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875" windowWidth="13395" windowHeight="5745" tabRatio="633" activeTab="0"/>
  </bookViews>
  <sheets>
    <sheet name="Galvenie darbības rādītāji" sheetId="1" r:id="rId1"/>
    <sheet name="Peļņas vai zaudējumu aprēķins" sheetId="2" r:id="rId2"/>
    <sheet name="Pārskats par fin.stāvokli" sheetId="3" r:id="rId3"/>
    <sheet name="Pašu kapit.kustības pārsk." sheetId="4" r:id="rId4"/>
    <sheet name="Pārskats par naudas pl." sheetId="5" r:id="rId5"/>
    <sheet name="Pielikums Nr.3" sheetId="6" r:id="rId6"/>
    <sheet name="Pielikumi Nr.4,Nr.5,Nr.6" sheetId="7" r:id="rId7"/>
    <sheet name="Pielikumi Nr.7, Nr.8" sheetId="8" r:id="rId8"/>
    <sheet name="Pielikums Nr.9" sheetId="9" r:id="rId9"/>
    <sheet name="Pielikumi Nr.10, Nr.11" sheetId="10" r:id="rId10"/>
    <sheet name="Pielikums Nr.12" sheetId="11" r:id="rId11"/>
    <sheet name="Pielikums Nr.13" sheetId="12" r:id="rId12"/>
  </sheets>
  <definedNames>
    <definedName name="OLE_LINK9" localSheetId="9">'Pielikumi Nr.10, Nr.11'!#REF!</definedName>
  </definedNames>
  <calcPr fullCalcOnLoad="1"/>
</workbook>
</file>

<file path=xl/sharedStrings.xml><?xml version="1.0" encoding="utf-8"?>
<sst xmlns="http://schemas.openxmlformats.org/spreadsheetml/2006/main" count="1432" uniqueCount="719">
  <si>
    <t>Ieņēmumi</t>
  </si>
  <si>
    <t>Pārējie ieņēmumi</t>
  </si>
  <si>
    <t>Izlietotās izejvielas un materiāli</t>
  </si>
  <si>
    <t>Personāla izmaksas</t>
  </si>
  <si>
    <t>Pārējās saimnieciskās darbības izmaksas</t>
  </si>
  <si>
    <t>Saimnieciskās darbības peļņa</t>
  </si>
  <si>
    <t>Finanšu ieņēmumi</t>
  </si>
  <si>
    <t>Finanšu izmaksas</t>
  </si>
  <si>
    <t>Uzņēmumu ienākuma nodoklis</t>
  </si>
  <si>
    <t>AKTĪVI</t>
  </si>
  <si>
    <t>Ilgtermiņa aktīvi</t>
  </si>
  <si>
    <t>Nemateriālie ieguldījumi un pamatlīdzekļi</t>
  </si>
  <si>
    <t>Līdz termiņa beigām turēti finanšu aktīvi</t>
  </si>
  <si>
    <t>Apgrozāmie līdzekļi</t>
  </si>
  <si>
    <t>Krājumi</t>
  </si>
  <si>
    <t>Atvasinātie finanšu instrumenti</t>
  </si>
  <si>
    <t>Nauda un naudas ekvivalenti</t>
  </si>
  <si>
    <t>AKTĪVU KOPSUMMA</t>
  </si>
  <si>
    <t>PAŠU KAPITĀLS</t>
  </si>
  <si>
    <t>Akciju kapitāls</t>
  </si>
  <si>
    <t>Nesadalītā peļņa</t>
  </si>
  <si>
    <t>Mazākumakcionāru kapitāla līdzdalības daļa</t>
  </si>
  <si>
    <t>KREDITORI</t>
  </si>
  <si>
    <t>Ilgtermiņa kreditori</t>
  </si>
  <si>
    <t>Aizņēmumi</t>
  </si>
  <si>
    <t>Atliktā uzņēmumu ienākuma nodokļa saistības</t>
  </si>
  <si>
    <t>Uzkrājumi</t>
  </si>
  <si>
    <t>Pārējie kreditori un nākamo periodu ieņēmumi</t>
  </si>
  <si>
    <t>Īstermiņa kreditori</t>
  </si>
  <si>
    <t>PASĪVU KOPSUMMA</t>
  </si>
  <si>
    <t>Nemateriālo ieguldījumu un pamatlīdzekļu iegāde</t>
  </si>
  <si>
    <t>Atmaksātie aizņēmumi</t>
  </si>
  <si>
    <t>Mazākuma daļa</t>
  </si>
  <si>
    <t>KOPĀ</t>
  </si>
  <si>
    <t>Kopā</t>
  </si>
  <si>
    <t>Rezerves</t>
  </si>
  <si>
    <t>Akciju kapitāla palielinājums</t>
  </si>
  <si>
    <t>Elektroenerģija:</t>
  </si>
  <si>
    <t>Izejvielas, remontu un uzturēšanas izmaksas</t>
  </si>
  <si>
    <t>Debitori:</t>
  </si>
  <si>
    <t>Neto debitori:</t>
  </si>
  <si>
    <t>Uzkrājumi debitoru parādu vērtības samazinājumam</t>
  </si>
  <si>
    <t>Īstermiņa noguldījumi bankā</t>
  </si>
  <si>
    <t>Saņemtie aizņēmumi</t>
  </si>
  <si>
    <t>Izmaiņas uzkrātajās procentu saistībās</t>
  </si>
  <si>
    <t xml:space="preserve">Parādi piegādātājiem un pārējiem kreditoriem </t>
  </si>
  <si>
    <t>Pārskata gada peļņa</t>
  </si>
  <si>
    <t>Ārējie klienti</t>
  </si>
  <si>
    <t>Starpsegmentu</t>
  </si>
  <si>
    <t>Rezultāts</t>
  </si>
  <si>
    <t>Korekcijas un izslēgšana</t>
  </si>
  <si>
    <t>Citi aktīvi un pārdošanai turētie aktīvi</t>
  </si>
  <si>
    <t>Segmentu aktīvi</t>
  </si>
  <si>
    <t xml:space="preserve">   Uzkrātās procentu saistības ilgtermiņa aizņēmumiem</t>
  </si>
  <si>
    <t>Korporatīvās funkcijas</t>
  </si>
  <si>
    <t>Emitētie parāda vērtspapīri (obligācijas)</t>
  </si>
  <si>
    <t>Peļņas saskaņošana</t>
  </si>
  <si>
    <t>Aktīvu saskaņošana</t>
  </si>
  <si>
    <t>EUR'000</t>
  </si>
  <si>
    <t>EUR’000</t>
  </si>
  <si>
    <t>Revenue</t>
  </si>
  <si>
    <t>Other income</t>
  </si>
  <si>
    <t>Personnel expenses</t>
  </si>
  <si>
    <t>Other operating expenses</t>
  </si>
  <si>
    <t>Operating profit</t>
  </si>
  <si>
    <t>Finance income</t>
  </si>
  <si>
    <t>Finance costs</t>
  </si>
  <si>
    <t>Income tax</t>
  </si>
  <si>
    <t>Profit for the period</t>
  </si>
  <si>
    <t>ASSETS</t>
  </si>
  <si>
    <t>Current assets</t>
  </si>
  <si>
    <t>Inventories</t>
  </si>
  <si>
    <t>Cash and cash equivalents</t>
  </si>
  <si>
    <t>TOTAL ASSETS</t>
  </si>
  <si>
    <t>EQUITY</t>
  </si>
  <si>
    <t>Share capital</t>
  </si>
  <si>
    <t>Retained earnings</t>
  </si>
  <si>
    <t>LIABILITIES</t>
  </si>
  <si>
    <t>Borrowings</t>
  </si>
  <si>
    <t>Deferred income tax liabilities</t>
  </si>
  <si>
    <t>Provisions</t>
  </si>
  <si>
    <t>Derivative financial instruments</t>
  </si>
  <si>
    <t>Other liabilities and deferred income</t>
  </si>
  <si>
    <t>Current liabilities</t>
  </si>
  <si>
    <t>TOTAL EQUITY AND LIABILITIES</t>
  </si>
  <si>
    <t>Increase in share capital</t>
  </si>
  <si>
    <t>Cash flows from operating activities</t>
  </si>
  <si>
    <t>Cash flows from investing activities</t>
  </si>
  <si>
    <t>Cash flows from financing activities</t>
  </si>
  <si>
    <t>Repayment of borrowings</t>
  </si>
  <si>
    <t>REVENUE</t>
  </si>
  <si>
    <t>Heat sales</t>
  </si>
  <si>
    <t>Raw materials, spare parts and maintenance costs</t>
  </si>
  <si>
    <t xml:space="preserve"> INCOME TAX</t>
  </si>
  <si>
    <t>TOTAL</t>
  </si>
  <si>
    <t>Net book amount</t>
  </si>
  <si>
    <t>INTANGIBLE ASSETS AND PROPERTY, PLANT AND EQUIPMENT</t>
  </si>
  <si>
    <t>TRADE RECEIVABLES AND OTHER CURRENT RECEIVABLES</t>
  </si>
  <si>
    <t>Allowance for impaired receivables</t>
  </si>
  <si>
    <t>CASH AND CASH EQUIVALENTS</t>
  </si>
  <si>
    <t>Issued debt securities (bonds)</t>
  </si>
  <si>
    <t>Borrowings received</t>
  </si>
  <si>
    <t>Borrowing repaid</t>
  </si>
  <si>
    <t>RELATED PARTY TRANSACTIONS</t>
  </si>
  <si>
    <t>Corporate functions</t>
  </si>
  <si>
    <t>TOTAL segments</t>
  </si>
  <si>
    <t>Adjustments and eliminations</t>
  </si>
  <si>
    <t>External customers</t>
  </si>
  <si>
    <t>Results</t>
  </si>
  <si>
    <t>Reconciliation of profit</t>
  </si>
  <si>
    <t>Reconciliation of assets</t>
  </si>
  <si>
    <t>Other assets and assets held for sale</t>
  </si>
  <si>
    <t>Reserves</t>
  </si>
  <si>
    <t>Total</t>
  </si>
  <si>
    <t>OPERATING SEGMENT INFORMATION</t>
  </si>
  <si>
    <t>Sadale</t>
  </si>
  <si>
    <t>Consolidated</t>
  </si>
  <si>
    <t>KOPĀ ieņēmumi</t>
  </si>
  <si>
    <t>Kapitālieguldījumi</t>
  </si>
  <si>
    <t>Capital expenditure</t>
  </si>
  <si>
    <t xml:space="preserve">                                                                                                                                                                                                                                                                                                                                                                                                                                                                                                                                                                                                                                                                                                                                                                                                                                                                                                                                                                                                                                                                                                                                                                                                                                                                                                                                                                                                                                                                                                                                                          </t>
  </si>
  <si>
    <t>Ieguldījuma īpašumi</t>
  </si>
  <si>
    <t>Investment property</t>
  </si>
  <si>
    <t>Pārskata perioda peļņa</t>
  </si>
  <si>
    <r>
      <t>10.</t>
    </r>
    <r>
      <rPr>
        <b/>
        <sz val="7"/>
        <color indexed="30"/>
        <rFont val="Arial"/>
        <family val="2"/>
      </rPr>
      <t xml:space="preserve">    </t>
    </r>
    <r>
      <rPr>
        <b/>
        <sz val="12"/>
        <color indexed="30"/>
        <rFont val="Arial"/>
        <family val="2"/>
      </rPr>
      <t>PIRCĒJU UN PASŪTĪTĀJU PARĀDI UN PĀRĒJIE DEBITORI</t>
    </r>
  </si>
  <si>
    <r>
      <t>11.</t>
    </r>
    <r>
      <rPr>
        <b/>
        <sz val="7"/>
        <color indexed="30"/>
        <rFont val="Arial"/>
        <family val="2"/>
      </rPr>
      <t xml:space="preserve">    </t>
    </r>
    <r>
      <rPr>
        <b/>
        <sz val="12"/>
        <color indexed="30"/>
        <rFont val="Arial"/>
        <family val="2"/>
      </rPr>
      <t xml:space="preserve"> NAUDA UN NAUDAS EKVIVALENTI</t>
    </r>
  </si>
  <si>
    <t>Nolietojums, amortizācija un nemateriālo ieguldījumu un pamatlīdzekļu vērtības samazinājums</t>
  </si>
  <si>
    <t>Pircēju un pasūtītāju parādi un pārējie debitori</t>
  </si>
  <si>
    <t>Profit for the year</t>
  </si>
  <si>
    <t>Other revenue</t>
  </si>
  <si>
    <t>Cash at bank</t>
  </si>
  <si>
    <t>Nauda bankā</t>
  </si>
  <si>
    <t>Trade and other payables</t>
  </si>
  <si>
    <t>Interest paid</t>
  </si>
  <si>
    <t>Interest received</t>
  </si>
  <si>
    <t>EBITDA</t>
  </si>
  <si>
    <t>Pamatdarbības naudas plūsma</t>
  </si>
  <si>
    <t>Profit before tax</t>
  </si>
  <si>
    <t>Korekcijas:</t>
  </si>
  <si>
    <t>Saimnieciskās darbības peļņa pirms apgrozāmā kapitāla izmaiņām</t>
  </si>
  <si>
    <t>Operating profit before working capital adjustments</t>
  </si>
  <si>
    <t>Nauda pamatdarbības rezultātā</t>
  </si>
  <si>
    <t>Pamatdarbības neto naudas plūsma</t>
  </si>
  <si>
    <t>Ieguldīšanas darbības naudas plūsma</t>
  </si>
  <si>
    <t>Izdevumi procentu maksājumiem</t>
  </si>
  <si>
    <t>Ieņēmumi no procentu maksājumiem</t>
  </si>
  <si>
    <t>Ieņēmumi no līdz termiņa beigām turēto finanšu aktīvu atsavināšanas</t>
  </si>
  <si>
    <t>Ieguldīšanas darbības neto naudas plūsma</t>
  </si>
  <si>
    <t>Finansēšanas darbības naudas plūsma</t>
  </si>
  <si>
    <t>Finansēšanas darbības neto naudas plūsma</t>
  </si>
  <si>
    <t>Ilgtermiņa aizņēmumi no kredītiestādēm</t>
  </si>
  <si>
    <t xml:space="preserve">   Ilgtermiņa aizņēmumu no kredītiestādēm īstermiņa daļa</t>
  </si>
  <si>
    <t xml:space="preserve">   Uzkrātās saistības emitēto parāda vērtspapīru (obligāciju) kupona procentu izmaksām</t>
  </si>
  <si>
    <t xml:space="preserve">  Accrued coupon interest on issued debt securities (bonds)</t>
  </si>
  <si>
    <t>Change in accrued interest on borrowings</t>
  </si>
  <si>
    <t>Raw materials and consumables used</t>
  </si>
  <si>
    <t>Depreciation, amortisation and impairment of intangible assets and property, plant and equipment</t>
  </si>
  <si>
    <t>KOPĀ pārskata periodā atzītie vispārējie ieņēmumi</t>
  </si>
  <si>
    <t xml:space="preserve">KOPĀ kreditori </t>
  </si>
  <si>
    <t>KOPĀ īstermiņa kreditori</t>
  </si>
  <si>
    <t>TOTAL liabilities</t>
  </si>
  <si>
    <t>TOTAL current liabilities</t>
  </si>
  <si>
    <t>TOTAL equity</t>
  </si>
  <si>
    <t xml:space="preserve">KOPĀ pašu kapitāls </t>
  </si>
  <si>
    <t>TOTAL current assets</t>
  </si>
  <si>
    <t xml:space="preserve">KOPĀ apgrozāmie līdzekļi </t>
  </si>
  <si>
    <t xml:space="preserve">KOPĀ ilgtermiņa aktīvi </t>
  </si>
  <si>
    <t>TOTAL revenue</t>
  </si>
  <si>
    <t>KOPĀ Segmenti</t>
  </si>
  <si>
    <t>Segmentu peļņa</t>
  </si>
  <si>
    <r>
      <t xml:space="preserve">Peļņa pirms </t>
    </r>
    <r>
      <rPr>
        <b/>
        <sz val="10"/>
        <color indexed="8"/>
        <rFont val="Arial"/>
        <family val="2"/>
      </rPr>
      <t>uzņēmumu ienākuma nodokļa</t>
    </r>
  </si>
  <si>
    <t>TOTAL income tax</t>
  </si>
  <si>
    <t xml:space="preserve">  TOTAL current borrowings</t>
  </si>
  <si>
    <t>TOTAL cash and cash equivalents</t>
  </si>
  <si>
    <t xml:space="preserve">KOPĀ izlietotās izejvielas un materiāli </t>
  </si>
  <si>
    <t xml:space="preserve">KOPĀ uzņēmumu ienākuma nodoklis </t>
  </si>
  <si>
    <t xml:space="preserve">KOPĀ ieņēmumi </t>
  </si>
  <si>
    <t>TOTAL raw materials and consumables used</t>
  </si>
  <si>
    <t>TOTAL non-current borrowings</t>
  </si>
  <si>
    <t xml:space="preserve">KOPĀ ilgtermiņa aizņēmumi </t>
  </si>
  <si>
    <t xml:space="preserve">KOPĀ aizņēmumi </t>
  </si>
  <si>
    <t xml:space="preserve">   KOPĀ īstermiņa aizņēmumi </t>
  </si>
  <si>
    <t>Saņemtie aizņēmumi no kredītiestādēm</t>
  </si>
  <si>
    <t>Izdevumi aizņēmumu atmaksai</t>
  </si>
  <si>
    <t>Peļņa pirms nodokļa</t>
  </si>
  <si>
    <t>Citi ilgtermiņa debitori</t>
  </si>
  <si>
    <t>KOPĀ ilgtermiņa kreditori</t>
  </si>
  <si>
    <t>Intangible assets and property, plant and equipment</t>
  </si>
  <si>
    <t>Adjustments:</t>
  </si>
  <si>
    <t>Cash generated from operating activities</t>
  </si>
  <si>
    <t>Net cash flows from operating activities</t>
  </si>
  <si>
    <t>Purchase of intangible assets and property, plant and equipment</t>
  </si>
  <si>
    <t>Segment profit</t>
  </si>
  <si>
    <t>Distribution system services</t>
  </si>
  <si>
    <t xml:space="preserve"> RAW MATERIALS AND CONSUMABLES USED</t>
  </si>
  <si>
    <t xml:space="preserve">   Elektroenerģijas pārvades sistēmas pakalpojuma izmaksas</t>
  </si>
  <si>
    <t>Electricity:</t>
  </si>
  <si>
    <t xml:space="preserve">   Electricity transmission services costs</t>
  </si>
  <si>
    <t>KOPĀ nauda un naudas ekvivalenti</t>
  </si>
  <si>
    <t>TOTAL borrowings</t>
  </si>
  <si>
    <t>Naudas līdzekļi ar ierobežojumiem*</t>
  </si>
  <si>
    <t>Restricted cash and cash equivalents*</t>
  </si>
  <si>
    <t>TOTAL comprehensive income for the period</t>
  </si>
  <si>
    <t>Cash and cash equivalents at the beginning of the period</t>
  </si>
  <si>
    <t>Nauda un tās ekvivalenti pārskata perioda sākumā</t>
  </si>
  <si>
    <t>Pārskata perioda beigās</t>
  </si>
  <si>
    <t>Pārskata perioda sākumā</t>
  </si>
  <si>
    <t>At the beginning of the period</t>
  </si>
  <si>
    <t>At the end of the period</t>
  </si>
  <si>
    <t>Ilgtermiņa finanšu ieguldījumi</t>
  </si>
  <si>
    <t>2015. gada 31. decembrī</t>
  </si>
  <si>
    <t>Lease of transmission system assets</t>
  </si>
  <si>
    <t>Pārvades aktīvu noma</t>
  </si>
  <si>
    <t>Sadales sistēmas pakalpojumi</t>
  </si>
  <si>
    <t>Pārvades sistēmas aktīvu noma</t>
  </si>
  <si>
    <t>Izdevumi uzņēmumu ienākuma nodokļa un nekustamā īpašuma nodokļa maksājumiem</t>
  </si>
  <si>
    <t>Corporate income tax and real estate tax paid</t>
  </si>
  <si>
    <t>Trade receivables and other receivables</t>
  </si>
  <si>
    <t>As of 31 December 2015</t>
  </si>
  <si>
    <t>TOTAL contributions and profit distributions recognised directly in equity</t>
  </si>
  <si>
    <t>Other comprehensive income / (loss)</t>
  </si>
  <si>
    <t>TOTAL comprehensive income</t>
  </si>
  <si>
    <t>KOPĀ pārskata gadā atzītie vispārējie ieņēmumi</t>
  </si>
  <si>
    <t>Vispārējie ieņēmumi / (zaudējumi)</t>
  </si>
  <si>
    <t>Proceeds on borrowings from financial institutions</t>
  </si>
  <si>
    <t>Distribution</t>
  </si>
  <si>
    <t xml:space="preserve">   Iepirktā elektroenerģija</t>
  </si>
  <si>
    <t xml:space="preserve">   Purchased electricity</t>
  </si>
  <si>
    <t>Allowance for raw materials and other inventories</t>
  </si>
  <si>
    <t>Receivables written off during the period as uncollectible</t>
  </si>
  <si>
    <t>Uzkrājumu kustība pircēju un pasūtītāju parādu vērtības samazinājumam</t>
  </si>
  <si>
    <t>Movement in Borrowings</t>
  </si>
  <si>
    <t>Izmaiņas aizņēmumos</t>
  </si>
  <si>
    <t>Peļņas vai zaudējumu aprēķins</t>
  </si>
  <si>
    <t>Statement of Profit or Loss</t>
  </si>
  <si>
    <t>Vispārējo ieņēmumu pārskats</t>
  </si>
  <si>
    <t>Koncerns / Group</t>
  </si>
  <si>
    <t>Sabiedrība / Company</t>
  </si>
  <si>
    <t>No meitassabiedrībām saņemtās dividendes</t>
  </si>
  <si>
    <t>Received dividends from subsidiaries</t>
  </si>
  <si>
    <t>Profit attributable to:</t>
  </si>
  <si>
    <t xml:space="preserve">  - Equity holder of the Parent Company</t>
  </si>
  <si>
    <t>Pārskats par finansiālo stāvokli</t>
  </si>
  <si>
    <t>Statement of Financial Position</t>
  </si>
  <si>
    <t xml:space="preserve">Attiecināma uz: </t>
  </si>
  <si>
    <t xml:space="preserve">  - mātessabiedrības akcionāru</t>
  </si>
  <si>
    <t xml:space="preserve">  - mazākuma daļu</t>
  </si>
  <si>
    <t>Ilgtermiņa aizdevumi meitassabiedrībām</t>
  </si>
  <si>
    <t>Prepayment for inventories</t>
  </si>
  <si>
    <t>Avansa maksājumi par krājumiem</t>
  </si>
  <si>
    <t>Deferred expenses</t>
  </si>
  <si>
    <t>Current loans to subsidiaries</t>
  </si>
  <si>
    <t>Īstermiņa aizdevumi meitassabiedrībām</t>
  </si>
  <si>
    <t>Nākamo periodu izmaksas</t>
  </si>
  <si>
    <t>Uzņēmumu ienākuma nodokļa saistības</t>
  </si>
  <si>
    <t>Income tax payable</t>
  </si>
  <si>
    <t>Deferred income</t>
  </si>
  <si>
    <t>Nākamo periodu ieņēmumi</t>
  </si>
  <si>
    <t>Pārskats par izmaiņām pašu kapitālā</t>
  </si>
  <si>
    <t>Statement of Changes in Equity</t>
  </si>
  <si>
    <t>2016. gada 31. decembrī</t>
  </si>
  <si>
    <t>As of 31 December 2016</t>
  </si>
  <si>
    <t>Dividendes par 2015. gadu</t>
  </si>
  <si>
    <t>Dividends for 2015</t>
  </si>
  <si>
    <t>Disposal of property, plant and equipment revaluation reserve net of deferred income tax</t>
  </si>
  <si>
    <t>Attiecināms uz Sabiedrības akcionāru</t>
  </si>
  <si>
    <t>Attributable to equity holder of the Company</t>
  </si>
  <si>
    <t>KOPĀ pārskata periodā atzītie vispārējie ieņēmumi / (zaudējumi)</t>
  </si>
  <si>
    <t>TOTAL comprehensive income / (loss) for the period</t>
  </si>
  <si>
    <t>Nauda un tās ekvivalenti pārskata perioda beigās</t>
  </si>
  <si>
    <t>Cash and cash equivalents at the end of the period</t>
  </si>
  <si>
    <t>Izsniegtie aizdevumi meitassabiedrībām</t>
  </si>
  <si>
    <t>Atmaksātie aizdevumi meitassabiedrībām</t>
  </si>
  <si>
    <t>Loans issued to subsidiaries</t>
  </si>
  <si>
    <t>Repayment of loans issued to subsidiaries</t>
  </si>
  <si>
    <t>Koncerna darbības segmenti</t>
  </si>
  <si>
    <t>Koncerna segmentu aktīvi</t>
  </si>
  <si>
    <t>Segmentu peļņa / (zaudējumi)</t>
  </si>
  <si>
    <t>Segment profit / (loss)</t>
  </si>
  <si>
    <t>Sabiedrības darbības segmenti</t>
  </si>
  <si>
    <t>Company's operating segments</t>
  </si>
  <si>
    <t>Group's segment assets</t>
  </si>
  <si>
    <t>Group's operating segments</t>
  </si>
  <si>
    <t>KOPĀ Sabiedrība</t>
  </si>
  <si>
    <t>TOTAL Company</t>
  </si>
  <si>
    <t>Connection usage rights</t>
  </si>
  <si>
    <t>Pieslēgumu lietošanas tiesības</t>
  </si>
  <si>
    <t>Sabiedrības segmentu aktīvi</t>
  </si>
  <si>
    <t>Company's segment assets</t>
  </si>
  <si>
    <t>Loans to subsidiaries</t>
  </si>
  <si>
    <t>Aizdevumi meitassabiedrībām</t>
  </si>
  <si>
    <t>Pārskats par naudas plūsmām</t>
  </si>
  <si>
    <t>Statement of Cash Flows</t>
  </si>
  <si>
    <t>Statement of Other Comprehensive Income</t>
  </si>
  <si>
    <t>Energoresursu izmaksas</t>
  </si>
  <si>
    <t>Energy resources costs</t>
  </si>
  <si>
    <t>Lease and management of real estate</t>
  </si>
  <si>
    <t>Nekustamā īpašuma noma un apsaimniekošana</t>
  </si>
  <si>
    <t>Siltumenerģijas pārdošana</t>
  </si>
  <si>
    <t>Current income tax expense</t>
  </si>
  <si>
    <t>Deferred income tax expense relating to origination and reversal of temporary differences</t>
  </si>
  <si>
    <t>Atliktais uzņēmumu ienākuma nodoklis, kas aprēķināts no pagaidu atšķirībām</t>
  </si>
  <si>
    <t>Iegādāts</t>
  </si>
  <si>
    <t>Additions</t>
  </si>
  <si>
    <t>Norakstīts</t>
  </si>
  <si>
    <t>Disposals</t>
  </si>
  <si>
    <t>Aprēķinātā amortizācija</t>
  </si>
  <si>
    <t>Amortisation charge</t>
  </si>
  <si>
    <t>Closing net book amount</t>
  </si>
  <si>
    <t>Invested in share capital</t>
  </si>
  <si>
    <t>Depreciation</t>
  </si>
  <si>
    <t>a) nemateriālie ieguldījumi</t>
  </si>
  <si>
    <t>a) Intangible assets</t>
  </si>
  <si>
    <t>b) pamatlīdzekļi</t>
  </si>
  <si>
    <t>b) Property, plant and equipment</t>
  </si>
  <si>
    <t>Ieguldīts pamatkapitālā</t>
  </si>
  <si>
    <t>Pārvērtēšanas rezultātā radies vērtības pieaugums</t>
  </si>
  <si>
    <t>Pārvērtēšanas rezultātā radies aktīvu vērtības samazinājums</t>
  </si>
  <si>
    <t>Impairment charge</t>
  </si>
  <si>
    <t>Nolietojums</t>
  </si>
  <si>
    <t xml:space="preserve">  EUR’000</t>
  </si>
  <si>
    <t>Izejvielas un materiāli</t>
  </si>
  <si>
    <t>Dabasgāze</t>
  </si>
  <si>
    <t>Natural gas</t>
  </si>
  <si>
    <t>Uzkrājumi izejvielām, materiāliem un pārējiem krājumiem</t>
  </si>
  <si>
    <t>KOPĀ krājumi</t>
  </si>
  <si>
    <t>Uzkrājumu izmaiņas</t>
  </si>
  <si>
    <t>Norakstītie krājumi</t>
  </si>
  <si>
    <t>Inventories written off</t>
  </si>
  <si>
    <t>INVENTORIES</t>
  </si>
  <si>
    <t>Technological combustibles and other inventories</t>
  </si>
  <si>
    <t>Raw materials</t>
  </si>
  <si>
    <t>Tehnoloģiskais kurināmais un pārējie materiāli</t>
  </si>
  <si>
    <t>Charged to the Statement of Profit or Loss</t>
  </si>
  <si>
    <t>Izmaksas iekļautas peļņas vai zaudējumu aprēķinā</t>
  </si>
  <si>
    <t>a) pircēju un pasūtītāju parādi, neto</t>
  </si>
  <si>
    <t>a) Trade Receivables, net</t>
  </si>
  <si>
    <t>b) pārējie īstermiņa debitori</t>
  </si>
  <si>
    <t>b) Other current receivables</t>
  </si>
  <si>
    <t>Other accrued income</t>
  </si>
  <si>
    <t>Pre-tax and overpaid taxes</t>
  </si>
  <si>
    <t>Other current financial receivables</t>
  </si>
  <si>
    <t>Other current receivables</t>
  </si>
  <si>
    <t>TOTAL other current receivables</t>
  </si>
  <si>
    <t>KOPĀ pārējie īstermiņa debitori</t>
  </si>
  <si>
    <t>Citi uzkrātie ieņēmumi</t>
  </si>
  <si>
    <t>Priekšnodoklis un pārmaksātie nodokļi</t>
  </si>
  <si>
    <t>Citi īstermiņa finanšu debitori</t>
  </si>
  <si>
    <t>Citi īstermiņa debitori</t>
  </si>
  <si>
    <t>Trade receivables:</t>
  </si>
  <si>
    <t>Trade receivables, net:</t>
  </si>
  <si>
    <t>12.    FINANŠU AKTĪVI UN SAISTĪBAS</t>
  </si>
  <si>
    <t>FINANCIAL ASSETS AND LIABILITIES</t>
  </si>
  <si>
    <t>* Naudas līdzekļi ar ierobežojumiem sastāv no finanšu nodrošinājuma dalībai NASDAQ OMX Commodities biržā</t>
  </si>
  <si>
    <t>* Restricted cash and cash equivalents consist of the financial security for participating in NASDAQ OMX Commodities Exchange</t>
  </si>
  <si>
    <t>DARBĪBAS RĀDĪTĀJI</t>
  </si>
  <si>
    <t>KEY FIGURES</t>
  </si>
  <si>
    <t>Finanšu rādītāji</t>
  </si>
  <si>
    <t>Financial figures</t>
  </si>
  <si>
    <t>Peļņa</t>
  </si>
  <si>
    <t>Profit</t>
  </si>
  <si>
    <t xml:space="preserve">Aktīvi </t>
  </si>
  <si>
    <t xml:space="preserve">Pašu kapitāls </t>
  </si>
  <si>
    <t>Investīcijas</t>
  </si>
  <si>
    <t>Investments</t>
  </si>
  <si>
    <t>Finanšu koeficienti</t>
  </si>
  <si>
    <t>Financial ratios</t>
  </si>
  <si>
    <t>Darbības rādītāji</t>
  </si>
  <si>
    <t>Operational figures</t>
  </si>
  <si>
    <t>GWh</t>
  </si>
  <si>
    <t>Siltumenerģijas izstrāde</t>
  </si>
  <si>
    <t>Darbinieku skaits</t>
  </si>
  <si>
    <t>Number of employees</t>
  </si>
  <si>
    <r>
      <t>EBITDA</t>
    </r>
    <r>
      <rPr>
        <vertAlign val="superscript"/>
        <sz val="9"/>
        <color indexed="8"/>
        <rFont val="Arial"/>
        <family val="2"/>
      </rPr>
      <t>1)</t>
    </r>
  </si>
  <si>
    <r>
      <t>EBITDA</t>
    </r>
    <r>
      <rPr>
        <vertAlign val="superscript"/>
        <sz val="9"/>
        <rFont val="Arial"/>
        <family val="2"/>
      </rPr>
      <t>1)</t>
    </r>
  </si>
  <si>
    <r>
      <rPr>
        <i/>
        <sz val="9"/>
        <color indexed="8"/>
        <rFont val="Arial"/>
        <family val="2"/>
      </rPr>
      <t>Moody’s</t>
    </r>
    <r>
      <rPr>
        <sz val="9"/>
        <color indexed="8"/>
        <rFont val="Arial"/>
        <family val="2"/>
      </rPr>
      <t xml:space="preserve"> kredītreitings</t>
    </r>
  </si>
  <si>
    <r>
      <t>1)</t>
    </r>
    <r>
      <rPr>
        <sz val="8"/>
        <color indexed="8"/>
        <rFont val="Arial"/>
        <family val="2"/>
      </rPr>
      <t xml:space="preserve"> EBITDA – ieņēmumi pirms procentiem, uzņēmumu ienākuma nodokļa, asociēto sabiedrību peļņas vai zaudējumu daļas, nolietojuma un amortizācijas un nemateriālo ieguldījumu un pamatlīdzekļu vērtības samazinājuma</t>
    </r>
  </si>
  <si>
    <t>LATVENERGO KONSOLIDĒTIE UN AS „LATVENERGO”</t>
  </si>
  <si>
    <t>LATVENERGO CONSOLIDATED AND LATVENERGO AS</t>
  </si>
  <si>
    <t>Elektroenerģijas izstrāde</t>
  </si>
  <si>
    <t>Koncerns/Group</t>
  </si>
  <si>
    <t>Sabiedrība/Company</t>
  </si>
  <si>
    <t>Baa2 (stabils/stable)</t>
  </si>
  <si>
    <t>Baa3 (stabils/stable)</t>
  </si>
  <si>
    <r>
      <t>Neto aizņēmumi</t>
    </r>
    <r>
      <rPr>
        <vertAlign val="superscript"/>
        <sz val="9"/>
        <color indexed="8"/>
        <rFont val="Arial"/>
        <family val="2"/>
      </rPr>
      <t>2</t>
    </r>
    <r>
      <rPr>
        <vertAlign val="superscript"/>
        <sz val="9"/>
        <color indexed="8"/>
        <rFont val="Arial"/>
        <family val="2"/>
      </rPr>
      <t>)</t>
    </r>
  </si>
  <si>
    <r>
      <t>Net debt</t>
    </r>
    <r>
      <rPr>
        <vertAlign val="superscript"/>
        <sz val="9"/>
        <rFont val="Arial"/>
        <family val="2"/>
      </rPr>
      <t>2)</t>
    </r>
  </si>
  <si>
    <r>
      <t>Neto aizņēmumi / EBITDA</t>
    </r>
    <r>
      <rPr>
        <vertAlign val="superscript"/>
        <sz val="9"/>
        <color indexed="8"/>
        <rFont val="Arial"/>
        <family val="2"/>
      </rPr>
      <t>3)</t>
    </r>
  </si>
  <si>
    <r>
      <t>EBITDA rentabilitāte</t>
    </r>
    <r>
      <rPr>
        <vertAlign val="superscript"/>
        <sz val="9"/>
        <color indexed="8"/>
        <rFont val="Arial"/>
        <family val="2"/>
      </rPr>
      <t>4)</t>
    </r>
  </si>
  <si>
    <r>
      <t>Pašu kapitāla atdeve (</t>
    </r>
    <r>
      <rPr>
        <i/>
        <sz val="9"/>
        <color indexed="8"/>
        <rFont val="Arial"/>
        <family val="2"/>
      </rPr>
      <t>ROE</t>
    </r>
    <r>
      <rPr>
        <sz val="9"/>
        <color indexed="8"/>
        <rFont val="Arial"/>
        <family val="2"/>
      </rPr>
      <t>)</t>
    </r>
    <r>
      <rPr>
        <vertAlign val="superscript"/>
        <sz val="9"/>
        <color indexed="8"/>
        <rFont val="Arial"/>
        <family val="2"/>
      </rPr>
      <t>5)</t>
    </r>
  </si>
  <si>
    <r>
      <t>Aktīvu atdeve (</t>
    </r>
    <r>
      <rPr>
        <i/>
        <sz val="9"/>
        <color indexed="8"/>
        <rFont val="Arial"/>
        <family val="2"/>
      </rPr>
      <t>ROA</t>
    </r>
    <r>
      <rPr>
        <sz val="9"/>
        <color indexed="8"/>
        <rFont val="Arial"/>
        <family val="2"/>
      </rPr>
      <t>)</t>
    </r>
    <r>
      <rPr>
        <vertAlign val="superscript"/>
        <sz val="9"/>
        <color indexed="8"/>
        <rFont val="Arial"/>
        <family val="2"/>
      </rPr>
      <t>6)</t>
    </r>
  </si>
  <si>
    <r>
      <t>Ieguldītā kapitāla atdeve (</t>
    </r>
    <r>
      <rPr>
        <i/>
        <sz val="9"/>
        <color indexed="8"/>
        <rFont val="Arial"/>
        <family val="2"/>
      </rPr>
      <t>ROCE</t>
    </r>
    <r>
      <rPr>
        <sz val="9"/>
        <color indexed="8"/>
        <rFont val="Arial"/>
        <family val="2"/>
      </rPr>
      <t>)</t>
    </r>
    <r>
      <rPr>
        <vertAlign val="superscript"/>
        <sz val="9"/>
        <color indexed="8"/>
        <rFont val="Arial"/>
        <family val="2"/>
      </rPr>
      <t>7)</t>
    </r>
  </si>
  <si>
    <r>
      <t>Neto aizņēmumi pret pašu kapitālu</t>
    </r>
    <r>
      <rPr>
        <vertAlign val="superscript"/>
        <sz val="9"/>
        <color indexed="8"/>
        <rFont val="Arial"/>
        <family val="2"/>
      </rPr>
      <t>8)</t>
    </r>
  </si>
  <si>
    <r>
      <t>Net debt / EBITDA</t>
    </r>
    <r>
      <rPr>
        <vertAlign val="superscript"/>
        <sz val="9"/>
        <rFont val="Arial"/>
        <family val="2"/>
      </rPr>
      <t>3)</t>
    </r>
  </si>
  <si>
    <r>
      <t>EBITDA margin</t>
    </r>
    <r>
      <rPr>
        <vertAlign val="superscript"/>
        <sz val="9"/>
        <rFont val="Arial"/>
        <family val="2"/>
      </rPr>
      <t>4)</t>
    </r>
  </si>
  <si>
    <r>
      <t>Net debt / equity</t>
    </r>
    <r>
      <rPr>
        <vertAlign val="superscript"/>
        <sz val="9"/>
        <rFont val="Arial"/>
        <family val="2"/>
      </rPr>
      <t>8)</t>
    </r>
  </si>
  <si>
    <t>Electricity generation</t>
  </si>
  <si>
    <t>Thermal energy generation</t>
  </si>
  <si>
    <t>Assets</t>
  </si>
  <si>
    <t>Equity</t>
  </si>
  <si>
    <r>
      <t>Return on equity</t>
    </r>
    <r>
      <rPr>
        <vertAlign val="superscript"/>
        <sz val="9"/>
        <rFont val="Arial"/>
        <family val="2"/>
      </rPr>
      <t>5)</t>
    </r>
  </si>
  <si>
    <r>
      <t>Return on assets</t>
    </r>
    <r>
      <rPr>
        <vertAlign val="superscript"/>
        <sz val="9"/>
        <color indexed="8"/>
        <rFont val="Arial"/>
        <family val="2"/>
      </rPr>
      <t>6)</t>
    </r>
  </si>
  <si>
    <r>
      <t>Return on capital employed</t>
    </r>
    <r>
      <rPr>
        <vertAlign val="superscript"/>
        <sz val="9"/>
        <rFont val="Arial"/>
        <family val="2"/>
      </rPr>
      <t>7)</t>
    </r>
  </si>
  <si>
    <t>MEUR</t>
  </si>
  <si>
    <r>
      <t>1)</t>
    </r>
    <r>
      <rPr>
        <sz val="8"/>
        <color indexed="8"/>
        <rFont val="Arial"/>
        <family val="2"/>
      </rPr>
      <t xml:space="preserve"> EBITDA – earnings before interest, corporate income tax, share of profit or loss of associates, depreciation and amortization, and impairment of intangible and fixed assets</t>
    </r>
  </si>
  <si>
    <r>
      <t xml:space="preserve">3) </t>
    </r>
    <r>
      <rPr>
        <sz val="8"/>
        <color indexed="8"/>
        <rFont val="Arial"/>
        <family val="2"/>
      </rPr>
      <t>Net debt / EBITDA = (net debt at the beginning of the 12-month period + net debt at the end of the 12-month period) × 0.5 / EBITDA (12-month rolling)</t>
    </r>
  </si>
  <si>
    <r>
      <t xml:space="preserve">2) </t>
    </r>
    <r>
      <rPr>
        <sz val="8"/>
        <color indexed="8"/>
        <rFont val="Arial"/>
        <family val="2"/>
      </rPr>
      <t>Net debt = borrowings at the end of the period – cash and cash equivalents at the end of the period</t>
    </r>
  </si>
  <si>
    <r>
      <t xml:space="preserve">2) </t>
    </r>
    <r>
      <rPr>
        <sz val="8"/>
        <color indexed="8"/>
        <rFont val="Arial"/>
        <family val="2"/>
      </rPr>
      <t>Neto aizņēmumi = aizņēmumi pārskata perioda beigās – nauda un naudas ekvivalenti pārskata perioda beigās</t>
    </r>
  </si>
  <si>
    <r>
      <t xml:space="preserve">3) </t>
    </r>
    <r>
      <rPr>
        <sz val="8"/>
        <color indexed="8"/>
        <rFont val="Arial"/>
        <family val="2"/>
      </rPr>
      <t>Neto aizņēmumi / EBITDA = (neto aizņēmumi 12 mēnešu perioda sākumā + neto aizņēmumi 12 mēnešu perioda beigās) × 0,5 / EBITDA (12 mēnešu periodā)</t>
    </r>
  </si>
  <si>
    <r>
      <t xml:space="preserve">4) </t>
    </r>
    <r>
      <rPr>
        <sz val="8"/>
        <color indexed="8"/>
        <rFont val="Arial"/>
        <family val="2"/>
      </rPr>
      <t>EBITDA rentabilitāte = EBITDA (12 mēnešu periodā) / ieņēmumi (12 mēnešu periodā) × 100 %</t>
    </r>
  </si>
  <si>
    <r>
      <t>4)</t>
    </r>
    <r>
      <rPr>
        <sz val="8"/>
        <color indexed="8"/>
        <rFont val="Arial"/>
        <family val="2"/>
      </rPr>
      <t xml:space="preserve"> EBITDA margin = EBITDA (12-month rolling) / revenue (12-month rolling) × 100%</t>
    </r>
  </si>
  <si>
    <r>
      <t>5)</t>
    </r>
    <r>
      <rPr>
        <sz val="8"/>
        <color indexed="8"/>
        <rFont val="Arial"/>
        <family val="2"/>
      </rPr>
      <t xml:space="preserve"> Return on equity = net profit (12-month rolling) / average value of equity × 100%</t>
    </r>
  </si>
  <si>
    <r>
      <t>5)</t>
    </r>
    <r>
      <rPr>
        <sz val="8"/>
        <color indexed="8"/>
        <rFont val="Arial"/>
        <family val="2"/>
      </rPr>
      <t xml:space="preserve"> Pašu kapitāla atdeve (</t>
    </r>
    <r>
      <rPr>
        <i/>
        <sz val="8"/>
        <color indexed="8"/>
        <rFont val="Arial"/>
        <family val="2"/>
      </rPr>
      <t>ROE</t>
    </r>
    <r>
      <rPr>
        <sz val="8"/>
        <color indexed="8"/>
        <rFont val="Arial"/>
        <family val="2"/>
      </rPr>
      <t>) = peļņa (12 mēnešu periodā) / pašu kapitāla vidējā vērtība × 100 %</t>
    </r>
  </si>
  <si>
    <r>
      <t xml:space="preserve">6) </t>
    </r>
    <r>
      <rPr>
        <sz val="8"/>
        <color indexed="8"/>
        <rFont val="Arial"/>
        <family val="2"/>
      </rPr>
      <t>Aktīvu atdeve (</t>
    </r>
    <r>
      <rPr>
        <i/>
        <sz val="8"/>
        <color indexed="8"/>
        <rFont val="Arial"/>
        <family val="2"/>
      </rPr>
      <t>ROA</t>
    </r>
    <r>
      <rPr>
        <sz val="8"/>
        <color indexed="8"/>
        <rFont val="Arial"/>
        <family val="2"/>
      </rPr>
      <t>) = peļņa (12 mēnešu periodā) / aktīvu vidējā vērtība × 100 %</t>
    </r>
  </si>
  <si>
    <r>
      <t>6)</t>
    </r>
    <r>
      <rPr>
        <sz val="8"/>
        <color indexed="8"/>
        <rFont val="Arial"/>
        <family val="2"/>
      </rPr>
      <t xml:space="preserve"> Return on assets = net profit (12-month rolling) / average value of assets × 100%</t>
    </r>
  </si>
  <si>
    <r>
      <t xml:space="preserve">7) </t>
    </r>
    <r>
      <rPr>
        <sz val="8"/>
        <color indexed="8"/>
        <rFont val="Arial"/>
        <family val="2"/>
      </rPr>
      <t>Return on capital employed = operating profit of the 12-month period / (average value of equity + average value of borrowings) × 100%</t>
    </r>
  </si>
  <si>
    <r>
      <t>7)</t>
    </r>
    <r>
      <rPr>
        <sz val="8"/>
        <color indexed="8"/>
        <rFont val="Arial"/>
        <family val="2"/>
      </rPr>
      <t xml:space="preserve"> Ieguldītā kapitāla atdeve (</t>
    </r>
    <r>
      <rPr>
        <i/>
        <sz val="8"/>
        <color indexed="8"/>
        <rFont val="Arial"/>
        <family val="2"/>
      </rPr>
      <t>ROCE</t>
    </r>
    <r>
      <rPr>
        <sz val="8"/>
        <color indexed="8"/>
        <rFont val="Arial"/>
        <family val="2"/>
      </rPr>
      <t>) = saimnieciskās darbības peļņa (12 mēnešu periodā) / (pašu kapitāla vidējā vērtība + aizņēmumu vidējā vērtība) × 100 %</t>
    </r>
  </si>
  <si>
    <r>
      <t>8)</t>
    </r>
    <r>
      <rPr>
        <sz val="8"/>
        <color indexed="8"/>
        <rFont val="Arial"/>
        <family val="2"/>
      </rPr>
      <t xml:space="preserve"> Net debt / equity = net debt at the end of the reporting period / equity at the end of the reporting period × 100%</t>
    </r>
  </si>
  <si>
    <r>
      <t>8)</t>
    </r>
    <r>
      <rPr>
        <sz val="8"/>
        <color indexed="8"/>
        <rFont val="Arial"/>
        <family val="2"/>
      </rPr>
      <t xml:space="preserve"> Neto aizņēmumi pret pašu kapitālu = neto aizņēmumi perioda beigās / pašu kapitāls perioda beigās × 100 %</t>
    </r>
  </si>
  <si>
    <t>12 c</t>
  </si>
  <si>
    <t xml:space="preserve">Attiecināmi uz: </t>
  </si>
  <si>
    <t>Other comprehensive income attributable to:</t>
  </si>
  <si>
    <t>Equity attributable to equity holder of the Parent Company</t>
  </si>
  <si>
    <t>KOPĀ mātessabiedrības akcionāra kapitāla līdzdalības daļa</t>
  </si>
  <si>
    <t>13 e</t>
  </si>
  <si>
    <t>12 a</t>
  </si>
  <si>
    <t>12 b</t>
  </si>
  <si>
    <t>Attiecināms uz mātessabiedrības akcionāru</t>
  </si>
  <si>
    <t>Attributable to equity holder of the Parent Company</t>
  </si>
  <si>
    <t>Pamatlīdzekļu pārvērtēšanas rezerves norakstīšana, atskaitot atlikto uzņēmumu ienākuma nodokli</t>
  </si>
  <si>
    <t>KOPĀ pašu kapitālā atzītās sabiedrības akcionāra iemaksas un peļņas sadale</t>
  </si>
  <si>
    <t>Net cash flows (used in) / generated from investing activities</t>
  </si>
  <si>
    <r>
      <rPr>
        <b/>
        <sz val="16"/>
        <color indexed="30"/>
        <rFont val="Arial"/>
        <family val="2"/>
      </rPr>
      <t>3.</t>
    </r>
    <r>
      <rPr>
        <b/>
        <sz val="16"/>
        <color indexed="30"/>
        <rFont val="Times New Roman"/>
        <family val="1"/>
      </rPr>
      <t xml:space="preserve">    </t>
    </r>
    <r>
      <rPr>
        <b/>
        <sz val="16"/>
        <color indexed="30"/>
        <rFont val="Arial"/>
        <family val="2"/>
      </rPr>
      <t>DARBĪBAS SEGMENTU INFORMĀCIJA</t>
    </r>
  </si>
  <si>
    <t>Ražošana un tirdzniecība</t>
  </si>
  <si>
    <t>Generation and trade</t>
  </si>
  <si>
    <t>KOPĀ Koncerns</t>
  </si>
  <si>
    <t>KOPĀ aktīvi</t>
  </si>
  <si>
    <t>Profit of operating segments</t>
  </si>
  <si>
    <t>Profit before corporate income tax</t>
  </si>
  <si>
    <t>Assets of operating segments</t>
  </si>
  <si>
    <t>TOTAL assets</t>
  </si>
  <si>
    <r>
      <t>4.</t>
    </r>
    <r>
      <rPr>
        <b/>
        <sz val="16"/>
        <color indexed="30"/>
        <rFont val="Times New Roman"/>
        <family val="1"/>
      </rPr>
      <t xml:space="preserve">    </t>
    </r>
    <r>
      <rPr>
        <b/>
        <sz val="16"/>
        <color indexed="30"/>
        <rFont val="Arial"/>
        <family val="2"/>
      </rPr>
      <t>IEŅĒMUMI</t>
    </r>
  </si>
  <si>
    <r>
      <t>5.</t>
    </r>
    <r>
      <rPr>
        <b/>
        <sz val="16"/>
        <color indexed="30"/>
        <rFont val="Times New Roman"/>
        <family val="1"/>
      </rPr>
      <t xml:space="preserve">    </t>
    </r>
    <r>
      <rPr>
        <b/>
        <sz val="16"/>
        <color indexed="30"/>
        <rFont val="Arial"/>
        <family val="2"/>
      </rPr>
      <t xml:space="preserve">IZLIETOTĀS IZEJVIELAS UN MATERIĀLI </t>
    </r>
  </si>
  <si>
    <r>
      <t>6.</t>
    </r>
    <r>
      <rPr>
        <b/>
        <sz val="16"/>
        <color indexed="30"/>
        <rFont val="Times New Roman"/>
        <family val="1"/>
      </rPr>
      <t xml:space="preserve">    </t>
    </r>
    <r>
      <rPr>
        <b/>
        <sz val="16"/>
        <color indexed="30"/>
        <rFont val="Arial"/>
        <family val="2"/>
      </rPr>
      <t>UZŅĒMUMU IENĀKUMA NODOKLIS</t>
    </r>
  </si>
  <si>
    <r>
      <t>7.</t>
    </r>
    <r>
      <rPr>
        <b/>
        <sz val="16"/>
        <color indexed="30"/>
        <rFont val="Times New Roman"/>
        <family val="1"/>
      </rPr>
      <t xml:space="preserve">    </t>
    </r>
    <r>
      <rPr>
        <b/>
        <sz val="16"/>
        <color indexed="30"/>
        <rFont val="Arial"/>
        <family val="2"/>
      </rPr>
      <t>NEMATERIĀLIE IEGULDĪJUMI UN PAMATLĪDZEKĻI</t>
    </r>
  </si>
  <si>
    <t>8. KRĀJUMI</t>
  </si>
  <si>
    <t>Transfers to property, plant and equipment</t>
  </si>
  <si>
    <t>Increase due to property, plant and equipment revaluation</t>
  </si>
  <si>
    <t>Impairment charge due to property, plant and equipment revaluation</t>
  </si>
  <si>
    <t>Transfers from intangible assets</t>
  </si>
  <si>
    <t>Atlikusī vērtība pārskata perioda sākumā</t>
  </si>
  <si>
    <t>Pārgrupēts uz pamatlīdzekļiem</t>
  </si>
  <si>
    <t>Atlikusī vērtība pārskata perioda beigās</t>
  </si>
  <si>
    <t>Pārgrupēts no nemateriāliem ieguldījumiem</t>
  </si>
  <si>
    <t>Aktīvu vērtības (samazinājums) / pieaugums</t>
  </si>
  <si>
    <t>TOTAL inventories</t>
  </si>
  <si>
    <t>Movements on allowances for inventories</t>
  </si>
  <si>
    <t xml:space="preserve">  </t>
  </si>
  <si>
    <t>Atrašanās vieta / Country of incorpo-ration</t>
  </si>
  <si>
    <t>Uzņēmēj-darbības veids / Business activity
held</t>
  </si>
  <si>
    <t>Meitassabiedrības:</t>
  </si>
  <si>
    <t>Subsidiaries:</t>
  </si>
  <si>
    <t>AS „Latvijas elektriskie tīkli”</t>
  </si>
  <si>
    <t>Latvijas elektriskie tīkli AS</t>
  </si>
  <si>
    <t>Latvija</t>
  </si>
  <si>
    <t>Latvia</t>
  </si>
  <si>
    <t>AS „Sadales tīkls”</t>
  </si>
  <si>
    <t>Sadales tīkls AS</t>
  </si>
  <si>
    <t>Elektroenerģijas sadale</t>
  </si>
  <si>
    <t>Electricity distribution</t>
  </si>
  <si>
    <t>AS „Enerģijas publiskais tirgotājs" *</t>
  </si>
  <si>
    <t>Elektroenerģijas obligātā iepirkuma administrēšana</t>
  </si>
  <si>
    <t>Management of the mandatory procurement process</t>
  </si>
  <si>
    <t>Elektrum Eesti OÜ</t>
  </si>
  <si>
    <t>Igaunija</t>
  </si>
  <si>
    <t>Elektroenerģijas pārdošana</t>
  </si>
  <si>
    <t>Estonia</t>
  </si>
  <si>
    <t>Electricity supply</t>
  </si>
  <si>
    <t>Elektrum Lietuva, UAB</t>
  </si>
  <si>
    <t>Lietuva</t>
  </si>
  <si>
    <t>Lithuania</t>
  </si>
  <si>
    <t xml:space="preserve">SIA „Liepājas enerģija” </t>
  </si>
  <si>
    <t>Liepājas enerģija SIA</t>
  </si>
  <si>
    <t xml:space="preserve">Thermal energy generation and supply in Liepaja city, electricity generation </t>
  </si>
  <si>
    <t>Pārējie ilgtermiņa finanšu ieguldījumi:</t>
  </si>
  <si>
    <t>Other non–current financial investments:</t>
  </si>
  <si>
    <t>AS „Pirmais Slēgtais Pensiju Fonds”</t>
  </si>
  <si>
    <t>Pirmais Slēgtais Pensiju Fonds AS</t>
  </si>
  <si>
    <t>Pensiju plānu pārvaldīšana</t>
  </si>
  <si>
    <t>Management of pension plans</t>
  </si>
  <si>
    <t>AS „Rīgas siltums”</t>
  </si>
  <si>
    <t>Rīgas siltums AS</t>
  </si>
  <si>
    <t>0,0051%</t>
  </si>
  <si>
    <t>Thermal energy generation and supply in Riga, electricity generation</t>
  </si>
  <si>
    <t>9. ILGTERMIŅA FINANŠU IEGULDĪJUMI</t>
  </si>
  <si>
    <t xml:space="preserve">        </t>
  </si>
  <si>
    <t>NON-CURRENT FINANCIAL INVESTMENTS</t>
  </si>
  <si>
    <r>
      <t>13.</t>
    </r>
    <r>
      <rPr>
        <b/>
        <sz val="12"/>
        <color indexed="30"/>
        <rFont val="Times New Roman"/>
        <family val="1"/>
      </rPr>
      <t>  </t>
    </r>
    <r>
      <rPr>
        <b/>
        <sz val="12"/>
        <color indexed="30"/>
        <rFont val="Arial"/>
        <family val="2"/>
      </rPr>
      <t>DARĪJUMI AR SAISTĪTAJĀM PUSĒM</t>
    </r>
  </si>
  <si>
    <t>Sabiedrības līdzdalības daļas (%) meitassabiedrībās un pārējie ilgtermiņa finanšu ieguldījumi:</t>
  </si>
  <si>
    <t>The Company's participating interest in subsidiaries (%) and other non–current financial investments:</t>
  </si>
  <si>
    <t>Companies</t>
  </si>
  <si>
    <t>Enerģijas publiskais tirgotājs AS</t>
  </si>
  <si>
    <t>Interest held, %</t>
  </si>
  <si>
    <t>The Company owns 46.30% of the shares of the closed pension fund Pirmais Slēgtais Pensiju Fonds AS. However, the Company is only a nominal shareholder as all risks and benefits arising from associate’s activities will accrue to the Company’s employees who are members of the pension fund. Therefore, investment in Pirmais Slēgtais Pensiju Fonds AS is valued at cost and equity method is not applied.</t>
  </si>
  <si>
    <t xml:space="preserve">Sabiedrībai pieder 46,30 % no AS „Pirmais Slēgtais Pensiju Fonds” kapitāla daļām. Tomēr Sabiedrība ir tikai nominālais akcionārs, jo visus riskus vai labumus, kas rodas sabiedrības darbības rezultātā, uzņemas vai iegūst Sabiedrības darbinieki – pensiju plāna dalībnieki. Šā iemesla dēļ ieguldījums AS „Pirmais Slēgtais Pensiju Fonds” ir novērtēts iegādes vērtībā, un netiek izmantota pašu kapitāla metode. </t>
  </si>
  <si>
    <t>Sabiedrības</t>
  </si>
  <si>
    <t>Siltumenerģijas, elektroenerģijas ražošana un pārdošana Rīgā</t>
  </si>
  <si>
    <t>Siltumenerģijas, elektroenerģijas ražošana un pārdošana Liepājā</t>
  </si>
  <si>
    <t>Uzkrājumi pircēju un pasūtītāju parādu vērtības samazinājumam:</t>
  </si>
  <si>
    <t>Norakstītie neatgūstamie debitoru parādi</t>
  </si>
  <si>
    <t>Allowances for impaired trade receivables:</t>
  </si>
  <si>
    <t>Movements in allowances for impaired trade receivables</t>
  </si>
  <si>
    <t>Unsettled revenue on mandatory procurement public service obligation (PSO) fee recognised as assets*</t>
  </si>
  <si>
    <t>Aktīvos atzītie nesaņemtie obligātā iepirkuma komponentes ieņēmumi*</t>
  </si>
  <si>
    <t>* unsettled revenue on mandatory procurement PSO fee is recognised as assets in net amount, by applying agent principle, as difference between revenue from sale of electricity in Nord Pool power exchange by market price, received mandatory procurement PSO fees, received government grant for compensating the increase of mandatory procurement costs and costs of purchased electricity under the mandatory procurement from electricity generators who generate electricity in efficient cogeneration process or using renewable energy sources, as well as guaranteed fees for installed electrical capacity in cogeneration plants (over 4 MW)</t>
  </si>
  <si>
    <t>* piemērojot aģenta uzskaites principu, aktīvos atzītie nesaņemtie obligātā iepirkuma komponentes ieņēmumi tiek atzīti neto vērtībā kā starpība starp ienākumiem no elektroenerģijas pārdošanas Nord Pool elektroenerģijas biržā par tirgus cenu, saņemtajām obligātā iepirkuma komponentēm, saņemto valsts budžeta dotāciju, kas paredzēta obligātā iepirkuma komponenšu izmaksu pieauguma kompensēšanai, un starp maksājumiem elektroenerģijas ražotājiem par obligātā iepirkuma ietvaros iepirkto elektroenerģiju un garantētās jaudas maksājumiem par elektrostacijās uzstādīto elektrisko jaudu (virs 4 MW)</t>
  </si>
  <si>
    <t>Līdz termiņa beigām turēto finanšu aktīvu atlikusī uzskaites vērtība:</t>
  </si>
  <si>
    <t>Līdz termiņa beigām turēti finanšu aktīvi:</t>
  </si>
  <si>
    <t xml:space="preserve">      – īstermiņa daļa</t>
  </si>
  <si>
    <t xml:space="preserve">     – current</t>
  </si>
  <si>
    <t xml:space="preserve">      – ilgtermiņa daļa</t>
  </si>
  <si>
    <t>KOPĀ līdz termiņa beigām turēti finanšu aktīvi</t>
  </si>
  <si>
    <t>a) Līdz termiņa beigām turētie finanšu aktīvi</t>
  </si>
  <si>
    <t xml:space="preserve">     – non-current</t>
  </si>
  <si>
    <t>b) Aizņēmumi</t>
  </si>
  <si>
    <t xml:space="preserve">   Emitēto parāda vērtspapīru (obligāciju) īstermiņa daļa</t>
  </si>
  <si>
    <t xml:space="preserve">   Īstermiņa aizņēmumi no kredītiestādēm</t>
  </si>
  <si>
    <t>b) Borrowings</t>
  </si>
  <si>
    <t xml:space="preserve">  Current portion of issued debt securities (bonds)</t>
  </si>
  <si>
    <t xml:space="preserve">  Current borrowings from financial institutions</t>
  </si>
  <si>
    <t>Changes in outstanding value of issued debt securities (bonds)</t>
  </si>
  <si>
    <t>c) Atvasinātie finanšu instrumenti</t>
  </si>
  <si>
    <t>c) Derivative financial instruments</t>
  </si>
  <si>
    <t>I) Procentu likmju mijmaiņas darījumi</t>
  </si>
  <si>
    <t>I) Interest rate swaps</t>
  </si>
  <si>
    <r>
      <rPr>
        <b/>
        <i/>
        <sz val="9"/>
        <rFont val="Arial"/>
        <family val="2"/>
      </rPr>
      <t>Latvenergo</t>
    </r>
    <r>
      <rPr>
        <b/>
        <sz val="9"/>
        <rFont val="Arial"/>
        <family val="2"/>
      </rPr>
      <t xml:space="preserve"> koncerna un Sabiedrības procentu likmju mijmaiņas darījumu patieso vērtību izmaiņas:</t>
    </r>
  </si>
  <si>
    <t>Saistības / Liabilities</t>
  </si>
  <si>
    <t>Aktīvi / Assets</t>
  </si>
  <si>
    <t>Patiesās vērtības atlikums pārskata perioda sākumā</t>
  </si>
  <si>
    <t>Patiesās vērtības atlikums pārskata perioda beigās</t>
  </si>
  <si>
    <t>Outstanding fair value at the beginning of the period</t>
  </si>
  <si>
    <t>Outstanding fair value at the end of the period</t>
  </si>
  <si>
    <t>Iekļauts peļņas vai zaudējumu aprēķinā, neto</t>
  </si>
  <si>
    <t>Iekļauts vispārējos ieņēmumos</t>
  </si>
  <si>
    <r>
      <t xml:space="preserve">Fair value changes of the </t>
    </r>
    <r>
      <rPr>
        <b/>
        <i/>
        <sz val="9"/>
        <rFont val="Arial"/>
        <family val="2"/>
      </rPr>
      <t>Latvenergo</t>
    </r>
    <r>
      <rPr>
        <b/>
        <sz val="9"/>
        <rFont val="Arial"/>
        <family val="2"/>
      </rPr>
      <t xml:space="preserve"> Group's and the Company's interest rate swaps:</t>
    </r>
  </si>
  <si>
    <t>Included in the Statement of Profit or Loss, net</t>
  </si>
  <si>
    <t>Included in other comprehensive income</t>
  </si>
  <si>
    <t>II) Electricity forwards and futures</t>
  </si>
  <si>
    <r>
      <t xml:space="preserve">Fair value changes of the </t>
    </r>
    <r>
      <rPr>
        <b/>
        <i/>
        <sz val="9"/>
        <rFont val="Arial"/>
        <family val="2"/>
      </rPr>
      <t>Latvenergo</t>
    </r>
    <r>
      <rPr>
        <b/>
        <sz val="9"/>
        <rFont val="Arial"/>
        <family val="2"/>
      </rPr>
      <t xml:space="preserve"> Group's and the Company's electricity forward and future contracts:</t>
    </r>
  </si>
  <si>
    <t>Included in the Statement of Profit or Loss (Note 5)</t>
  </si>
  <si>
    <t>II) Elektroenerģijas cenu nākotnes darījumi</t>
  </si>
  <si>
    <r>
      <rPr>
        <b/>
        <i/>
        <sz val="9"/>
        <rFont val="Arial"/>
        <family val="2"/>
      </rPr>
      <t>Latvenergo</t>
    </r>
    <r>
      <rPr>
        <b/>
        <sz val="9"/>
        <rFont val="Arial"/>
        <family val="2"/>
      </rPr>
      <t xml:space="preserve"> koncerna un Sabiedrības elektroenerģijas cenu nākotnes darījumu patieso vērtību izmaiņas:</t>
    </r>
  </si>
  <si>
    <t>Iekļauts peļņas vai zaudējumu aprēķinā (5. pielikums)</t>
  </si>
  <si>
    <t>a) ieņēmumi un izmaksas no darījumiem ar meitassabiedrībām</t>
  </si>
  <si>
    <t>a) Income and expenses from transactions with subsidiaries</t>
  </si>
  <si>
    <t>Ieņēmumi:</t>
  </si>
  <si>
    <t>Income:</t>
  </si>
  <si>
    <t>Expenses:</t>
  </si>
  <si>
    <t>Izmaksas:</t>
  </si>
  <si>
    <t xml:space="preserve">    including expenses from transactions with subsidiaries recognised in net amount through profit or loss:</t>
  </si>
  <si>
    <t xml:space="preserve">   tai skaitā izmaksas no darījumiem ar meitassabiedrībām, kas atzītas peļņas vai zaudējumu aprēķinā neto vērtībā:</t>
  </si>
  <si>
    <t>b) Balances at the end of the period arising from sales/purchases of goods and services:</t>
  </si>
  <si>
    <t>b) gada beigu bilances atlikumi, kas ir radušies no pārdotām/ iepirktām precēm un sniegtajiem/saņemtajiem pakalpojumiem:</t>
  </si>
  <si>
    <t>Debitoru parādi:</t>
  </si>
  <si>
    <t>Avansa maksājums par krājumiem:</t>
  </si>
  <si>
    <t>Kreditoru saistības:</t>
  </si>
  <si>
    <t>* avansa maksājums meitassabiedrībai Elektrum Eesti OÜ</t>
  </si>
  <si>
    <t>** AS „Pirmais Slēgtais Pensiju fonds”</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</si>
  <si>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</si>
  <si>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</si>
  <si>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</si>
  <si>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</si>
  <si>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Kopā ilgtermiņa aizdevumi</t>
  </si>
  <si>
    <t>Ilgtermiņa aizdevumu  īstermiņa daļa</t>
  </si>
  <si>
    <t>Kopā īstermiņa aizdevumi</t>
  </si>
  <si>
    <t xml:space="preserve">Total current loans </t>
  </si>
  <si>
    <t>Kopā aizdevumi meitassabiedrībām</t>
  </si>
  <si>
    <t>TOTAL loans to subsidiaries</t>
  </si>
  <si>
    <t>e) aizdevumi saistītajām pusēm</t>
  </si>
  <si>
    <t>Atmaksāti ilgtermiņa aizdevumi</t>
  </si>
  <si>
    <r>
      <t>Repaid non-</t>
    </r>
    <r>
      <rPr>
        <sz val="9"/>
        <rFont val="Arial"/>
        <family val="2"/>
      </rPr>
      <t>current loans</t>
    </r>
  </si>
  <si>
    <t>AS „Enerģijas publiskais tirgotājs</t>
  </si>
  <si>
    <t>Movement in loans issued by the Company:</t>
  </si>
  <si>
    <t>Izmaiņas Sabiedrības izsniegtajos aizdevumos:</t>
  </si>
  <si>
    <t>Sabiedrības ilgtermiņa un īstermiņa aizdevumi saistītajām pusēm:</t>
  </si>
  <si>
    <t>e) Loans to related parties</t>
  </si>
  <si>
    <t>The Company's non-current and current loans to related parties:</t>
  </si>
  <si>
    <t>NEREVIDĒTIE STARPPERIODU SAĪSINĀTIE FINANŠU PĀRSKATI PAR 6 MĒNEŠU PERIODU, KAS BEIDZAS 2017. GADA 30. JŪNIJĀ</t>
  </si>
  <si>
    <t>UNAUDITED CONDENSED INTERIM FINANCIAL STATEMENTS FOR THE 6–MONTH PERIOD ENDING 30 JUNE 2017</t>
  </si>
  <si>
    <t>6 mēn. 2017</t>
  </si>
  <si>
    <t>6 mēn. 2016</t>
  </si>
  <si>
    <t>6 mēn. 2015</t>
  </si>
  <si>
    <t>6 mēn. 2014</t>
  </si>
  <si>
    <t>6 mēn. 2013</t>
  </si>
  <si>
    <t>6M 2017</t>
  </si>
  <si>
    <t>6M 2016</t>
  </si>
  <si>
    <t>6M 2015</t>
  </si>
  <si>
    <t>6M 2014</t>
  </si>
  <si>
    <t>6M 2013</t>
  </si>
  <si>
    <t>01/01-30/06/2017</t>
  </si>
  <si>
    <t>01/01-30/06/2016</t>
  </si>
  <si>
    <t>2016. gada 30. jūnijā</t>
  </si>
  <si>
    <t>As of 30 June 2016</t>
  </si>
  <si>
    <t>2017. gada 30. jūnijā</t>
  </si>
  <si>
    <t>As of 30 June 2017</t>
  </si>
  <si>
    <t>–</t>
  </si>
  <si>
    <t>Pielikums / Notes</t>
  </si>
  <si>
    <t>Dividendes par 2016. gadu</t>
  </si>
  <si>
    <t>Dividends for 2016</t>
  </si>
  <si>
    <t>Ieņēmumi no parāda vērtspapīru (obligāciju) emisijas</t>
  </si>
  <si>
    <t>Proceeds from issued debt securities (bonds)</t>
  </si>
  <si>
    <t>Dividends paid to equity holder of the Parent Company</t>
  </si>
  <si>
    <t>Dividends paid to non–controlling interests</t>
  </si>
  <si>
    <t>Mazākumdaļai izmaksātās dividendes</t>
  </si>
  <si>
    <t>Mātessabiedrības akcionāram izmaksātās dividendes</t>
  </si>
  <si>
    <t>Kreditoru parādu un pārējo kreditoru samazinājums</t>
  </si>
  <si>
    <t>Decrease in trade and other payables</t>
  </si>
  <si>
    <t>Net (decrease) / increase in cash and cash equivalents</t>
  </si>
  <si>
    <t>Proceeds from redemption of held–to–maturity assets</t>
  </si>
  <si>
    <t>Decrease / (increase) in current assets</t>
  </si>
  <si>
    <t>Ieņēmumi no ieguldījumiem meitassabiedrībās</t>
  </si>
  <si>
    <t>Net cash flows used in financing activities</t>
  </si>
  <si>
    <t>Enerģijas pārdošana un ar to saistītie pakalpojumi</t>
  </si>
  <si>
    <t>Trade of energy and related supply services</t>
  </si>
  <si>
    <t xml:space="preserve">   Zaudējumi / (ieņēmumi) no elektroenerģijas cenu mijmaiņas darījumu patiesās vērtības izmaiņām (12 c, II pielikums)</t>
  </si>
  <si>
    <t xml:space="preserve">   Fair value loss / (revenue) on electricity forwards and futures (Note 12 c, II)</t>
  </si>
  <si>
    <t>Emitēto parāda vērtspapīru (obligāciju) vērtības izmaiņas</t>
  </si>
  <si>
    <t>* iekļaujot saimniecisko patēriņu</t>
  </si>
  <si>
    <t>Pārdotā elektroenerģija</t>
  </si>
  <si>
    <t xml:space="preserve">          Mazumtirdzniecība*</t>
  </si>
  <si>
    <t>Retail sales*</t>
  </si>
  <si>
    <t>Vispārējie ieņēmumi / (zaudējumi), kas pārklasificējami uz pelņu vai zaudējumiem nākamajos periodos (atskaitot nodokļus):</t>
  </si>
  <si>
    <t>Other comprehensive income / (loss) to be reclassified to profit or loss in subsequent periods (net of tax):</t>
  </si>
  <si>
    <t xml:space="preserve">   - ieņēmumi / (zaudējumi) no riska ierobežošanas rezerves izmaiņām</t>
  </si>
  <si>
    <t xml:space="preserve">   - income / (losses) from change in hedge reserve</t>
  </si>
  <si>
    <t>Neto vispārējie ieņēmumi / (zaudējumi), kas pārklasificējami uz pelņu vai zaudējumiem nākamajos periodos</t>
  </si>
  <si>
    <t>Net other comprehensive income / (loss) to be reclassified to profit or loss in subsequent periods</t>
  </si>
  <si>
    <t>KOPĀ vispārējie ieņēmumi / (zaudējumi) pārskata periodā, atskaitot nodokļus</t>
  </si>
  <si>
    <t>TOTAL other comprehensive income / (loss) for the period, net of tax</t>
  </si>
  <si>
    <t xml:space="preserve">  Non–control– ling interests</t>
  </si>
  <si>
    <t>Apgrozāmo līdzekļu samazinājums / (pieaugums)</t>
  </si>
  <si>
    <t>Neto naudas un tās ekvivalentu (samazinājums) / pieaugums</t>
  </si>
  <si>
    <t>Pārklasificēts uz / (no) ieguldījuma īpašumiem</t>
  </si>
  <si>
    <t>Reclassified to / (from) investment properties</t>
  </si>
  <si>
    <t>Prepayments for inventories</t>
  </si>
  <si>
    <t>Izsniegti īstermiņa aizdevumi (neto)</t>
  </si>
  <si>
    <t>Issued current loans (net)</t>
  </si>
  <si>
    <t>Proceeds from investments in subsidiaries</t>
  </si>
  <si>
    <t xml:space="preserve">          Vairumtirdzniecība**</t>
  </si>
  <si>
    <t>Wholesales**</t>
  </si>
  <si>
    <t>** tai skaitā obligātā iepirkuma ietvaros iepirktās                                 enerģijas pārdošana Nord Pool</t>
  </si>
  <si>
    <t>Other non–current receivables</t>
  </si>
  <si>
    <t>Investments in held–to–maturity financial assets</t>
  </si>
  <si>
    <t>Non–current loans to subsidiaries</t>
  </si>
  <si>
    <t>Non–current financial investments</t>
  </si>
  <si>
    <t>Non–current assets</t>
  </si>
  <si>
    <t>TOTAL non–current assets</t>
  </si>
  <si>
    <t>Non–controlling interests</t>
  </si>
  <si>
    <t>Non–current liabilities</t>
  </si>
  <si>
    <t>Total non–current liabilities</t>
  </si>
  <si>
    <t xml:space="preserve">  - Non–controlling interests</t>
  </si>
  <si>
    <t>Moody’s credit rating</t>
  </si>
  <si>
    <t>** including sale of energy purchased within the mandatory procurement on the Nord Pool</t>
  </si>
  <si>
    <t>* including operating consumption</t>
  </si>
  <si>
    <t>Vispārējie ieņēmumi (12 c pielikums)</t>
  </si>
  <si>
    <t>Other comprehensive income (Note 12 c)</t>
  </si>
  <si>
    <t>Vispārējie zaudējumi (12 c pielikums)</t>
  </si>
  <si>
    <t>Other comprehensive loss (Note 12 c)</t>
  </si>
  <si>
    <t xml:space="preserve"> – amortizācija un nolietojums, ilgtermiņa aktīvu vērtības samazinājums</t>
  </si>
  <si>
    <t xml:space="preserve"> – finanšu korekcijas, neto</t>
  </si>
  <si>
    <t xml:space="preserve"> – citas korekcijas</t>
  </si>
  <si>
    <t xml:space="preserve"> – Other adjustments</t>
  </si>
  <si>
    <t xml:space="preserve"> – Net financial adjustments</t>
  </si>
  <si>
    <t xml:space="preserve"> – Amortisation, depreciation and impairment of non–current assets</t>
  </si>
  <si>
    <t>Inter–segment</t>
  </si>
  <si>
    <t>Period 01/01–30/06/2017</t>
  </si>
  <si>
    <t>Periods 01/01–30/06/2017</t>
  </si>
  <si>
    <t>Periods 01/01–30/06/2016</t>
  </si>
  <si>
    <t>Period 01/01–30/06/2016</t>
  </si>
  <si>
    <t>Held–to–maturity financial assets</t>
  </si>
  <si>
    <t>– par elektronenerģiju un elektroenerģijas pakalpojumiem</t>
  </si>
  <si>
    <t>– par siltumenerģiju</t>
  </si>
  <si>
    <t>– citi pircēji un pasūtītāji</t>
  </si>
  <si>
    <t>– meitassabiedrības (13 b, c pielikums)</t>
  </si>
  <si>
    <t>– Electricity trade and electricity services customers</t>
  </si>
  <si>
    <t>– Heating customers</t>
  </si>
  <si>
    <t>– Other trade receivables</t>
  </si>
  <si>
    <t>– Subsidiaries (Note 13 b, c)</t>
  </si>
  <si>
    <t>Short–term bank deposits</t>
  </si>
  <si>
    <t>a) Held–to–maturity financial assets</t>
  </si>
  <si>
    <t>Carrying amount of held–to–maturity financial assets:</t>
  </si>
  <si>
    <t>Held–to–maturity financial assets:</t>
  </si>
  <si>
    <t>Total held–to–maturity financial assets</t>
  </si>
  <si>
    <t>Non–current borrowings from financial institutions</t>
  </si>
  <si>
    <t xml:space="preserve">  Current portion of non–current borrowings from financial institutions</t>
  </si>
  <si>
    <t xml:space="preserve">  Accrued interest on non–current borrowings</t>
  </si>
  <si>
    <t xml:space="preserve">  – AS „Sadales tīkls”</t>
  </si>
  <si>
    <t xml:space="preserve">  – AS „Enerģijas publiskais tirgotājs”</t>
  </si>
  <si>
    <t xml:space="preserve">  – Sadales tīkls AS</t>
  </si>
  <si>
    <t xml:space="preserve">  – Enerģijas publiskais tirgotājs AS</t>
  </si>
  <si>
    <t xml:space="preserve"> – meitassabiedrības (8. pielikums)*</t>
  </si>
  <si>
    <t xml:space="preserve"> – meitassabiedrības (10. a pielikums)</t>
  </si>
  <si>
    <t xml:space="preserve"> – pārējās saistītās personas**</t>
  </si>
  <si>
    <t xml:space="preserve"> – meitassabiedrības</t>
  </si>
  <si>
    <t xml:space="preserve"> – Subsidiaries</t>
  </si>
  <si>
    <t>Other trade receivables</t>
  </si>
  <si>
    <t>Other trade payables</t>
  </si>
  <si>
    <t xml:space="preserve"> – Subsidiaries (Note 10 a)</t>
  </si>
  <si>
    <t xml:space="preserve"> –  Subsidiaries (Note 8)*</t>
  </si>
  <si>
    <t>* advance payment for subsidiary - Elektrum Eesti OÜ</t>
  </si>
  <si>
    <t>** Pirmais Slēgtais Pensiju fonds AS</t>
  </si>
  <si>
    <t xml:space="preserve"> – par pārdotajām precēm un sniegtajiem pakalpojumiem (10. a pielikums)</t>
  </si>
  <si>
    <t xml:space="preserve"> – par aizdevuma procentu ieņēmumiem (10. a pielikums)</t>
  </si>
  <si>
    <t xml:space="preserve"> – par iepirktajām precēm un saņemtajiem pakalpojumiem</t>
  </si>
  <si>
    <t xml:space="preserve"> – For goods sold / services received from subsidiaries (Note 10 a)</t>
  </si>
  <si>
    <t xml:space="preserve"> – For interest received from subsidiaries (Note 10 a)</t>
  </si>
  <si>
    <t xml:space="preserve"> – For purchased goods / received services from subsidiaries</t>
  </si>
  <si>
    <t>Total non–current loans</t>
  </si>
  <si>
    <t>Current portion of non–current loans</t>
  </si>
  <si>
    <t xml:space="preserve"> – Other related parties**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</si>
</sst>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 numFmtId="167" formatCode="#,##0.0;\(#,##0.0\)"/>
    <numFmt numFmtId="168" formatCode="#,##0_ ;[Red]\-#,##0\ "/>
    <numFmt numFmtId="169" formatCode="#,##0.0"/>
  </numFmts>
  <fonts count="152">
    <font>
      <sz val="11"/>
      <color theme="1"/>
      <name val="Calibri"/>
      <family val="2"/>
    </font>
    <font>
      <sz val="11"/>
      <color indexed="8"/>
      <name val="Calibri"/>
      <family val="2"/>
    </font>
    <font>
      <sz val="11"/>
      <color indexed="8"/>
      <name val="Verdana"/>
      <family val="2"/>
    </font>
    <font>
      <sz val="9"/>
      <color indexed="8"/>
      <name val="Verdana"/>
      <family val="2"/>
    </font>
    <font>
      <sz val="10"/>
      <color indexed="8"/>
      <name val="Times New Roman"/>
      <family val="1"/>
    </font>
    <font>
      <b/>
      <sz val="9"/>
      <name val="Arial"/>
      <family val="2"/>
    </font>
    <font>
      <sz val="9"/>
      <color indexed="8"/>
      <name val="Arial"/>
      <family val="2"/>
    </font>
    <font>
      <b/>
      <sz val="9"/>
      <color indexed="8"/>
      <name val="Arial"/>
      <family val="2"/>
    </font>
    <font>
      <sz val="9"/>
      <name val="Arial"/>
      <family val="2"/>
    </font>
    <font>
      <b/>
      <sz val="11"/>
      <color indexed="8"/>
      <name val="Arial"/>
      <family val="2"/>
    </font>
    <font>
      <sz val="11"/>
      <color indexed="10"/>
      <name val="Arial"/>
      <family val="2"/>
    </font>
    <font>
      <b/>
      <sz val="12"/>
      <color indexed="30"/>
      <name val="Arial"/>
      <family val="2"/>
    </font>
    <font>
      <b/>
      <sz val="12"/>
      <color indexed="19"/>
      <name val="Arial"/>
      <family val="2"/>
    </font>
    <font>
      <b/>
      <i/>
      <sz val="11"/>
      <color indexed="30"/>
      <name val="Arial"/>
      <family val="2"/>
    </font>
    <font>
      <sz val="11"/>
      <color indexed="19"/>
      <name val="Arial"/>
      <family val="2"/>
    </font>
    <font>
      <b/>
      <sz val="11"/>
      <color indexed="30"/>
      <name val="Arial"/>
      <family val="2"/>
    </font>
    <font>
      <b/>
      <i/>
      <sz val="12"/>
      <color indexed="30"/>
      <name val="Arial"/>
      <family val="2"/>
    </font>
    <font>
      <sz val="10"/>
      <name val="Arial"/>
      <family val="2"/>
    </font>
    <font>
      <sz val="11"/>
      <color indexed="8"/>
      <name val="Arial"/>
      <family val="2"/>
    </font>
    <font>
      <b/>
      <sz val="7"/>
      <color indexed="30"/>
      <name val="Arial"/>
      <family val="2"/>
    </font>
    <font>
      <sz val="10"/>
      <color indexed="8"/>
      <name val="Arial"/>
      <family val="2"/>
    </font>
    <font>
      <b/>
      <sz val="10"/>
      <name val="Arial"/>
      <family val="2"/>
    </font>
    <font>
      <b/>
      <sz val="10"/>
      <color indexed="8"/>
      <name val="Arial"/>
      <family val="2"/>
    </font>
    <font>
      <b/>
      <i/>
      <sz val="10"/>
      <color indexed="8"/>
      <name val="Arial"/>
      <family val="2"/>
    </font>
    <font>
      <b/>
      <sz val="14"/>
      <color indexed="57"/>
      <name val="Arial"/>
      <family val="2"/>
    </font>
    <font>
      <b/>
      <i/>
      <u val="single"/>
      <sz val="10"/>
      <name val="Arial"/>
      <family val="2"/>
    </font>
    <font>
      <sz val="16"/>
      <color indexed="30"/>
      <name val="Arial"/>
      <family val="2"/>
    </font>
    <font>
      <b/>
      <sz val="11"/>
      <name val="Arial"/>
      <family val="2"/>
    </font>
    <font>
      <sz val="10"/>
      <color indexed="30"/>
      <name val="Arial"/>
      <family val="2"/>
    </font>
    <font>
      <b/>
      <i/>
      <sz val="9"/>
      <color indexed="8"/>
      <name val="Arial"/>
      <family val="2"/>
    </font>
    <font>
      <i/>
      <sz val="10"/>
      <color indexed="8"/>
      <name val="Arial"/>
      <family val="2"/>
    </font>
    <font>
      <b/>
      <sz val="12"/>
      <color indexed="30"/>
      <name val="Times New Roman"/>
      <family val="1"/>
    </font>
    <font>
      <i/>
      <sz val="9"/>
      <color indexed="8"/>
      <name val="Arial"/>
      <family val="2"/>
    </font>
    <font>
      <b/>
      <sz val="8"/>
      <color indexed="8"/>
      <name val="Arial"/>
      <family val="2"/>
    </font>
    <font>
      <sz val="8"/>
      <color indexed="8"/>
      <name val="Arial"/>
      <family val="2"/>
    </font>
    <font>
      <b/>
      <sz val="8"/>
      <color indexed="30"/>
      <name val="Arial"/>
      <family val="2"/>
    </font>
    <font>
      <sz val="9"/>
      <color indexed="8"/>
      <name val="Calibri"/>
      <family val="2"/>
    </font>
    <font>
      <b/>
      <sz val="8"/>
      <name val="Arial"/>
      <family val="2"/>
    </font>
    <font>
      <sz val="8"/>
      <name val="Arial"/>
      <family val="2"/>
    </font>
    <font>
      <sz val="11"/>
      <name val="Calibri"/>
      <family val="2"/>
    </font>
    <font>
      <b/>
      <sz val="10"/>
      <color indexed="8"/>
      <name val="Times New Roman"/>
      <family val="1"/>
    </font>
    <font>
      <i/>
      <sz val="9"/>
      <name val="Arial"/>
      <family val="2"/>
    </font>
    <font>
      <sz val="9"/>
      <name val="Verdana"/>
      <family val="2"/>
    </font>
    <font>
      <sz val="10"/>
      <name val="Times New Roman"/>
      <family val="1"/>
    </font>
    <font>
      <i/>
      <sz val="10"/>
      <name val="Arial"/>
      <family val="2"/>
    </font>
    <font>
      <b/>
      <sz val="10"/>
      <name val="Times New Roman"/>
      <family val="1"/>
    </font>
    <font>
      <sz val="12"/>
      <color indexed="8"/>
      <name val="Calibri"/>
      <family val="2"/>
    </font>
    <font>
      <b/>
      <sz val="10"/>
      <color indexed="30"/>
      <name val="Arial"/>
      <family val="2"/>
    </font>
    <font>
      <sz val="10"/>
      <color indexed="8"/>
      <name val="Calibri"/>
      <family val="2"/>
    </font>
    <font>
      <sz val="8"/>
      <color indexed="8"/>
      <name val="Calibri"/>
      <family val="2"/>
    </font>
    <font>
      <b/>
      <sz val="12"/>
      <name val="Arial"/>
      <family val="2"/>
    </font>
    <font>
      <b/>
      <sz val="16"/>
      <color indexed="30"/>
      <name val="Arial"/>
      <family val="2"/>
    </font>
    <font>
      <b/>
      <sz val="16"/>
      <color indexed="30"/>
      <name val="Times New Roman"/>
      <family val="1"/>
    </font>
    <font>
      <b/>
      <i/>
      <sz val="14"/>
      <color indexed="30"/>
      <name val="Arial"/>
      <family val="2"/>
    </font>
    <font>
      <b/>
      <sz val="12"/>
      <color indexed="8"/>
      <name val="Arial"/>
      <family val="2"/>
    </font>
    <font>
      <b/>
      <i/>
      <sz val="10"/>
      <color indexed="30"/>
      <name val="Arial"/>
      <family val="2"/>
    </font>
    <font>
      <i/>
      <sz val="11"/>
      <color indexed="8"/>
      <name val="Calibri"/>
      <family val="2"/>
    </font>
    <font>
      <i/>
      <sz val="8"/>
      <color indexed="8"/>
      <name val="Arial"/>
      <family val="2"/>
    </font>
    <font>
      <vertAlign val="superscript"/>
      <sz val="8"/>
      <color indexed="8"/>
      <name val="Arial"/>
      <family val="2"/>
    </font>
    <font>
      <sz val="7"/>
      <color indexed="8"/>
      <name val="Arial"/>
      <family val="2"/>
    </font>
    <font>
      <sz val="14"/>
      <color indexed="8"/>
      <name val="Calibri"/>
      <family val="2"/>
    </font>
    <font>
      <vertAlign val="superscript"/>
      <sz val="9"/>
      <color indexed="8"/>
      <name val="Arial"/>
      <family val="2"/>
    </font>
    <font>
      <vertAlign val="superscript"/>
      <sz val="9"/>
      <name val="Arial"/>
      <family val="2"/>
    </font>
    <font>
      <b/>
      <sz val="9"/>
      <color indexed="30"/>
      <name val="Arial"/>
      <family val="2"/>
    </font>
    <font>
      <b/>
      <i/>
      <sz val="9"/>
      <name val="Arial"/>
      <family val="2"/>
    </font>
    <font>
      <b/>
      <i/>
      <sz val="9"/>
      <color indexed="30"/>
      <name val="Arial"/>
      <family val="2"/>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b/>
      <sz val="11"/>
      <color rgb="FF054F95"/>
      <name val="Arial"/>
      <family val="2"/>
    </font>
    <font>
      <sz val="11"/>
      <color theme="1"/>
      <name val="Arial"/>
      <family val="2"/>
    </font>
    <font>
      <b/>
      <sz val="14"/>
      <color theme="6" tint="-0.24997000396251678"/>
      <name val="Arial"/>
      <family val="2"/>
    </font>
    <font>
      <sz val="16"/>
      <color rgb="FF054F95"/>
      <name val="Arial"/>
      <family val="2"/>
    </font>
    <font>
      <sz val="9"/>
      <color theme="1"/>
      <name val="Arial"/>
      <family val="2"/>
    </font>
    <font>
      <b/>
      <sz val="10"/>
      <color theme="1"/>
      <name val="Arial"/>
      <family val="2"/>
    </font>
    <font>
      <sz val="10"/>
      <color theme="1"/>
      <name val="Arial"/>
      <family val="2"/>
    </font>
    <font>
      <sz val="9"/>
      <color rgb="FF000000"/>
      <name val="Arial"/>
      <family val="2"/>
    </font>
    <font>
      <b/>
      <sz val="10"/>
      <color rgb="FF000000"/>
      <name val="Arial"/>
      <family val="2"/>
    </font>
    <font>
      <sz val="9"/>
      <color theme="1"/>
      <name val="Verdana"/>
      <family val="2"/>
    </font>
    <font>
      <sz val="10"/>
      <color rgb="FF054F95"/>
      <name val="Arial"/>
      <family val="2"/>
    </font>
    <font>
      <b/>
      <sz val="9"/>
      <color theme="1"/>
      <name val="Arial"/>
      <family val="2"/>
    </font>
    <font>
      <b/>
      <i/>
      <sz val="10"/>
      <color theme="1"/>
      <name val="Arial"/>
      <family val="2"/>
    </font>
    <font>
      <sz val="11"/>
      <color rgb="FFFF0000"/>
      <name val="Arial"/>
      <family val="2"/>
    </font>
    <font>
      <b/>
      <sz val="12"/>
      <color rgb="FF054F95"/>
      <name val="Arial"/>
      <family val="2"/>
    </font>
    <font>
      <b/>
      <i/>
      <sz val="11"/>
      <color rgb="FF054F95"/>
      <name val="Arial"/>
      <family val="2"/>
    </font>
    <font>
      <b/>
      <sz val="9"/>
      <color rgb="FF000000"/>
      <name val="Arial"/>
      <family val="2"/>
    </font>
    <font>
      <b/>
      <i/>
      <sz val="12"/>
      <color rgb="FF054F95"/>
      <name val="Arial"/>
      <family val="2"/>
    </font>
    <font>
      <b/>
      <sz val="11"/>
      <color rgb="FF000000"/>
      <name val="Arial"/>
      <family val="2"/>
    </font>
    <font>
      <sz val="11"/>
      <color rgb="FF669900"/>
      <name val="Arial"/>
      <family val="2"/>
    </font>
    <font>
      <b/>
      <sz val="12"/>
      <color rgb="FF669900"/>
      <name val="Arial"/>
      <family val="2"/>
    </font>
    <font>
      <sz val="10"/>
      <color theme="1"/>
      <name val="Times New Roman"/>
      <family val="1"/>
    </font>
    <font>
      <i/>
      <sz val="9"/>
      <color theme="1"/>
      <name val="Arial"/>
      <family val="2"/>
    </font>
    <font>
      <b/>
      <sz val="11"/>
      <color theme="1"/>
      <name val="Arial"/>
      <family val="2"/>
    </font>
    <font>
      <sz val="9"/>
      <color theme="1"/>
      <name val="Calibri"/>
      <family val="2"/>
    </font>
    <font>
      <b/>
      <i/>
      <sz val="9"/>
      <color theme="1"/>
      <name val="Arial"/>
      <family val="2"/>
    </font>
    <font>
      <b/>
      <sz val="8"/>
      <color rgb="FF054F95"/>
      <name val="Arial"/>
      <family val="2"/>
    </font>
    <font>
      <sz val="8"/>
      <color rgb="FF000000"/>
      <name val="Arial"/>
      <family val="2"/>
    </font>
    <font>
      <sz val="10"/>
      <color rgb="FF000000"/>
      <name val="Arial"/>
      <family val="2"/>
    </font>
    <font>
      <b/>
      <sz val="10"/>
      <color theme="1"/>
      <name val="Times New Roman"/>
      <family val="1"/>
    </font>
    <font>
      <sz val="12"/>
      <color theme="1"/>
      <name val="Calibri"/>
      <family val="2"/>
    </font>
    <font>
      <b/>
      <sz val="10"/>
      <color rgb="FF054F95"/>
      <name val="Arial"/>
      <family val="2"/>
    </font>
    <font>
      <sz val="10"/>
      <color theme="1"/>
      <name val="Calibri"/>
      <family val="2"/>
    </font>
    <font>
      <sz val="8"/>
      <color theme="1"/>
      <name val="Calibri"/>
      <family val="2"/>
    </font>
    <font>
      <sz val="8"/>
      <color theme="1"/>
      <name val="Arial"/>
      <family val="2"/>
    </font>
    <font>
      <b/>
      <sz val="8"/>
      <color rgb="FF000000"/>
      <name val="Arial"/>
      <family val="2"/>
    </font>
    <font>
      <b/>
      <sz val="16"/>
      <color rgb="FF054F95"/>
      <name val="Arial"/>
      <family val="2"/>
    </font>
    <font>
      <b/>
      <i/>
      <sz val="14"/>
      <color rgb="FF054F95"/>
      <name val="Arial"/>
      <family val="2"/>
    </font>
    <font>
      <b/>
      <sz val="12"/>
      <color theme="1"/>
      <name val="Arial"/>
      <family val="2"/>
    </font>
    <font>
      <i/>
      <sz val="10"/>
      <color theme="1"/>
      <name val="Arial"/>
      <family val="2"/>
    </font>
    <font>
      <i/>
      <sz val="11"/>
      <color theme="1"/>
      <name val="Calibri"/>
      <family val="2"/>
    </font>
    <font>
      <vertAlign val="superscript"/>
      <sz val="8"/>
      <color theme="1"/>
      <name val="Arial"/>
      <family val="2"/>
    </font>
    <font>
      <i/>
      <sz val="8"/>
      <color theme="1"/>
      <name val="Arial"/>
      <family val="2"/>
    </font>
    <font>
      <sz val="7"/>
      <color theme="1"/>
      <name val="Arial"/>
      <family val="2"/>
    </font>
    <font>
      <sz val="14"/>
      <color theme="1"/>
      <name val="Calibri"/>
      <family val="2"/>
    </font>
    <font>
      <vertAlign val="superscript"/>
      <sz val="8"/>
      <color rgb="FF000000"/>
      <name val="Arial"/>
      <family val="2"/>
    </font>
    <font>
      <sz val="7"/>
      <color rgb="FF000000"/>
      <name val="Arial"/>
      <family val="2"/>
    </font>
    <font>
      <b/>
      <sz val="8"/>
      <color theme="1"/>
      <name val="Arial"/>
      <family val="2"/>
    </font>
    <font>
      <b/>
      <i/>
      <sz val="10"/>
      <color rgb="FF054F95"/>
      <name val="Arial"/>
      <family val="2"/>
    </font>
    <font>
      <b/>
      <sz val="9"/>
      <color rgb="FF054F95"/>
      <name val="Arial"/>
      <family val="2"/>
    </font>
    <font>
      <i/>
      <sz val="9"/>
      <color rgb="FF000000"/>
      <name val="Arial"/>
      <family val="2"/>
    </font>
    <font>
      <b/>
      <i/>
      <sz val="9"/>
      <color rgb="FF054F95"/>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ECFF"/>
        <bgColor indexed="64"/>
      </patternFill>
    </fill>
    <fill>
      <patternFill patternType="solid">
        <fgColor theme="0"/>
        <bgColor indexed="64"/>
      </patternFill>
    </fill>
    <fill>
      <patternFill patternType="solid">
        <fgColor rgb="FFD8ECF9"/>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54F95"/>
      </top>
      <bottom style="thin">
        <color rgb="FF054F95"/>
      </bottom>
    </border>
    <border>
      <left/>
      <right/>
      <top/>
      <bottom style="thin">
        <color rgb="FF054F95"/>
      </bottom>
    </border>
    <border>
      <left/>
      <right/>
      <top style="thin">
        <color rgb="FF054F95"/>
      </top>
      <bottom/>
    </border>
    <border>
      <left/>
      <right/>
      <top style="thick">
        <color rgb="FF054F95"/>
      </top>
      <bottom style="thin">
        <color rgb="FF054F95"/>
      </bottom>
    </border>
    <border>
      <left/>
      <right/>
      <top/>
      <bottom style="thick">
        <color rgb="FF054F95"/>
      </bottom>
    </border>
    <border>
      <left/>
      <right/>
      <top style="thick">
        <color rgb="FF054F95"/>
      </top>
      <bottom/>
    </border>
    <border>
      <left/>
      <right/>
      <top style="thin">
        <color rgb="FF054F95"/>
      </top>
      <bottom style="thick">
        <color rgb="FF054F95"/>
      </bottom>
    </border>
    <border>
      <left/>
      <right/>
      <top style="medium">
        <color rgb="FF054F95"/>
      </top>
      <bottom/>
    </border>
    <border>
      <left/>
      <right/>
      <top/>
      <bottom style="medium">
        <color rgb="FF054F95"/>
      </bottom>
    </border>
    <border>
      <left/>
      <right/>
      <top style="thin">
        <color rgb="FF054F95"/>
      </top>
      <bottom style="medium">
        <color rgb="FF054F95"/>
      </bottom>
    </border>
    <border>
      <left/>
      <right/>
      <top style="thin">
        <color rgb="FF054F95"/>
      </top>
      <bottom style="double">
        <color rgb="FF054F95"/>
      </bottom>
    </border>
    <border>
      <left style="thin">
        <color rgb="FF054F95"/>
      </left>
      <right style="thin">
        <color rgb="FF054F95"/>
      </right>
      <top style="thin">
        <color rgb="FF054F95"/>
      </top>
      <bottom style="thin">
        <color rgb="FF054F95"/>
      </bottom>
    </border>
    <border>
      <left style="thin">
        <color rgb="FF054F95"/>
      </left>
      <right style="thin">
        <color rgb="FF054F95"/>
      </right>
      <top style="thin">
        <color rgb="FF054F95"/>
      </top>
      <bottom style="thick">
        <color rgb="FF054F95"/>
      </bottom>
    </border>
    <border>
      <left style="thin">
        <color rgb="FF054F95"/>
      </left>
      <right style="thin">
        <color rgb="FF054F95"/>
      </right>
      <top/>
      <bottom style="thin">
        <color rgb="FF054F95"/>
      </bottom>
    </border>
    <border>
      <left style="thin">
        <color rgb="FF054F95"/>
      </left>
      <right style="thin">
        <color rgb="FF054F95"/>
      </right>
      <top/>
      <bottom/>
    </border>
    <border>
      <left/>
      <right/>
      <top style="medium">
        <color rgb="FF054F95"/>
      </top>
      <bottom style="thin">
        <color rgb="FF054F95"/>
      </bottom>
    </border>
    <border>
      <left style="thin">
        <color rgb="FF054F95"/>
      </left>
      <right/>
      <top/>
      <bottom/>
    </border>
    <border>
      <left style="thin">
        <color rgb="FF054F95"/>
      </left>
      <right/>
      <top style="thin">
        <color rgb="FF054F95"/>
      </top>
      <bottom style="thick">
        <color rgb="FF054F95"/>
      </bottom>
    </border>
    <border>
      <left style="thin">
        <color rgb="FF054F95"/>
      </left>
      <right/>
      <top style="thin">
        <color rgb="FF054F95"/>
      </top>
      <bottom style="thin">
        <color rgb="FF054F95"/>
      </bottom>
    </border>
    <border>
      <left style="thin">
        <color rgb="FF054F95"/>
      </left>
      <right/>
      <top style="thin">
        <color rgb="FF054F95"/>
      </top>
      <bottom/>
    </border>
    <border>
      <left style="thin">
        <color rgb="FF054F95"/>
      </left>
      <right/>
      <top style="thin">
        <color rgb="FF054F95"/>
      </top>
      <bottom style="medium">
        <color rgb="FF054F95"/>
      </bottom>
    </border>
    <border>
      <left/>
      <right style="thin">
        <color rgb="FF054F95"/>
      </right>
      <top/>
      <bottom/>
    </border>
    <border>
      <left/>
      <right style="thin">
        <color rgb="FF054F95"/>
      </right>
      <top style="thin">
        <color rgb="FF054F95"/>
      </top>
      <bottom/>
    </border>
    <border>
      <left/>
      <right style="thin">
        <color rgb="FF054F95"/>
      </right>
      <top style="thin">
        <color rgb="FF054F95"/>
      </top>
      <bottom style="thin">
        <color rgb="FF054F95"/>
      </bottom>
    </border>
    <border>
      <left/>
      <right style="thin">
        <color rgb="FF054F95"/>
      </right>
      <top/>
      <bottom style="thin">
        <color rgb="FF054F95"/>
      </bottom>
    </border>
    <border>
      <left/>
      <right style="thin">
        <color rgb="FF054F95"/>
      </right>
      <top style="thin">
        <color rgb="FF054F95"/>
      </top>
      <bottom style="thick">
        <color rgb="FF054F95"/>
      </bottom>
    </border>
    <border>
      <left/>
      <right/>
      <top style="thick">
        <color rgb="FF054F95"/>
      </top>
      <bottom style="thick">
        <color rgb="FF054F95"/>
      </bottom>
    </border>
    <border>
      <left style="thin">
        <color rgb="FF054F95"/>
      </left>
      <right/>
      <top/>
      <bottom style="medium">
        <color rgb="FF054F95"/>
      </bottom>
    </border>
    <border>
      <left/>
      <right/>
      <top style="thick">
        <color rgb="FF054F95"/>
      </top>
      <bottom style="medium">
        <color rgb="FF054F95"/>
      </bottom>
    </border>
    <border>
      <left style="thin">
        <color rgb="FF054F95"/>
      </left>
      <right/>
      <top style="medium">
        <color rgb="FF054F95"/>
      </top>
      <bottom/>
    </border>
    <border>
      <left style="thin">
        <color rgb="FF054F95"/>
      </left>
      <right/>
      <top/>
      <bottom style="thin">
        <color rgb="FF054F95"/>
      </bottom>
    </border>
    <border>
      <left style="thin">
        <color rgb="FF054F95"/>
      </left>
      <right/>
      <top style="thick">
        <color rgb="FF054F95"/>
      </top>
      <bottom style="medium">
        <color rgb="FF054F95"/>
      </bottom>
    </border>
    <border>
      <left/>
      <right style="thin">
        <color rgb="FF054F95"/>
      </right>
      <top style="medium">
        <color rgb="FF054F95"/>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714">
    <xf numFmtId="0" fontId="0" fillId="0" borderId="0" xfId="0" applyFont="1" applyAlignment="1">
      <alignment/>
    </xf>
    <xf numFmtId="0" fontId="99" fillId="0" borderId="0" xfId="0" applyFont="1" applyAlignment="1">
      <alignment wrapText="1"/>
    </xf>
    <xf numFmtId="0" fontId="100" fillId="0" borderId="0" xfId="0" applyFont="1" applyAlignment="1">
      <alignment vertical="center"/>
    </xf>
    <xf numFmtId="0" fontId="101" fillId="0" borderId="0" xfId="0" applyFont="1" applyAlignment="1">
      <alignment wrapText="1"/>
    </xf>
    <xf numFmtId="0" fontId="101" fillId="0" borderId="0" xfId="0" applyFont="1" applyAlignment="1">
      <alignment vertical="center" wrapText="1"/>
    </xf>
    <xf numFmtId="0" fontId="102" fillId="0" borderId="0" xfId="0" applyFont="1" applyAlignment="1">
      <alignment vertical="center"/>
    </xf>
    <xf numFmtId="0" fontId="103" fillId="0" borderId="0" xfId="0" applyFont="1" applyAlignment="1">
      <alignment vertical="center" wrapText="1"/>
    </xf>
    <xf numFmtId="0" fontId="104" fillId="0" borderId="0" xfId="0" applyFont="1" applyAlignment="1">
      <alignment vertical="center" wrapText="1"/>
    </xf>
    <xf numFmtId="3" fontId="105" fillId="33" borderId="10" xfId="0" applyNumberFormat="1" applyFont="1" applyFill="1" applyBorder="1" applyAlignment="1">
      <alignment horizontal="right" vertical="center" wrapText="1"/>
    </xf>
    <xf numFmtId="0" fontId="106" fillId="0" borderId="0" xfId="0" applyFont="1" applyBorder="1" applyAlignment="1">
      <alignment vertical="center" wrapText="1"/>
    </xf>
    <xf numFmtId="0" fontId="107" fillId="0" borderId="0" xfId="0" applyFont="1" applyBorder="1" applyAlignment="1">
      <alignment horizontal="right" vertical="center" wrapText="1"/>
    </xf>
    <xf numFmtId="0" fontId="108" fillId="0" borderId="11" xfId="0" applyFont="1" applyBorder="1" applyAlignment="1">
      <alignment horizontal="left" vertical="center" wrapText="1"/>
    </xf>
    <xf numFmtId="0" fontId="106" fillId="0" borderId="10" xfId="0" applyFont="1" applyBorder="1" applyAlignment="1">
      <alignment horizontal="left" vertical="center" wrapText="1"/>
    </xf>
    <xf numFmtId="0" fontId="17" fillId="0" borderId="10" xfId="0" applyFont="1" applyBorder="1" applyAlignment="1">
      <alignment horizontal="left" vertical="center" wrapText="1"/>
    </xf>
    <xf numFmtId="0" fontId="105" fillId="0" borderId="11" xfId="0" applyFont="1" applyFill="1" applyBorder="1" applyAlignment="1">
      <alignment horizontal="left" vertical="center" wrapText="1"/>
    </xf>
    <xf numFmtId="0" fontId="17" fillId="0" borderId="11" xfId="0" applyFont="1" applyBorder="1" applyAlignment="1">
      <alignment horizontal="left" vertical="center" wrapText="1"/>
    </xf>
    <xf numFmtId="0" fontId="109" fillId="0" borderId="0" xfId="0" applyFont="1" applyAlignment="1">
      <alignment vertical="center" wrapText="1"/>
    </xf>
    <xf numFmtId="0" fontId="101" fillId="0" borderId="0" xfId="0" applyFont="1" applyAlignment="1">
      <alignment vertical="center" wrapText="1"/>
    </xf>
    <xf numFmtId="0" fontId="100" fillId="0" borderId="0" xfId="0" applyFont="1" applyAlignment="1">
      <alignment vertical="center"/>
    </xf>
    <xf numFmtId="0" fontId="104" fillId="0" borderId="0" xfId="0" applyFont="1" applyAlignment="1">
      <alignment vertical="center" wrapText="1"/>
    </xf>
    <xf numFmtId="0" fontId="110" fillId="0" borderId="0" xfId="0" applyFont="1" applyAlignment="1">
      <alignment vertical="center" wrapText="1"/>
    </xf>
    <xf numFmtId="0" fontId="111" fillId="0" borderId="10" xfId="0" applyFont="1" applyBorder="1" applyAlignment="1">
      <alignment vertical="center" wrapText="1"/>
    </xf>
    <xf numFmtId="0" fontId="111" fillId="33" borderId="10" xfId="0" applyFont="1" applyFill="1" applyBorder="1" applyAlignment="1">
      <alignment vertical="center" wrapText="1"/>
    </xf>
    <xf numFmtId="0" fontId="100" fillId="0" borderId="0" xfId="0" applyFont="1" applyAlignment="1">
      <alignment vertical="center"/>
    </xf>
    <xf numFmtId="0" fontId="101" fillId="0" borderId="0" xfId="0" applyFont="1" applyAlignment="1">
      <alignment wrapText="1"/>
    </xf>
    <xf numFmtId="0" fontId="103" fillId="0" borderId="0" xfId="0" applyFont="1" applyAlignment="1">
      <alignment vertical="center" wrapText="1"/>
    </xf>
    <xf numFmtId="0" fontId="101" fillId="0" borderId="0" xfId="0" applyFont="1" applyAlignment="1">
      <alignment wrapText="1"/>
    </xf>
    <xf numFmtId="0" fontId="106" fillId="0" borderId="0" xfId="0" applyFont="1" applyBorder="1" applyAlignment="1">
      <alignment wrapText="1"/>
    </xf>
    <xf numFmtId="0" fontId="106" fillId="0" borderId="10" xfId="0" applyFont="1" applyBorder="1" applyAlignment="1">
      <alignment wrapText="1"/>
    </xf>
    <xf numFmtId="0" fontId="105" fillId="33" borderId="10" xfId="0" applyFont="1" applyFill="1" applyBorder="1" applyAlignment="1">
      <alignment wrapText="1"/>
    </xf>
    <xf numFmtId="0" fontId="106" fillId="0" borderId="11" xfId="0" applyFont="1" applyBorder="1" applyAlignment="1">
      <alignment wrapText="1"/>
    </xf>
    <xf numFmtId="0" fontId="112" fillId="0" borderId="0" xfId="0" applyFont="1" applyBorder="1" applyAlignment="1">
      <alignment wrapText="1"/>
    </xf>
    <xf numFmtId="0" fontId="105" fillId="0" borderId="0" xfId="0" applyFont="1" applyBorder="1" applyAlignment="1">
      <alignment wrapText="1"/>
    </xf>
    <xf numFmtId="0" fontId="113" fillId="0" borderId="0" xfId="0" applyFont="1" applyAlignment="1">
      <alignment horizontal="justify" vertical="center"/>
    </xf>
    <xf numFmtId="0" fontId="0" fillId="0" borderId="0" xfId="0" applyAlignment="1">
      <alignment/>
    </xf>
    <xf numFmtId="0" fontId="114" fillId="0" borderId="0" xfId="0" applyFont="1" applyAlignment="1">
      <alignment horizontal="justify" vertical="center"/>
    </xf>
    <xf numFmtId="0" fontId="8" fillId="0" borderId="0" xfId="0" applyFont="1" applyFill="1" applyBorder="1" applyAlignment="1">
      <alignment vertical="center" wrapText="1"/>
    </xf>
    <xf numFmtId="0" fontId="0" fillId="0" borderId="0" xfId="0" applyAlignment="1">
      <alignment/>
    </xf>
    <xf numFmtId="0" fontId="106" fillId="0" borderId="0" xfId="0" applyFont="1" applyAlignment="1">
      <alignment vertical="center" wrapText="1"/>
    </xf>
    <xf numFmtId="0" fontId="107" fillId="34" borderId="12" xfId="0" applyFont="1" applyFill="1" applyBorder="1" applyAlignment="1">
      <alignment vertical="center" wrapText="1"/>
    </xf>
    <xf numFmtId="0" fontId="114" fillId="0" borderId="0" xfId="0" applyFont="1" applyAlignment="1">
      <alignment horizontal="left" vertical="center" wrapText="1"/>
    </xf>
    <xf numFmtId="0" fontId="115" fillId="0" borderId="0" xfId="0" applyFont="1" applyAlignment="1">
      <alignment horizontal="justify" vertical="center" wrapText="1"/>
    </xf>
    <xf numFmtId="0" fontId="0" fillId="0" borderId="0" xfId="0" applyAlignment="1">
      <alignment/>
    </xf>
    <xf numFmtId="0" fontId="116" fillId="0" borderId="0" xfId="0" applyFont="1" applyBorder="1" applyAlignment="1">
      <alignment vertical="center" wrapText="1"/>
    </xf>
    <xf numFmtId="0" fontId="107" fillId="0" borderId="10" xfId="0" applyFont="1" applyBorder="1" applyAlignment="1">
      <alignment vertical="center" wrapText="1"/>
    </xf>
    <xf numFmtId="0" fontId="116" fillId="35" borderId="10"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15" fillId="0" borderId="0" xfId="0" applyFont="1" applyAlignment="1">
      <alignment horizontal="justify" vertical="center"/>
    </xf>
    <xf numFmtId="0" fontId="8" fillId="0" borderId="10" xfId="0" applyFont="1" applyBorder="1" applyAlignment="1">
      <alignment vertical="center" wrapText="1"/>
    </xf>
    <xf numFmtId="0" fontId="5" fillId="0" borderId="0" xfId="0" applyFont="1" applyBorder="1" applyAlignment="1">
      <alignment vertical="center" wrapText="1"/>
    </xf>
    <xf numFmtId="0" fontId="101" fillId="0" borderId="0" xfId="0" applyFont="1" applyAlignment="1">
      <alignment horizontal="justify" vertical="center"/>
    </xf>
    <xf numFmtId="0" fontId="8" fillId="0" borderId="0" xfId="0" applyFont="1" applyBorder="1" applyAlignment="1">
      <alignment vertical="center" wrapText="1"/>
    </xf>
    <xf numFmtId="0" fontId="106" fillId="0" borderId="0" xfId="0" applyFont="1" applyBorder="1" applyAlignment="1">
      <alignment vertical="center"/>
    </xf>
    <xf numFmtId="0" fontId="106" fillId="0" borderId="10" xfId="0" applyFont="1" applyBorder="1" applyAlignment="1">
      <alignment vertical="center" wrapText="1"/>
    </xf>
    <xf numFmtId="0" fontId="117" fillId="0" borderId="0" xfId="0" applyFont="1" applyAlignment="1">
      <alignment vertical="center"/>
    </xf>
    <xf numFmtId="0" fontId="27" fillId="0" borderId="0" xfId="0" applyFont="1" applyAlignment="1">
      <alignment vertical="center"/>
    </xf>
    <xf numFmtId="0" fontId="17" fillId="0" borderId="10" xfId="0" applyFont="1" applyBorder="1" applyAlignment="1">
      <alignment vertical="center" wrapText="1"/>
    </xf>
    <xf numFmtId="0" fontId="108" fillId="0" borderId="0" xfId="0" applyFont="1" applyBorder="1" applyAlignment="1">
      <alignment vertical="center" wrapText="1"/>
    </xf>
    <xf numFmtId="0" fontId="17" fillId="0" borderId="12" xfId="0" applyFont="1" applyBorder="1" applyAlignment="1">
      <alignment vertical="center" wrapText="1"/>
    </xf>
    <xf numFmtId="0" fontId="118" fillId="0" borderId="0" xfId="0" applyFont="1" applyAlignment="1">
      <alignment vertical="center"/>
    </xf>
    <xf numFmtId="0" fontId="0" fillId="0" borderId="0" xfId="0" applyAlignment="1">
      <alignment vertical="center"/>
    </xf>
    <xf numFmtId="0" fontId="103" fillId="0" borderId="0" xfId="0" applyFont="1" applyAlignment="1">
      <alignment vertical="center"/>
    </xf>
    <xf numFmtId="0" fontId="106" fillId="0" borderId="0" xfId="0" applyFont="1" applyAlignment="1" applyProtection="1">
      <alignment vertical="center" wrapText="1"/>
      <protection/>
    </xf>
    <xf numFmtId="0" fontId="103" fillId="0" borderId="0" xfId="0" applyFont="1" applyAlignment="1" applyProtection="1">
      <alignment vertical="center"/>
      <protection/>
    </xf>
    <xf numFmtId="14" fontId="5" fillId="33" borderId="13" xfId="0" applyNumberFormat="1" applyFont="1" applyFill="1" applyBorder="1" applyAlignment="1">
      <alignment horizontal="right" vertical="center" wrapText="1"/>
    </xf>
    <xf numFmtId="0" fontId="114" fillId="0" borderId="0" xfId="0" applyFont="1" applyAlignment="1">
      <alignment vertical="center"/>
    </xf>
    <xf numFmtId="0" fontId="104" fillId="0" borderId="11" xfId="0" applyFont="1" applyBorder="1" applyAlignment="1">
      <alignment vertical="center" wrapText="1"/>
    </xf>
    <xf numFmtId="0" fontId="104" fillId="0" borderId="0" xfId="0" applyFont="1" applyBorder="1" applyAlignment="1">
      <alignment vertical="center" wrapText="1"/>
    </xf>
    <xf numFmtId="0" fontId="104" fillId="0" borderId="10" xfId="0" applyFont="1" applyBorder="1" applyAlignment="1">
      <alignment vertical="center" wrapText="1"/>
    </xf>
    <xf numFmtId="0" fontId="104" fillId="0" borderId="0" xfId="0" applyFont="1" applyAlignment="1">
      <alignment vertical="center" wrapText="1"/>
    </xf>
    <xf numFmtId="0" fontId="101" fillId="0" borderId="0" xfId="0" applyFont="1" applyAlignment="1">
      <alignment wrapText="1"/>
    </xf>
    <xf numFmtId="0" fontId="101" fillId="0" borderId="0" xfId="0" applyFont="1" applyAlignment="1">
      <alignment vertical="center" wrapText="1"/>
    </xf>
    <xf numFmtId="0" fontId="100" fillId="0" borderId="0" xfId="0" applyFont="1" applyAlignment="1">
      <alignment vertical="center" wrapText="1"/>
    </xf>
    <xf numFmtId="0" fontId="106" fillId="0" borderId="0" xfId="0" applyFont="1" applyAlignment="1">
      <alignment vertical="center"/>
    </xf>
    <xf numFmtId="0" fontId="119" fillId="0" borderId="0" xfId="0" applyFont="1" applyAlignment="1">
      <alignment horizontal="justify" vertical="center" wrapText="1"/>
    </xf>
    <xf numFmtId="0" fontId="115" fillId="0" borderId="14" xfId="0" applyFont="1" applyBorder="1" applyAlignment="1">
      <alignment vertical="center" wrapText="1"/>
    </xf>
    <xf numFmtId="0" fontId="104" fillId="0" borderId="11" xfId="0" applyFont="1" applyBorder="1" applyAlignment="1" applyProtection="1">
      <alignment vertical="center" wrapText="1"/>
      <protection/>
    </xf>
    <xf numFmtId="0" fontId="104" fillId="34" borderId="10" xfId="0" applyFont="1" applyFill="1" applyBorder="1" applyAlignment="1" applyProtection="1">
      <alignment vertical="center" wrapText="1"/>
      <protection/>
    </xf>
    <xf numFmtId="0" fontId="111" fillId="33" borderId="10" xfId="0" applyFont="1" applyFill="1" applyBorder="1" applyAlignment="1" applyProtection="1">
      <alignment vertical="center" wrapText="1"/>
      <protection/>
    </xf>
    <xf numFmtId="0" fontId="104" fillId="0" borderId="10" xfId="0" applyFont="1" applyBorder="1" applyAlignment="1" applyProtection="1">
      <alignment vertical="center" wrapText="1"/>
      <protection/>
    </xf>
    <xf numFmtId="0" fontId="111" fillId="0" borderId="10" xfId="0" applyFont="1" applyBorder="1" applyAlignment="1" applyProtection="1">
      <alignment vertical="center" wrapText="1"/>
      <protection/>
    </xf>
    <xf numFmtId="165" fontId="8" fillId="0" borderId="10" xfId="0" applyNumberFormat="1" applyFont="1" applyBorder="1" applyAlignment="1" applyProtection="1">
      <alignment horizontal="right" vertical="center" wrapText="1"/>
      <protection/>
    </xf>
    <xf numFmtId="165" fontId="104" fillId="34" borderId="0" xfId="0" applyNumberFormat="1" applyFont="1" applyFill="1" applyBorder="1" applyAlignment="1">
      <alignment horizontal="right" vertical="center" wrapText="1"/>
    </xf>
    <xf numFmtId="165" fontId="104" fillId="34" borderId="10" xfId="0" applyNumberFormat="1" applyFont="1" applyFill="1" applyBorder="1" applyAlignment="1">
      <alignment horizontal="right" vertical="center" wrapText="1"/>
    </xf>
    <xf numFmtId="165" fontId="111" fillId="33" borderId="10" xfId="0" applyNumberFormat="1" applyFont="1" applyFill="1" applyBorder="1" applyAlignment="1">
      <alignment horizontal="right" vertical="center" wrapText="1"/>
    </xf>
    <xf numFmtId="165" fontId="104" fillId="0" borderId="0" xfId="0" applyNumberFormat="1" applyFont="1" applyBorder="1" applyAlignment="1">
      <alignment vertical="center" wrapText="1"/>
    </xf>
    <xf numFmtId="165" fontId="104" fillId="0" borderId="11" xfId="0" applyNumberFormat="1" applyFont="1" applyBorder="1" applyAlignment="1">
      <alignment vertical="center" wrapText="1"/>
    </xf>
    <xf numFmtId="165" fontId="105" fillId="34" borderId="10" xfId="0" applyNumberFormat="1" applyFont="1" applyFill="1" applyBorder="1" applyAlignment="1">
      <alignment horizontal="right" vertical="center" wrapText="1"/>
    </xf>
    <xf numFmtId="165" fontId="106" fillId="34" borderId="10" xfId="0" applyNumberFormat="1" applyFont="1" applyFill="1" applyBorder="1" applyAlignment="1">
      <alignment horizontal="right" vertical="center" wrapText="1"/>
    </xf>
    <xf numFmtId="165" fontId="17" fillId="0" borderId="10" xfId="0" applyNumberFormat="1" applyFont="1" applyBorder="1" applyAlignment="1">
      <alignment horizontal="right" vertical="center" wrapText="1"/>
    </xf>
    <xf numFmtId="165" fontId="106" fillId="0" borderId="0" xfId="0" applyNumberFormat="1" applyFont="1" applyBorder="1" applyAlignment="1">
      <alignment wrapText="1"/>
    </xf>
    <xf numFmtId="165" fontId="105" fillId="0" borderId="0" xfId="0" applyNumberFormat="1" applyFont="1" applyBorder="1" applyAlignment="1">
      <alignment wrapText="1"/>
    </xf>
    <xf numFmtId="165" fontId="105" fillId="33" borderId="10" xfId="0" applyNumberFormat="1" applyFont="1" applyFill="1" applyBorder="1" applyAlignment="1">
      <alignment horizontal="right" wrapText="1"/>
    </xf>
    <xf numFmtId="165" fontId="17" fillId="0" borderId="11" xfId="0" applyNumberFormat="1" applyFont="1" applyBorder="1" applyAlignment="1">
      <alignment horizontal="right" vertical="center" wrapText="1"/>
    </xf>
    <xf numFmtId="165" fontId="107" fillId="0" borderId="10" xfId="0" applyNumberFormat="1" applyFont="1" applyBorder="1" applyAlignment="1">
      <alignment horizontal="right" vertical="center" wrapText="1"/>
    </xf>
    <xf numFmtId="165" fontId="107" fillId="0" borderId="0" xfId="0" applyNumberFormat="1" applyFont="1" applyFill="1" applyBorder="1" applyAlignment="1">
      <alignment horizontal="right" vertical="center" wrapText="1"/>
    </xf>
    <xf numFmtId="165" fontId="116" fillId="35" borderId="10" xfId="0" applyNumberFormat="1" applyFont="1" applyFill="1" applyBorder="1" applyAlignment="1">
      <alignment horizontal="right" vertical="center" wrapText="1"/>
    </xf>
    <xf numFmtId="165" fontId="107" fillId="0" borderId="0" xfId="0" applyNumberFormat="1" applyFont="1" applyBorder="1" applyAlignment="1">
      <alignment horizontal="right" vertical="center" wrapText="1"/>
    </xf>
    <xf numFmtId="165" fontId="8" fillId="0" borderId="10" xfId="0" applyNumberFormat="1" applyFont="1" applyBorder="1" applyAlignment="1">
      <alignment horizontal="right" vertical="center" wrapText="1"/>
    </xf>
    <xf numFmtId="165" fontId="5" fillId="0" borderId="0" xfId="0" applyNumberFormat="1" applyFont="1" applyBorder="1" applyAlignment="1">
      <alignment vertical="center" wrapText="1"/>
    </xf>
    <xf numFmtId="165" fontId="116" fillId="0" borderId="0" xfId="0" applyNumberFormat="1" applyFont="1" applyBorder="1" applyAlignment="1">
      <alignment horizontal="right" vertical="center" wrapText="1"/>
    </xf>
    <xf numFmtId="165" fontId="107" fillId="34" borderId="12" xfId="0" applyNumberFormat="1" applyFont="1" applyFill="1" applyBorder="1" applyAlignment="1">
      <alignment horizontal="right" vertical="center" wrapText="1"/>
    </xf>
    <xf numFmtId="165" fontId="107" fillId="0" borderId="11" xfId="0" applyNumberFormat="1" applyFont="1" applyBorder="1" applyAlignment="1">
      <alignment horizontal="right" vertical="center" wrapText="1"/>
    </xf>
    <xf numFmtId="165" fontId="21" fillId="0" borderId="10" xfId="0" applyNumberFormat="1" applyFont="1" applyBorder="1" applyAlignment="1">
      <alignment horizontal="right" vertical="center" wrapText="1"/>
    </xf>
    <xf numFmtId="3" fontId="0" fillId="0" borderId="0" xfId="0" applyNumberFormat="1" applyAlignment="1">
      <alignment vertical="center"/>
    </xf>
    <xf numFmtId="165" fontId="5" fillId="33" borderId="1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106" fillId="0" borderId="0" xfId="0" applyFont="1" applyBorder="1" applyAlignment="1">
      <alignment horizontal="right" vertical="center" wrapText="1"/>
    </xf>
    <xf numFmtId="0" fontId="101" fillId="0" borderId="0" xfId="0" applyFont="1" applyBorder="1" applyAlignment="1">
      <alignment wrapText="1"/>
    </xf>
    <xf numFmtId="0" fontId="105" fillId="0" borderId="0" xfId="0" applyFont="1" applyBorder="1" applyAlignment="1">
      <alignment horizontal="right" vertical="center" wrapText="1"/>
    </xf>
    <xf numFmtId="165" fontId="104" fillId="34" borderId="11" xfId="0" applyNumberFormat="1" applyFont="1" applyFill="1" applyBorder="1" applyAlignment="1">
      <alignment horizontal="right" vertical="center" wrapText="1"/>
    </xf>
    <xf numFmtId="165" fontId="106" fillId="0" borderId="10" xfId="0" applyNumberFormat="1" applyFont="1" applyFill="1" applyBorder="1" applyAlignment="1">
      <alignment horizontal="right" vertical="center" wrapText="1"/>
    </xf>
    <xf numFmtId="165" fontId="17" fillId="0" borderId="11" xfId="0" applyNumberFormat="1" applyFont="1" applyFill="1" applyBorder="1" applyAlignment="1">
      <alignment horizontal="right" vertical="center" wrapText="1"/>
    </xf>
    <xf numFmtId="0" fontId="101" fillId="0" borderId="0" xfId="0" applyFont="1" applyBorder="1" applyAlignment="1">
      <alignment vertical="center" wrapText="1"/>
    </xf>
    <xf numFmtId="0" fontId="105" fillId="33" borderId="10" xfId="0" applyFont="1" applyFill="1" applyBorder="1" applyAlignment="1">
      <alignment vertical="center" wrapText="1"/>
    </xf>
    <xf numFmtId="0" fontId="105" fillId="0" borderId="0" xfId="0" applyFont="1" applyBorder="1" applyAlignment="1">
      <alignment vertical="center" wrapText="1"/>
    </xf>
    <xf numFmtId="0" fontId="106" fillId="0" borderId="10" xfId="0" applyFont="1" applyFill="1" applyBorder="1" applyAlignment="1">
      <alignment vertical="center" wrapText="1"/>
    </xf>
    <xf numFmtId="0" fontId="101" fillId="0" borderId="0" xfId="0" applyFont="1" applyFill="1" applyAlignment="1">
      <alignment vertical="center" wrapText="1"/>
    </xf>
    <xf numFmtId="0" fontId="106" fillId="0" borderId="0" xfId="0" applyFont="1" applyFill="1" applyBorder="1" applyAlignment="1">
      <alignment vertical="center" wrapText="1"/>
    </xf>
    <xf numFmtId="0" fontId="105" fillId="0" borderId="0" xfId="0" applyFont="1" applyFill="1" applyBorder="1" applyAlignment="1">
      <alignment vertical="center" wrapText="1"/>
    </xf>
    <xf numFmtId="165" fontId="105" fillId="0" borderId="0" xfId="0" applyNumberFormat="1" applyFont="1" applyFill="1" applyBorder="1" applyAlignment="1">
      <alignment horizontal="right" vertical="center" wrapText="1"/>
    </xf>
    <xf numFmtId="165" fontId="21" fillId="0" borderId="11" xfId="0" applyNumberFormat="1" applyFont="1" applyBorder="1" applyAlignment="1">
      <alignment horizontal="right" vertical="center" wrapText="1"/>
    </xf>
    <xf numFmtId="0" fontId="17" fillId="0" borderId="0" xfId="0" applyFont="1" applyBorder="1" applyAlignment="1">
      <alignment wrapText="1"/>
    </xf>
    <xf numFmtId="0" fontId="114" fillId="0" borderId="0" xfId="0" applyFont="1" applyAlignment="1">
      <alignment horizontal="left" vertical="center"/>
    </xf>
    <xf numFmtId="0" fontId="120" fillId="0" borderId="0" xfId="0" applyFont="1" applyAlignment="1">
      <alignment horizontal="left" vertical="center"/>
    </xf>
    <xf numFmtId="0" fontId="121" fillId="0" borderId="0" xfId="0" applyFont="1" applyBorder="1" applyAlignment="1">
      <alignment vertical="center" wrapText="1"/>
    </xf>
    <xf numFmtId="0" fontId="101" fillId="0" borderId="0" xfId="0" applyFont="1" applyAlignment="1">
      <alignment vertical="center"/>
    </xf>
    <xf numFmtId="165" fontId="106" fillId="0" borderId="0" xfId="0" applyNumberFormat="1" applyFont="1" applyBorder="1" applyAlignment="1">
      <alignment vertical="center" wrapText="1"/>
    </xf>
    <xf numFmtId="0" fontId="101" fillId="34" borderId="0" xfId="0" applyFont="1" applyFill="1" applyAlignment="1">
      <alignment vertical="center"/>
    </xf>
    <xf numFmtId="165" fontId="101" fillId="0" borderId="0" xfId="0" applyNumberFormat="1" applyFont="1" applyAlignment="1">
      <alignment vertical="center"/>
    </xf>
    <xf numFmtId="165" fontId="5" fillId="33" borderId="10" xfId="0" applyNumberFormat="1" applyFont="1" applyFill="1" applyBorder="1" applyAlignment="1" applyProtection="1">
      <alignment horizontal="right" vertical="center" wrapText="1"/>
      <protection/>
    </xf>
    <xf numFmtId="165" fontId="21" fillId="0" borderId="11" xfId="0" applyNumberFormat="1" applyFont="1" applyFill="1" applyBorder="1" applyAlignment="1">
      <alignment horizontal="right" vertical="center" wrapText="1"/>
    </xf>
    <xf numFmtId="0" fontId="42" fillId="0" borderId="0" xfId="0" applyFont="1" applyAlignment="1">
      <alignment vertical="center" wrapText="1"/>
    </xf>
    <xf numFmtId="0" fontId="39" fillId="0" borderId="0" xfId="0" applyFont="1" applyAlignment="1">
      <alignment vertical="center"/>
    </xf>
    <xf numFmtId="0" fontId="43" fillId="0" borderId="0" xfId="0" applyFont="1" applyBorder="1" applyAlignment="1">
      <alignment vertical="center" wrapText="1"/>
    </xf>
    <xf numFmtId="165" fontId="8" fillId="0" borderId="0" xfId="0" applyNumberFormat="1" applyFont="1" applyFill="1" applyBorder="1" applyAlignment="1">
      <alignment horizontal="right" vertical="center" wrapText="1"/>
    </xf>
    <xf numFmtId="165" fontId="5" fillId="35" borderId="10" xfId="0" applyNumberFormat="1" applyFont="1" applyFill="1" applyBorder="1" applyAlignment="1">
      <alignment horizontal="right" vertical="center" wrapText="1"/>
    </xf>
    <xf numFmtId="0" fontId="17" fillId="0" borderId="0" xfId="0" applyFont="1" applyAlignment="1" applyProtection="1">
      <alignment vertical="center" wrapText="1"/>
      <protection/>
    </xf>
    <xf numFmtId="0" fontId="41"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165" fontId="8" fillId="0" borderId="11" xfId="0" applyNumberFormat="1" applyFont="1" applyBorder="1" applyAlignment="1" applyProtection="1">
      <alignment horizontal="right" vertical="center" wrapText="1"/>
      <protection/>
    </xf>
    <xf numFmtId="165" fontId="8" fillId="34" borderId="10" xfId="0" applyNumberFormat="1" applyFont="1" applyFill="1" applyBorder="1" applyAlignment="1" applyProtection="1">
      <alignment horizontal="right" vertical="center" wrapText="1"/>
      <protection/>
    </xf>
    <xf numFmtId="0" fontId="17" fillId="0" borderId="0" xfId="0" applyFont="1" applyAlignment="1" applyProtection="1">
      <alignment horizontal="right" vertical="center" wrapText="1"/>
      <protection/>
    </xf>
    <xf numFmtId="0" fontId="21" fillId="0" borderId="0" xfId="0" applyFont="1" applyAlignment="1" applyProtection="1">
      <alignment vertical="center"/>
      <protection/>
    </xf>
    <xf numFmtId="165" fontId="5" fillId="0" borderId="10" xfId="0" applyNumberFormat="1" applyFont="1" applyBorder="1" applyAlignment="1" applyProtection="1">
      <alignment horizontal="right" vertical="center" wrapText="1"/>
      <protection/>
    </xf>
    <xf numFmtId="0" fontId="39" fillId="0" borderId="0" xfId="0" applyFont="1" applyAlignment="1">
      <alignment horizontal="right" vertical="center"/>
    </xf>
    <xf numFmtId="0" fontId="44" fillId="0" borderId="0" xfId="0" applyFont="1" applyAlignment="1">
      <alignment horizontal="right" vertical="center"/>
    </xf>
    <xf numFmtId="164" fontId="39" fillId="0" borderId="0" xfId="0" applyNumberFormat="1" applyFont="1" applyAlignment="1">
      <alignment vertical="center"/>
    </xf>
    <xf numFmtId="0" fontId="39" fillId="0" borderId="0" xfId="0" applyFont="1" applyFill="1" applyAlignment="1">
      <alignment vertical="center"/>
    </xf>
    <xf numFmtId="0" fontId="104" fillId="34" borderId="10" xfId="0" applyFont="1" applyFill="1" applyBorder="1" applyAlignment="1" applyProtection="1">
      <alignment wrapText="1"/>
      <protection/>
    </xf>
    <xf numFmtId="165" fontId="104" fillId="0" borderId="10" xfId="0" applyNumberFormat="1" applyFont="1" applyFill="1" applyBorder="1" applyAlignment="1">
      <alignment horizontal="right" vertical="center" wrapText="1"/>
    </xf>
    <xf numFmtId="165" fontId="8" fillId="0" borderId="10" xfId="0" applyNumberFormat="1" applyFont="1" applyFill="1" applyBorder="1" applyAlignment="1">
      <alignment horizontal="right" vertical="center" wrapText="1"/>
    </xf>
    <xf numFmtId="165" fontId="5" fillId="0" borderId="10" xfId="0" applyNumberFormat="1" applyFont="1" applyFill="1" applyBorder="1" applyAlignment="1">
      <alignment horizontal="right" vertical="center" wrapText="1"/>
    </xf>
    <xf numFmtId="165" fontId="8" fillId="0" borderId="11" xfId="0"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165" fontId="105" fillId="34" borderId="0" xfId="0" applyNumberFormat="1" applyFont="1" applyFill="1" applyBorder="1" applyAlignment="1">
      <alignment wrapText="1"/>
    </xf>
    <xf numFmtId="165" fontId="106" fillId="34" borderId="0" xfId="0" applyNumberFormat="1" applyFont="1" applyFill="1" applyBorder="1" applyAlignment="1">
      <alignment wrapText="1"/>
    </xf>
    <xf numFmtId="165" fontId="105" fillId="34" borderId="0" xfId="0" applyNumberFormat="1" applyFont="1" applyFill="1" applyBorder="1" applyAlignment="1">
      <alignment horizontal="right" wrapText="1"/>
    </xf>
    <xf numFmtId="165" fontId="8" fillId="34" borderId="11" xfId="0" applyNumberFormat="1" applyFont="1" applyFill="1" applyBorder="1" applyAlignment="1" applyProtection="1">
      <alignment horizontal="right" vertical="center" wrapText="1"/>
      <protection/>
    </xf>
    <xf numFmtId="165" fontId="8" fillId="34" borderId="11" xfId="0" applyNumberFormat="1" applyFont="1" applyFill="1" applyBorder="1" applyAlignment="1" applyProtection="1">
      <alignment horizontal="right" wrapText="1"/>
      <protection/>
    </xf>
    <xf numFmtId="0" fontId="104" fillId="0" borderId="0" xfId="0" applyFont="1" applyBorder="1" applyAlignment="1">
      <alignment horizontal="right" vertical="center" wrapText="1"/>
    </xf>
    <xf numFmtId="165" fontId="8" fillId="0" borderId="0" xfId="0" applyNumberFormat="1" applyFont="1" applyBorder="1" applyAlignment="1" applyProtection="1">
      <alignment horizontal="right" vertical="center" wrapText="1"/>
      <protection/>
    </xf>
    <xf numFmtId="0" fontId="111" fillId="0" borderId="12" xfId="0" applyFont="1" applyBorder="1" applyAlignment="1" applyProtection="1">
      <alignment vertical="center" wrapText="1"/>
      <protection/>
    </xf>
    <xf numFmtId="0" fontId="122" fillId="0" borderId="11" xfId="0" applyFont="1" applyBorder="1" applyAlignment="1" applyProtection="1">
      <alignment vertical="center" wrapText="1"/>
      <protection/>
    </xf>
    <xf numFmtId="165" fontId="5" fillId="0" borderId="11" xfId="0" applyNumberFormat="1" applyFont="1" applyBorder="1" applyAlignment="1" applyProtection="1">
      <alignment horizontal="right" wrapText="1"/>
      <protection/>
    </xf>
    <xf numFmtId="0" fontId="123" fillId="0" borderId="0" xfId="0" applyFont="1" applyAlignment="1">
      <alignment vertical="center" wrapText="1"/>
    </xf>
    <xf numFmtId="165" fontId="111" fillId="0" borderId="10" xfId="0" applyNumberFormat="1" applyFont="1" applyFill="1" applyBorder="1" applyAlignment="1">
      <alignment vertical="center" wrapText="1"/>
    </xf>
    <xf numFmtId="165" fontId="21" fillId="0" borderId="10" xfId="0" applyNumberFormat="1" applyFont="1" applyBorder="1" applyAlignment="1">
      <alignment horizontal="right" wrapText="1"/>
    </xf>
    <xf numFmtId="0" fontId="123" fillId="0" borderId="0" xfId="0" applyFont="1" applyAlignment="1">
      <alignment wrapText="1"/>
    </xf>
    <xf numFmtId="0" fontId="105" fillId="0" borderId="10" xfId="0" applyFont="1" applyBorder="1" applyAlignment="1">
      <alignment vertical="center" wrapText="1"/>
    </xf>
    <xf numFmtId="165" fontId="8" fillId="0" borderId="10" xfId="0" applyNumberFormat="1" applyFont="1" applyFill="1" applyBorder="1" applyAlignment="1" applyProtection="1">
      <alignment vertical="center" wrapText="1"/>
      <protection/>
    </xf>
    <xf numFmtId="0" fontId="8" fillId="34" borderId="10" xfId="0" applyFont="1" applyFill="1" applyBorder="1" applyAlignment="1">
      <alignment vertical="center" wrapText="1"/>
    </xf>
    <xf numFmtId="165" fontId="107" fillId="34" borderId="10" xfId="0" applyNumberFormat="1" applyFont="1" applyFill="1" applyBorder="1" applyAlignment="1">
      <alignment horizontal="right" vertical="center" wrapText="1"/>
    </xf>
    <xf numFmtId="0" fontId="8" fillId="0" borderId="10" xfId="0" applyFont="1" applyBorder="1" applyAlignment="1">
      <alignment wrapText="1"/>
    </xf>
    <xf numFmtId="165" fontId="107" fillId="0" borderId="10" xfId="0" applyNumberFormat="1" applyFont="1" applyBorder="1" applyAlignment="1">
      <alignment horizontal="right" wrapText="1"/>
    </xf>
    <xf numFmtId="0" fontId="0" fillId="0" borderId="0" xfId="0" applyFill="1" applyAlignment="1">
      <alignment vertical="center"/>
    </xf>
    <xf numFmtId="0" fontId="121" fillId="0" borderId="0" xfId="0" applyFont="1" applyFill="1" applyBorder="1" applyAlignment="1">
      <alignment vertical="center" wrapText="1"/>
    </xf>
    <xf numFmtId="0" fontId="37" fillId="0" borderId="0" xfId="0" applyFont="1" applyFill="1" applyBorder="1" applyAlignment="1">
      <alignment horizontal="right" vertical="center" wrapText="1"/>
    </xf>
    <xf numFmtId="165" fontId="38" fillId="0" borderId="0" xfId="0" applyNumberFormat="1" applyFont="1" applyFill="1" applyBorder="1" applyAlignment="1">
      <alignment horizontal="right" vertical="center" wrapText="1"/>
    </xf>
    <xf numFmtId="165" fontId="37" fillId="0" borderId="0" xfId="0" applyNumberFormat="1" applyFont="1" applyFill="1" applyBorder="1" applyAlignment="1">
      <alignment horizontal="right"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104" fillId="0" borderId="0" xfId="0" applyFont="1" applyBorder="1" applyAlignment="1" applyProtection="1">
      <alignment vertical="center" wrapText="1"/>
      <protection/>
    </xf>
    <xf numFmtId="0" fontId="124" fillId="0" borderId="0" xfId="0" applyFont="1" applyBorder="1" applyAlignment="1" applyProtection="1">
      <alignment vertical="center"/>
      <protection/>
    </xf>
    <xf numFmtId="0" fontId="111" fillId="33" borderId="16" xfId="0" applyFont="1" applyFill="1" applyBorder="1" applyAlignment="1" applyProtection="1">
      <alignment vertical="center" wrapText="1"/>
      <protection/>
    </xf>
    <xf numFmtId="165" fontId="5" fillId="33" borderId="16" xfId="0" applyNumberFormat="1" applyFont="1" applyFill="1" applyBorder="1" applyAlignment="1" applyProtection="1">
      <alignment horizontal="right" vertical="center" wrapText="1"/>
      <protection/>
    </xf>
    <xf numFmtId="0" fontId="111" fillId="0" borderId="0" xfId="0" applyFont="1" applyBorder="1" applyAlignment="1">
      <alignment vertical="center" wrapText="1"/>
    </xf>
    <xf numFmtId="0" fontId="125" fillId="0" borderId="0" xfId="0" applyFont="1" applyBorder="1" applyAlignment="1">
      <alignment vertical="center" wrapText="1"/>
    </xf>
    <xf numFmtId="0" fontId="111" fillId="33" borderId="16" xfId="0" applyFont="1" applyFill="1" applyBorder="1" applyAlignment="1">
      <alignment vertical="center" wrapText="1"/>
    </xf>
    <xf numFmtId="165" fontId="5" fillId="33" borderId="16" xfId="0" applyNumberFormat="1" applyFont="1" applyFill="1" applyBorder="1" applyAlignment="1">
      <alignment horizontal="right" vertical="center" wrapText="1"/>
    </xf>
    <xf numFmtId="0" fontId="25" fillId="0" borderId="0" xfId="0" applyFont="1" applyBorder="1" applyAlignment="1">
      <alignment vertical="center" wrapText="1"/>
    </xf>
    <xf numFmtId="0" fontId="105" fillId="33" borderId="16" xfId="0" applyFont="1" applyFill="1" applyBorder="1" applyAlignment="1">
      <alignment vertical="center" wrapText="1"/>
    </xf>
    <xf numFmtId="165" fontId="105" fillId="33" borderId="14" xfId="0" applyNumberFormat="1" applyFont="1" applyFill="1" applyBorder="1" applyAlignment="1">
      <alignment horizontal="right" vertical="center" wrapText="1"/>
    </xf>
    <xf numFmtId="0" fontId="0" fillId="0" borderId="0" xfId="0" applyBorder="1" applyAlignment="1">
      <alignment/>
    </xf>
    <xf numFmtId="0" fontId="105" fillId="33" borderId="16" xfId="0" applyFont="1" applyFill="1" applyBorder="1" applyAlignment="1">
      <alignment wrapText="1"/>
    </xf>
    <xf numFmtId="165" fontId="105" fillId="33" borderId="16" xfId="0" applyNumberFormat="1" applyFont="1" applyFill="1" applyBorder="1" applyAlignment="1">
      <alignment horizontal="right" wrapText="1"/>
    </xf>
    <xf numFmtId="3" fontId="126" fillId="0" borderId="0" xfId="0" applyNumberFormat="1" applyFont="1" applyBorder="1" applyAlignment="1">
      <alignment vertical="center"/>
    </xf>
    <xf numFmtId="165" fontId="43" fillId="0" borderId="0" xfId="0" applyNumberFormat="1" applyFont="1" applyBorder="1" applyAlignment="1">
      <alignment horizontal="right" vertical="center" wrapText="1"/>
    </xf>
    <xf numFmtId="165" fontId="43" fillId="0" borderId="0" xfId="0" applyNumberFormat="1" applyFont="1" applyBorder="1" applyAlignment="1">
      <alignment vertical="center" wrapText="1"/>
    </xf>
    <xf numFmtId="165" fontId="43" fillId="0" borderId="0" xfId="0" applyNumberFormat="1" applyFont="1" applyBorder="1" applyAlignment="1">
      <alignment vertical="center"/>
    </xf>
    <xf numFmtId="165" fontId="45" fillId="0" borderId="0" xfId="0" applyNumberFormat="1" applyFont="1" applyBorder="1" applyAlignment="1">
      <alignment vertical="center"/>
    </xf>
    <xf numFmtId="165" fontId="38" fillId="0" borderId="0" xfId="0" applyNumberFormat="1" applyFont="1" applyBorder="1" applyAlignment="1">
      <alignment horizontal="right" vertical="center" wrapText="1"/>
    </xf>
    <xf numFmtId="3" fontId="127" fillId="0" borderId="14" xfId="0" applyNumberFormat="1" applyFont="1" applyBorder="1" applyAlignment="1">
      <alignment vertical="center" wrapText="1"/>
    </xf>
    <xf numFmtId="165" fontId="37" fillId="0" borderId="14" xfId="0" applyNumberFormat="1" applyFont="1" applyFill="1" applyBorder="1" applyAlignment="1">
      <alignment horizontal="right" vertical="center" wrapText="1"/>
    </xf>
    <xf numFmtId="165" fontId="37" fillId="0" borderId="14" xfId="0" applyNumberFormat="1" applyFont="1" applyFill="1" applyBorder="1" applyAlignment="1">
      <alignment vertical="center" wrapText="1"/>
    </xf>
    <xf numFmtId="0" fontId="128" fillId="0" borderId="0" xfId="0" applyFont="1" applyBorder="1" applyAlignment="1">
      <alignment horizontal="left" vertical="center" wrapText="1"/>
    </xf>
    <xf numFmtId="0" fontId="121" fillId="0" borderId="0" xfId="0" applyFont="1" applyBorder="1" applyAlignment="1">
      <alignment horizontal="left" vertical="center" wrapText="1"/>
    </xf>
    <xf numFmtId="0" fontId="39" fillId="0" borderId="0" xfId="0" applyFont="1" applyBorder="1" applyAlignment="1">
      <alignment vertical="center"/>
    </xf>
    <xf numFmtId="0" fontId="105" fillId="35" borderId="16" xfId="0" applyFont="1" applyFill="1" applyBorder="1" applyAlignment="1">
      <alignment vertical="center" wrapText="1"/>
    </xf>
    <xf numFmtId="0" fontId="105" fillId="35" borderId="16" xfId="0" applyFont="1" applyFill="1" applyBorder="1" applyAlignment="1">
      <alignment horizontal="left" vertical="center" wrapText="1"/>
    </xf>
    <xf numFmtId="0" fontId="108" fillId="35" borderId="16" xfId="0" applyFont="1" applyFill="1" applyBorder="1" applyAlignment="1">
      <alignment vertical="center" wrapText="1"/>
    </xf>
    <xf numFmtId="165" fontId="21" fillId="35" borderId="16" xfId="0" applyNumberFormat="1" applyFont="1" applyFill="1" applyBorder="1" applyAlignment="1">
      <alignment horizontal="right" vertical="center" wrapText="1"/>
    </xf>
    <xf numFmtId="0" fontId="116" fillId="35" borderId="14" xfId="0" applyFont="1" applyFill="1" applyBorder="1" applyAlignment="1">
      <alignment vertical="center" wrapText="1"/>
    </xf>
    <xf numFmtId="165" fontId="5" fillId="35" borderId="14" xfId="0" applyNumberFormat="1" applyFont="1" applyFill="1" applyBorder="1" applyAlignment="1">
      <alignment horizontal="right" vertical="center" wrapText="1"/>
    </xf>
    <xf numFmtId="0" fontId="116" fillId="35" borderId="16" xfId="0" applyFont="1" applyFill="1" applyBorder="1" applyAlignment="1">
      <alignment vertical="center" wrapText="1"/>
    </xf>
    <xf numFmtId="165" fontId="5" fillId="35" borderId="16" xfId="0" applyNumberFormat="1" applyFont="1" applyFill="1" applyBorder="1" applyAlignment="1">
      <alignment horizontal="right" vertical="center" wrapText="1"/>
    </xf>
    <xf numFmtId="0" fontId="129" fillId="0" borderId="0" xfId="0" applyFont="1" applyBorder="1" applyAlignment="1">
      <alignment vertical="center"/>
    </xf>
    <xf numFmtId="165" fontId="116" fillId="35" borderId="14" xfId="0" applyNumberFormat="1" applyFont="1" applyFill="1" applyBorder="1" applyAlignment="1">
      <alignment horizontal="right" vertical="center" wrapText="1"/>
    </xf>
    <xf numFmtId="165" fontId="105" fillId="34" borderId="11" xfId="0" applyNumberFormat="1" applyFont="1" applyFill="1" applyBorder="1" applyAlignment="1">
      <alignment horizontal="right" vertical="center" wrapText="1"/>
    </xf>
    <xf numFmtId="165" fontId="105" fillId="34" borderId="10" xfId="0" applyNumberFormat="1" applyFont="1" applyFill="1" applyBorder="1" applyAlignment="1">
      <alignment horizontal="right" wrapText="1"/>
    </xf>
    <xf numFmtId="0" fontId="116" fillId="35" borderId="0" xfId="0" applyFont="1" applyFill="1" applyBorder="1" applyAlignment="1">
      <alignment vertical="center" wrapText="1"/>
    </xf>
    <xf numFmtId="165" fontId="116" fillId="35" borderId="0" xfId="0" applyNumberFormat="1" applyFont="1" applyFill="1" applyBorder="1" applyAlignment="1">
      <alignment horizontal="right" vertical="center" wrapText="1"/>
    </xf>
    <xf numFmtId="0" fontId="119" fillId="0" borderId="17" xfId="0" applyFont="1" applyBorder="1" applyAlignment="1">
      <alignment horizontal="justify" vertical="center" wrapText="1"/>
    </xf>
    <xf numFmtId="0" fontId="119" fillId="0" borderId="17" xfId="0" applyFont="1" applyBorder="1" applyAlignment="1">
      <alignment horizontal="justify" vertical="center"/>
    </xf>
    <xf numFmtId="3" fontId="101" fillId="0" borderId="17" xfId="0" applyNumberFormat="1" applyFont="1" applyBorder="1" applyAlignment="1">
      <alignment vertical="center"/>
    </xf>
    <xf numFmtId="0" fontId="116" fillId="35" borderId="18" xfId="0" applyFont="1" applyFill="1" applyBorder="1" applyAlignment="1">
      <alignment vertical="center" wrapText="1"/>
    </xf>
    <xf numFmtId="165" fontId="116" fillId="35" borderId="18" xfId="0" applyNumberFormat="1" applyFont="1" applyFill="1" applyBorder="1" applyAlignment="1">
      <alignment horizontal="right" vertical="center" wrapText="1"/>
    </xf>
    <xf numFmtId="0" fontId="106" fillId="0" borderId="17" xfId="0" applyFont="1" applyBorder="1" applyAlignment="1">
      <alignment vertical="center" wrapText="1"/>
    </xf>
    <xf numFmtId="0" fontId="106" fillId="0" borderId="17" xfId="0" applyFont="1" applyBorder="1" applyAlignment="1">
      <alignment vertical="center"/>
    </xf>
    <xf numFmtId="165" fontId="106" fillId="0" borderId="17" xfId="0" applyNumberFormat="1" applyFont="1" applyBorder="1" applyAlignment="1">
      <alignment vertical="center" wrapText="1"/>
    </xf>
    <xf numFmtId="0" fontId="116" fillId="35" borderId="19" xfId="0" applyFont="1" applyFill="1" applyBorder="1" applyAlignment="1">
      <alignment vertical="center" wrapText="1"/>
    </xf>
    <xf numFmtId="0" fontId="130" fillId="0" borderId="0" xfId="0" applyFont="1" applyAlignment="1">
      <alignment vertical="center"/>
    </xf>
    <xf numFmtId="0" fontId="131" fillId="0" borderId="0" xfId="0" applyFont="1" applyAlignment="1">
      <alignment vertical="center"/>
    </xf>
    <xf numFmtId="0" fontId="132" fillId="0" borderId="0" xfId="0" applyFont="1" applyAlignment="1">
      <alignment vertical="center"/>
    </xf>
    <xf numFmtId="0" fontId="133" fillId="0" borderId="0" xfId="0" applyFont="1" applyAlignment="1">
      <alignment vertical="center"/>
    </xf>
    <xf numFmtId="0" fontId="131" fillId="0" borderId="0" xfId="0" applyFont="1" applyAlignment="1">
      <alignment horizontal="left" vertical="center" wrapText="1"/>
    </xf>
    <xf numFmtId="165" fontId="134" fillId="34" borderId="0" xfId="0" applyNumberFormat="1" applyFont="1" applyFill="1" applyBorder="1" applyAlignment="1">
      <alignment horizontal="right" vertical="center" wrapText="1"/>
    </xf>
    <xf numFmtId="0" fontId="0" fillId="0" borderId="0" xfId="0" applyBorder="1" applyAlignment="1">
      <alignment vertical="center"/>
    </xf>
    <xf numFmtId="0" fontId="134" fillId="0" borderId="17" xfId="0" applyFont="1" applyBorder="1" applyAlignment="1">
      <alignment horizontal="right" vertical="center" wrapText="1"/>
    </xf>
    <xf numFmtId="165" fontId="106" fillId="34" borderId="11" xfId="0" applyNumberFormat="1" applyFont="1" applyFill="1" applyBorder="1" applyAlignment="1">
      <alignment horizontal="right" vertical="center" wrapText="1"/>
    </xf>
    <xf numFmtId="165" fontId="106" fillId="0" borderId="10" xfId="0" applyNumberFormat="1" applyFont="1" applyFill="1" applyBorder="1" applyAlignment="1">
      <alignment horizontal="right" wrapText="1"/>
    </xf>
    <xf numFmtId="165" fontId="38" fillId="0" borderId="14" xfId="0" applyNumberFormat="1" applyFont="1" applyFill="1" applyBorder="1" applyAlignment="1">
      <alignment vertical="center" wrapText="1"/>
    </xf>
    <xf numFmtId="165" fontId="106" fillId="0" borderId="0" xfId="0" applyNumberFormat="1" applyFont="1" applyFill="1" applyBorder="1" applyAlignment="1">
      <alignment wrapText="1"/>
    </xf>
    <xf numFmtId="165" fontId="106" fillId="0" borderId="10" xfId="0" applyNumberFormat="1" applyFont="1" applyFill="1" applyBorder="1" applyAlignment="1">
      <alignment wrapText="1"/>
    </xf>
    <xf numFmtId="165" fontId="107" fillId="0" borderId="10" xfId="0" applyNumberFormat="1" applyFont="1" applyFill="1" applyBorder="1" applyAlignment="1">
      <alignment horizontal="right" vertical="center" wrapText="1"/>
    </xf>
    <xf numFmtId="0" fontId="8" fillId="0" borderId="10" xfId="0" applyFont="1" applyFill="1" applyBorder="1" applyAlignment="1">
      <alignment vertical="center" wrapText="1"/>
    </xf>
    <xf numFmtId="0" fontId="8" fillId="34" borderId="10" xfId="0" applyFont="1" applyFill="1" applyBorder="1" applyAlignment="1">
      <alignment wrapText="1"/>
    </xf>
    <xf numFmtId="0" fontId="101" fillId="0" borderId="0" xfId="0" applyFont="1" applyFill="1" applyAlignment="1">
      <alignment vertical="center"/>
    </xf>
    <xf numFmtId="0" fontId="105" fillId="0" borderId="11" xfId="0" applyFont="1" applyBorder="1" applyAlignment="1">
      <alignment wrapText="1"/>
    </xf>
    <xf numFmtId="0" fontId="106" fillId="0" borderId="0" xfId="0" applyFont="1" applyFill="1" applyBorder="1" applyAlignment="1">
      <alignment wrapText="1"/>
    </xf>
    <xf numFmtId="0" fontId="106" fillId="0" borderId="10" xfId="0" applyFont="1" applyFill="1" applyBorder="1" applyAlignment="1">
      <alignment wrapText="1"/>
    </xf>
    <xf numFmtId="0" fontId="105" fillId="0" borderId="0" xfId="0" applyFont="1" applyFill="1" applyBorder="1" applyAlignment="1">
      <alignment wrapText="1"/>
    </xf>
    <xf numFmtId="165" fontId="105" fillId="0" borderId="11" xfId="0" applyNumberFormat="1" applyFont="1" applyFill="1" applyBorder="1" applyAlignment="1">
      <alignment horizontal="right" wrapText="1"/>
    </xf>
    <xf numFmtId="0" fontId="105" fillId="0" borderId="12" xfId="0" applyFont="1" applyBorder="1" applyAlignment="1">
      <alignment vertical="center" wrapText="1"/>
    </xf>
    <xf numFmtId="165" fontId="105" fillId="34" borderId="12" xfId="0" applyNumberFormat="1" applyFont="1" applyFill="1" applyBorder="1" applyAlignment="1">
      <alignment wrapText="1"/>
    </xf>
    <xf numFmtId="3" fontId="134" fillId="0" borderId="0" xfId="0" applyNumberFormat="1" applyFont="1" applyBorder="1" applyAlignment="1">
      <alignment vertical="center" wrapText="1"/>
    </xf>
    <xf numFmtId="3" fontId="134" fillId="0" borderId="10" xfId="0" applyNumberFormat="1" applyFont="1" applyBorder="1" applyAlignment="1">
      <alignment vertical="center" wrapText="1"/>
    </xf>
    <xf numFmtId="165" fontId="38" fillId="0" borderId="10" xfId="0" applyNumberFormat="1" applyFont="1" applyBorder="1" applyAlignment="1">
      <alignment horizontal="right" vertical="center" wrapText="1"/>
    </xf>
    <xf numFmtId="165" fontId="38" fillId="0" borderId="10" xfId="0" applyNumberFormat="1" applyFont="1" applyFill="1" applyBorder="1" applyAlignment="1">
      <alignment horizontal="right" vertical="center" wrapText="1"/>
    </xf>
    <xf numFmtId="165" fontId="37" fillId="0" borderId="10" xfId="0" applyNumberFormat="1" applyFont="1" applyFill="1" applyBorder="1" applyAlignment="1">
      <alignment horizontal="right" vertical="center" wrapText="1"/>
    </xf>
    <xf numFmtId="3" fontId="135" fillId="35" borderId="10" xfId="0" applyNumberFormat="1" applyFont="1" applyFill="1" applyBorder="1" applyAlignment="1">
      <alignment vertical="center" wrapText="1"/>
    </xf>
    <xf numFmtId="165" fontId="37" fillId="35" borderId="10" xfId="0" applyNumberFormat="1" applyFont="1" applyFill="1" applyBorder="1" applyAlignment="1">
      <alignment horizontal="right" vertical="center" wrapText="1"/>
    </xf>
    <xf numFmtId="3" fontId="126" fillId="0" borderId="10" xfId="0" applyNumberFormat="1" applyFont="1" applyBorder="1" applyAlignment="1">
      <alignment vertical="center"/>
    </xf>
    <xf numFmtId="165" fontId="43" fillId="0" borderId="10" xfId="0" applyNumberFormat="1" applyFont="1" applyBorder="1" applyAlignment="1">
      <alignment horizontal="right" vertical="center" wrapText="1"/>
    </xf>
    <xf numFmtId="165" fontId="43" fillId="0" borderId="10" xfId="0" applyNumberFormat="1" applyFont="1" applyBorder="1" applyAlignment="1">
      <alignment vertical="center" wrapText="1"/>
    </xf>
    <xf numFmtId="165" fontId="45" fillId="0" borderId="10" xfId="0" applyNumberFormat="1" applyFont="1" applyBorder="1" applyAlignment="1">
      <alignment vertical="center"/>
    </xf>
    <xf numFmtId="165" fontId="38" fillId="0" borderId="10" xfId="0" applyNumberFormat="1" applyFont="1" applyBorder="1" applyAlignment="1">
      <alignment horizontal="right" wrapText="1"/>
    </xf>
    <xf numFmtId="165" fontId="38" fillId="0" borderId="10" xfId="0" applyNumberFormat="1" applyFont="1" applyFill="1" applyBorder="1" applyAlignment="1">
      <alignment horizontal="right" wrapText="1"/>
    </xf>
    <xf numFmtId="165" fontId="37" fillId="0" borderId="10" xfId="0" applyNumberFormat="1" applyFont="1" applyFill="1" applyBorder="1" applyAlignment="1">
      <alignment horizontal="right" wrapText="1"/>
    </xf>
    <xf numFmtId="0" fontId="127" fillId="0" borderId="0" xfId="0" applyFont="1" applyBorder="1" applyAlignment="1">
      <alignment vertical="center" wrapText="1"/>
    </xf>
    <xf numFmtId="0" fontId="127" fillId="0" borderId="16" xfId="0" applyFont="1" applyBorder="1" applyAlignment="1">
      <alignment vertical="center" wrapText="1"/>
    </xf>
    <xf numFmtId="0" fontId="121" fillId="35" borderId="15" xfId="0" applyFont="1" applyFill="1" applyBorder="1" applyAlignment="1">
      <alignment vertical="center" wrapText="1"/>
    </xf>
    <xf numFmtId="0" fontId="37" fillId="35" borderId="15" xfId="0" applyFont="1" applyFill="1" applyBorder="1" applyAlignment="1">
      <alignment horizontal="right" vertical="center" wrapText="1"/>
    </xf>
    <xf numFmtId="0" fontId="121" fillId="0" borderId="12" xfId="0" applyFont="1" applyFill="1" applyBorder="1" applyAlignment="1">
      <alignment vertical="center" wrapText="1"/>
    </xf>
    <xf numFmtId="3" fontId="38" fillId="0" borderId="12" xfId="0" applyNumberFormat="1" applyFont="1" applyBorder="1" applyAlignment="1">
      <alignment horizontal="right" vertical="center" wrapText="1"/>
    </xf>
    <xf numFmtId="3" fontId="37" fillId="0" borderId="12" xfId="0" applyNumberFormat="1" applyFont="1" applyBorder="1" applyAlignment="1">
      <alignment horizontal="right" vertical="center" wrapText="1"/>
    </xf>
    <xf numFmtId="0" fontId="107" fillId="0" borderId="11" xfId="0" applyFont="1" applyBorder="1" applyAlignment="1">
      <alignment vertical="center" wrapText="1"/>
    </xf>
    <xf numFmtId="165" fontId="8" fillId="0" borderId="11" xfId="0" applyNumberFormat="1" applyFont="1" applyBorder="1" applyAlignment="1">
      <alignment horizontal="right" vertical="center" wrapText="1"/>
    </xf>
    <xf numFmtId="0" fontId="122" fillId="0" borderId="11" xfId="0" applyFont="1" applyBorder="1" applyAlignment="1" applyProtection="1">
      <alignment wrapText="1"/>
      <protection/>
    </xf>
    <xf numFmtId="165" fontId="8" fillId="0" borderId="10" xfId="0" applyNumberFormat="1" applyFont="1" applyFill="1" applyBorder="1" applyAlignment="1" applyProtection="1">
      <alignment horizontal="right" vertical="center" wrapText="1"/>
      <protection/>
    </xf>
    <xf numFmtId="165" fontId="106" fillId="0" borderId="11" xfId="0" applyNumberFormat="1" applyFont="1" applyFill="1" applyBorder="1" applyAlignment="1">
      <alignment wrapText="1"/>
    </xf>
    <xf numFmtId="0" fontId="38" fillId="0" borderId="0" xfId="0" applyFont="1" applyFill="1" applyAlignment="1">
      <alignment horizontal="justify" vertical="center" wrapText="1"/>
    </xf>
    <xf numFmtId="0" fontId="105" fillId="0" borderId="0" xfId="0" applyFont="1" applyAlignment="1" applyProtection="1">
      <alignment vertical="center" wrapText="1"/>
      <protection/>
    </xf>
    <xf numFmtId="0" fontId="105" fillId="0" borderId="0" xfId="0" applyFont="1" applyAlignment="1" applyProtection="1">
      <alignment vertical="top" wrapText="1"/>
      <protection/>
    </xf>
    <xf numFmtId="0" fontId="105" fillId="33" borderId="20" xfId="0" applyFont="1" applyFill="1" applyBorder="1" applyAlignment="1">
      <alignment vertical="center" wrapText="1"/>
    </xf>
    <xf numFmtId="165" fontId="105" fillId="33" borderId="20" xfId="0" applyNumberFormat="1" applyFont="1" applyFill="1" applyBorder="1" applyAlignment="1">
      <alignment horizontal="right" vertical="center" wrapText="1"/>
    </xf>
    <xf numFmtId="0" fontId="108" fillId="35" borderId="16" xfId="0" applyFont="1" applyFill="1" applyBorder="1" applyAlignment="1">
      <alignment horizontal="left" vertical="center" wrapText="1"/>
    </xf>
    <xf numFmtId="165" fontId="8" fillId="0" borderId="10" xfId="0" applyNumberFormat="1" applyFont="1" applyBorder="1" applyAlignment="1">
      <alignment horizontal="right" wrapText="1"/>
    </xf>
    <xf numFmtId="0" fontId="17" fillId="0" borderId="0" xfId="0" applyFont="1" applyFill="1" applyAlignment="1">
      <alignment horizontal="justify" vertical="center" wrapText="1"/>
    </xf>
    <xf numFmtId="165" fontId="107" fillId="0" borderId="10" xfId="0" applyNumberFormat="1" applyFont="1" applyFill="1" applyBorder="1" applyAlignment="1">
      <alignment horizontal="right" wrapText="1"/>
    </xf>
    <xf numFmtId="0" fontId="101" fillId="0" borderId="17" xfId="0" applyFont="1" applyBorder="1" applyAlignment="1">
      <alignment vertical="center"/>
    </xf>
    <xf numFmtId="165" fontId="104" fillId="0" borderId="10" xfId="0" applyNumberFormat="1" applyFont="1" applyFill="1" applyBorder="1" applyAlignment="1">
      <alignment vertical="center" wrapText="1"/>
    </xf>
    <xf numFmtId="165" fontId="17" fillId="0" borderId="10" xfId="0" applyNumberFormat="1" applyFont="1" applyFill="1" applyBorder="1" applyAlignment="1">
      <alignment horizontal="right" vertical="center" wrapText="1"/>
    </xf>
    <xf numFmtId="165" fontId="17" fillId="0" borderId="10" xfId="0" applyNumberFormat="1" applyFont="1" applyFill="1" applyBorder="1" applyAlignment="1">
      <alignment wrapText="1"/>
    </xf>
    <xf numFmtId="165" fontId="17" fillId="34" borderId="11" xfId="0" applyNumberFormat="1" applyFont="1" applyFill="1" applyBorder="1" applyAlignment="1">
      <alignment horizontal="right" vertical="center" wrapText="1"/>
    </xf>
    <xf numFmtId="0" fontId="38" fillId="0" borderId="0" xfId="0" applyFont="1" applyFill="1" applyAlignment="1">
      <alignment vertical="center" wrapText="1"/>
    </xf>
    <xf numFmtId="3" fontId="134" fillId="0" borderId="10" xfId="0" applyNumberFormat="1" applyFont="1" applyBorder="1" applyAlignment="1">
      <alignment wrapText="1"/>
    </xf>
    <xf numFmtId="0" fontId="127" fillId="0" borderId="11" xfId="0" applyFont="1" applyBorder="1" applyAlignment="1">
      <alignment vertical="center" wrapText="1"/>
    </xf>
    <xf numFmtId="165" fontId="17" fillId="0" borderId="11" xfId="0" applyNumberFormat="1" applyFont="1" applyFill="1" applyBorder="1" applyAlignment="1">
      <alignment wrapText="1"/>
    </xf>
    <xf numFmtId="3" fontId="38" fillId="0" borderId="16" xfId="0" applyNumberFormat="1" applyFont="1" applyFill="1" applyBorder="1" applyAlignment="1">
      <alignment horizontal="right" vertical="center" wrapText="1"/>
    </xf>
    <xf numFmtId="3" fontId="37" fillId="0" borderId="16" xfId="0" applyNumberFormat="1" applyFont="1" applyFill="1" applyBorder="1" applyAlignment="1">
      <alignment horizontal="right" vertical="center" wrapText="1"/>
    </xf>
    <xf numFmtId="0" fontId="8" fillId="0" borderId="10" xfId="0" applyFont="1" applyBorder="1" applyAlignment="1" quotePrefix="1">
      <alignment vertical="center" wrapText="1"/>
    </xf>
    <xf numFmtId="0" fontId="5" fillId="33" borderId="10" xfId="0" applyFont="1" applyFill="1" applyBorder="1" applyAlignment="1" applyProtection="1">
      <alignment horizontal="right" vertical="center" wrapText="1"/>
      <protection/>
    </xf>
    <xf numFmtId="0" fontId="5" fillId="33" borderId="11" xfId="0" applyFont="1" applyFill="1" applyBorder="1" applyAlignment="1" applyProtection="1">
      <alignment horizontal="right" vertical="center" wrapText="1"/>
      <protection/>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03" fillId="0" borderId="0" xfId="0" applyFont="1" applyAlignment="1">
      <alignment horizontal="left" vertical="center" wrapText="1"/>
    </xf>
    <xf numFmtId="0" fontId="21" fillId="33" borderId="15" xfId="0" applyFont="1" applyFill="1" applyBorder="1" applyAlignment="1">
      <alignment horizontal="center" vertical="center" wrapText="1"/>
    </xf>
    <xf numFmtId="0" fontId="21" fillId="33" borderId="11" xfId="0" applyFont="1" applyFill="1" applyBorder="1" applyAlignment="1">
      <alignment horizontal="center" vertical="center" wrapText="1"/>
    </xf>
    <xf numFmtId="165" fontId="106" fillId="34" borderId="10" xfId="0" applyNumberFormat="1" applyFont="1" applyFill="1" applyBorder="1" applyAlignment="1">
      <alignment horizontal="right" wrapText="1"/>
    </xf>
    <xf numFmtId="165" fontId="17" fillId="0" borderId="10" xfId="0" applyNumberFormat="1" applyFont="1" applyBorder="1" applyAlignment="1">
      <alignment horizontal="right" wrapText="1"/>
    </xf>
    <xf numFmtId="165" fontId="106" fillId="34" borderId="12" xfId="0" applyNumberFormat="1" applyFont="1" applyFill="1" applyBorder="1" applyAlignment="1">
      <alignment horizontal="right" wrapText="1"/>
    </xf>
    <xf numFmtId="165" fontId="17" fillId="0" borderId="12" xfId="0" applyNumberFormat="1" applyFont="1" applyBorder="1" applyAlignment="1">
      <alignment horizontal="right" wrapText="1"/>
    </xf>
    <xf numFmtId="165" fontId="21" fillId="0" borderId="12" xfId="0" applyNumberFormat="1" applyFont="1" applyBorder="1" applyAlignment="1">
      <alignment horizontal="right" wrapText="1"/>
    </xf>
    <xf numFmtId="165" fontId="106" fillId="0" borderId="11" xfId="0" applyNumberFormat="1" applyFont="1" applyFill="1" applyBorder="1" applyAlignment="1">
      <alignment horizontal="right" vertical="center" wrapText="1"/>
    </xf>
    <xf numFmtId="165" fontId="21" fillId="34" borderId="11" xfId="0" applyNumberFormat="1" applyFont="1" applyFill="1" applyBorder="1" applyAlignment="1">
      <alignment horizontal="right" vertical="center" wrapText="1"/>
    </xf>
    <xf numFmtId="0" fontId="21" fillId="33" borderId="10" xfId="0" applyFont="1" applyFill="1" applyBorder="1" applyAlignment="1">
      <alignment horizontal="center" vertical="center" wrapText="1"/>
    </xf>
    <xf numFmtId="0" fontId="21" fillId="33" borderId="11" xfId="0" applyFont="1" applyFill="1" applyBorder="1" applyAlignment="1" applyProtection="1">
      <alignment horizontal="right" vertical="center" wrapText="1"/>
      <protection/>
    </xf>
    <xf numFmtId="0" fontId="21" fillId="33" borderId="10" xfId="0" applyFont="1" applyFill="1" applyBorder="1" applyAlignment="1" applyProtection="1">
      <alignment horizontal="right" vertical="center" wrapText="1"/>
      <protection/>
    </xf>
    <xf numFmtId="0" fontId="5" fillId="35" borderId="11" xfId="0" applyFont="1" applyFill="1" applyBorder="1" applyAlignment="1">
      <alignment horizontal="right" vertical="center" wrapText="1"/>
    </xf>
    <xf numFmtId="0" fontId="5" fillId="35" borderId="10" xfId="0" applyFont="1" applyFill="1" applyBorder="1" applyAlignment="1">
      <alignment horizontal="right" vertical="center" wrapText="1"/>
    </xf>
    <xf numFmtId="14" fontId="5" fillId="35" borderId="11" xfId="0" applyNumberFormat="1" applyFont="1" applyFill="1" applyBorder="1" applyAlignment="1">
      <alignment vertical="center" wrapText="1"/>
    </xf>
    <xf numFmtId="3" fontId="38" fillId="0" borderId="0" xfId="0" applyNumberFormat="1" applyFont="1" applyFill="1" applyBorder="1" applyAlignment="1">
      <alignment horizontal="right" vertical="center" wrapText="1"/>
    </xf>
    <xf numFmtId="3" fontId="37" fillId="0" borderId="0" xfId="0" applyNumberFormat="1" applyFont="1" applyFill="1" applyBorder="1" applyAlignment="1">
      <alignment horizontal="right" vertical="center" wrapText="1"/>
    </xf>
    <xf numFmtId="0" fontId="136" fillId="0" borderId="0" xfId="0" applyFont="1" applyAlignment="1">
      <alignment horizontal="left" vertical="center"/>
    </xf>
    <xf numFmtId="0" fontId="136" fillId="0" borderId="0" xfId="0" applyFont="1" applyAlignment="1">
      <alignment vertical="center"/>
    </xf>
    <xf numFmtId="0" fontId="137" fillId="0" borderId="0" xfId="0" applyFont="1" applyAlignment="1">
      <alignment vertical="center"/>
    </xf>
    <xf numFmtId="3" fontId="138" fillId="0" borderId="12" xfId="0" applyNumberFormat="1" applyFont="1" applyBorder="1" applyAlignment="1">
      <alignment horizontal="center" vertical="center" wrapText="1"/>
    </xf>
    <xf numFmtId="0" fontId="0" fillId="0" borderId="0" xfId="0" applyAlignment="1">
      <alignment/>
    </xf>
    <xf numFmtId="0" fontId="136" fillId="0" borderId="0" xfId="0" applyFont="1" applyAlignment="1">
      <alignment vertical="center" wrapText="1"/>
    </xf>
    <xf numFmtId="0" fontId="107" fillId="0" borderId="10" xfId="0" applyFont="1" applyBorder="1" applyAlignment="1">
      <alignment horizontal="left" wrapText="1"/>
    </xf>
    <xf numFmtId="0" fontId="0" fillId="0" borderId="0" xfId="0" applyAlignment="1">
      <alignment vertical="top"/>
    </xf>
    <xf numFmtId="3" fontId="131" fillId="0" borderId="0" xfId="0" applyNumberFormat="1" applyFont="1" applyAlignment="1">
      <alignment vertical="top"/>
    </xf>
    <xf numFmtId="3" fontId="117" fillId="0" borderId="0" xfId="0" applyNumberFormat="1" applyFont="1" applyAlignment="1">
      <alignment vertical="top"/>
    </xf>
    <xf numFmtId="3" fontId="132" fillId="0" borderId="0" xfId="0" applyNumberFormat="1" applyFont="1" applyAlignment="1">
      <alignment vertical="top"/>
    </xf>
    <xf numFmtId="0" fontId="132" fillId="0" borderId="0" xfId="0" applyFont="1" applyAlignment="1">
      <alignment vertical="top"/>
    </xf>
    <xf numFmtId="3" fontId="108" fillId="36" borderId="0" xfId="0" applyNumberFormat="1" applyFont="1" applyFill="1" applyBorder="1" applyAlignment="1">
      <alignment vertical="center" wrapText="1"/>
    </xf>
    <xf numFmtId="3" fontId="106" fillId="36" borderId="0" xfId="0" applyNumberFormat="1" applyFont="1" applyFill="1" applyBorder="1" applyAlignment="1">
      <alignment horizontal="right" vertical="center" wrapText="1"/>
    </xf>
    <xf numFmtId="3" fontId="132" fillId="0" borderId="0" xfId="0" applyNumberFormat="1" applyFont="1" applyAlignment="1">
      <alignment wrapText="1"/>
    </xf>
    <xf numFmtId="0" fontId="132" fillId="0" borderId="0" xfId="0" applyFont="1" applyAlignment="1">
      <alignment wrapText="1"/>
    </xf>
    <xf numFmtId="3" fontId="132" fillId="0" borderId="0" xfId="0" applyNumberFormat="1" applyFont="1" applyBorder="1" applyAlignment="1">
      <alignment wrapText="1"/>
    </xf>
    <xf numFmtId="3" fontId="106" fillId="0" borderId="10" xfId="0" applyNumberFormat="1" applyFont="1" applyBorder="1" applyAlignment="1">
      <alignment vertical="center" wrapText="1"/>
    </xf>
    <xf numFmtId="165" fontId="106" fillId="0" borderId="10" xfId="0" applyNumberFormat="1" applyFont="1" applyBorder="1" applyAlignment="1">
      <alignment horizontal="right" vertical="center" wrapText="1"/>
    </xf>
    <xf numFmtId="3" fontId="0" fillId="0" borderId="0" xfId="0" applyNumberFormat="1" applyFont="1" applyAlignment="1">
      <alignment vertical="top"/>
    </xf>
    <xf numFmtId="0" fontId="0" fillId="0" borderId="0" xfId="0" applyFont="1" applyAlignment="1">
      <alignment vertical="top"/>
    </xf>
    <xf numFmtId="0" fontId="0" fillId="0" borderId="0" xfId="0" applyFont="1" applyAlignment="1">
      <alignment wrapText="1"/>
    </xf>
    <xf numFmtId="0" fontId="0" fillId="0" borderId="0" xfId="0" applyBorder="1" applyAlignment="1">
      <alignment vertical="top"/>
    </xf>
    <xf numFmtId="3" fontId="132" fillId="0" borderId="0" xfId="0" applyNumberFormat="1" applyFont="1" applyBorder="1" applyAlignment="1">
      <alignment vertical="top"/>
    </xf>
    <xf numFmtId="3" fontId="101" fillId="35" borderId="15" xfId="0" applyNumberFormat="1" applyFont="1" applyFill="1" applyBorder="1" applyAlignment="1">
      <alignment horizontal="left" vertical="center" wrapText="1"/>
    </xf>
    <xf numFmtId="3" fontId="132" fillId="0" borderId="0" xfId="0" applyNumberFormat="1" applyFont="1" applyAlignment="1">
      <alignment horizontal="right" wrapText="1"/>
    </xf>
    <xf numFmtId="3" fontId="101" fillId="35" borderId="11" xfId="0" applyNumberFormat="1" applyFont="1" applyFill="1" applyBorder="1" applyAlignment="1">
      <alignment horizontal="left" vertical="center" wrapText="1"/>
    </xf>
    <xf numFmtId="14" fontId="105" fillId="35" borderId="11" xfId="0" applyNumberFormat="1" applyFont="1" applyFill="1" applyBorder="1" applyAlignment="1">
      <alignment horizontal="right" vertical="center" wrapText="1"/>
    </xf>
    <xf numFmtId="14" fontId="105" fillId="35" borderId="11" xfId="0" applyNumberFormat="1" applyFont="1" applyFill="1" applyBorder="1" applyAlignment="1">
      <alignment horizontal="right" vertical="top" wrapText="1"/>
    </xf>
    <xf numFmtId="3" fontId="105" fillId="35" borderId="10" xfId="0" applyNumberFormat="1" applyFont="1" applyFill="1" applyBorder="1" applyAlignment="1">
      <alignment vertical="center" wrapText="1"/>
    </xf>
    <xf numFmtId="165" fontId="108" fillId="35" borderId="10" xfId="0" applyNumberFormat="1" applyFont="1" applyFill="1" applyBorder="1" applyAlignment="1">
      <alignment horizontal="right" vertical="center" wrapText="1"/>
    </xf>
    <xf numFmtId="3" fontId="108" fillId="35" borderId="16" xfId="0" applyNumberFormat="1" applyFont="1" applyFill="1" applyBorder="1" applyAlignment="1">
      <alignment vertical="center" wrapText="1"/>
    </xf>
    <xf numFmtId="165" fontId="105" fillId="35" borderId="16" xfId="0" applyNumberFormat="1" applyFont="1" applyFill="1" applyBorder="1" applyAlignment="1">
      <alignment horizontal="right" vertical="center" wrapText="1"/>
    </xf>
    <xf numFmtId="0" fontId="105" fillId="35" borderId="11" xfId="0" applyNumberFormat="1" applyFont="1" applyFill="1" applyBorder="1" applyAlignment="1">
      <alignment horizontal="right" vertical="center" wrapText="1"/>
    </xf>
    <xf numFmtId="0" fontId="130" fillId="0" borderId="0" xfId="0" applyFont="1" applyAlignment="1">
      <alignment vertical="top" wrapText="1"/>
    </xf>
    <xf numFmtId="0" fontId="0" fillId="0" borderId="0" xfId="0" applyAlignment="1">
      <alignment vertical="top" wrapText="1"/>
    </xf>
    <xf numFmtId="3" fontId="133" fillId="0" borderId="0" xfId="0" applyNumberFormat="1" applyFont="1" applyAlignment="1">
      <alignment vertical="top"/>
    </xf>
    <xf numFmtId="0" fontId="134" fillId="36" borderId="0" xfId="0" applyFont="1" applyFill="1" applyAlignment="1">
      <alignment horizontal="right" vertical="top" wrapText="1"/>
    </xf>
    <xf numFmtId="14" fontId="21" fillId="33" borderId="11" xfId="0" applyNumberFormat="1" applyFont="1" applyFill="1" applyBorder="1" applyAlignment="1">
      <alignment horizontal="right" vertical="center" wrapText="1"/>
    </xf>
    <xf numFmtId="0" fontId="106" fillId="36" borderId="0" xfId="0" applyFont="1" applyFill="1" applyBorder="1" applyAlignment="1">
      <alignment horizontal="right" vertical="top" wrapText="1"/>
    </xf>
    <xf numFmtId="0" fontId="106" fillId="36" borderId="0" xfId="0" applyFont="1" applyFill="1" applyAlignment="1">
      <alignment horizontal="right" vertical="top" wrapText="1"/>
    </xf>
    <xf numFmtId="0" fontId="132" fillId="0" borderId="0" xfId="0" applyFont="1" applyAlignment="1">
      <alignment vertical="top" wrapText="1"/>
    </xf>
    <xf numFmtId="0" fontId="106" fillId="0" borderId="10" xfId="0" applyFont="1" applyBorder="1" applyAlignment="1">
      <alignment vertical="top" wrapText="1"/>
    </xf>
    <xf numFmtId="0" fontId="17" fillId="0" borderId="10" xfId="0" applyFont="1" applyBorder="1" applyAlignment="1">
      <alignment vertical="top" wrapText="1"/>
    </xf>
    <xf numFmtId="165" fontId="128" fillId="0" borderId="10" xfId="0" applyNumberFormat="1" applyFont="1" applyFill="1" applyBorder="1" applyAlignment="1">
      <alignment horizontal="right" vertical="top" wrapText="1"/>
    </xf>
    <xf numFmtId="0" fontId="108" fillId="35" borderId="20" xfId="0" applyFont="1" applyFill="1" applyBorder="1" applyAlignment="1">
      <alignment vertical="top" wrapText="1"/>
    </xf>
    <xf numFmtId="165" fontId="108" fillId="35" borderId="20" xfId="0" applyNumberFormat="1" applyFont="1" applyFill="1" applyBorder="1" applyAlignment="1">
      <alignment horizontal="right" vertical="top" wrapText="1"/>
    </xf>
    <xf numFmtId="0" fontId="106" fillId="0" borderId="0" xfId="0" applyFont="1" applyAlignment="1">
      <alignment horizontal="justify" vertical="top" wrapText="1"/>
    </xf>
    <xf numFmtId="0" fontId="139" fillId="0" borderId="0" xfId="0" applyFont="1" applyAlignment="1">
      <alignment vertical="top" wrapText="1"/>
    </xf>
    <xf numFmtId="0" fontId="105" fillId="0" borderId="0" xfId="0" applyFont="1" applyBorder="1" applyAlignment="1">
      <alignment vertical="top" wrapText="1"/>
    </xf>
    <xf numFmtId="165" fontId="108" fillId="0" borderId="11" xfId="0" applyNumberFormat="1" applyFont="1" applyFill="1" applyBorder="1" applyAlignment="1">
      <alignment horizontal="right" vertical="top" wrapText="1"/>
    </xf>
    <xf numFmtId="165" fontId="106" fillId="0" borderId="10" xfId="0" applyNumberFormat="1" applyFont="1" applyFill="1" applyBorder="1" applyAlignment="1">
      <alignment horizontal="right" vertical="top" wrapText="1"/>
    </xf>
    <xf numFmtId="0" fontId="105" fillId="35" borderId="20" xfId="0" applyFont="1" applyFill="1" applyBorder="1" applyAlignment="1">
      <alignment vertical="top" wrapText="1"/>
    </xf>
    <xf numFmtId="0" fontId="117" fillId="0" borderId="0" xfId="0" applyFont="1" applyAlignment="1">
      <alignment horizontal="justify" vertical="top" wrapText="1"/>
    </xf>
    <xf numFmtId="0" fontId="5" fillId="35" borderId="15" xfId="0" applyFont="1" applyFill="1" applyBorder="1" applyAlignment="1">
      <alignment horizontal="right" vertical="center" wrapText="1"/>
    </xf>
    <xf numFmtId="14" fontId="5" fillId="35" borderId="10" xfId="0" applyNumberFormat="1" applyFont="1" applyFill="1" applyBorder="1" applyAlignment="1">
      <alignment vertical="center" wrapText="1"/>
    </xf>
    <xf numFmtId="0" fontId="119" fillId="0" borderId="0" xfId="0" applyFont="1" applyBorder="1" applyAlignment="1">
      <alignment horizontal="justify" vertical="center" wrapText="1"/>
    </xf>
    <xf numFmtId="0" fontId="119" fillId="0" borderId="0" xfId="0" applyFont="1" applyBorder="1" applyAlignment="1">
      <alignment horizontal="justify" vertical="center"/>
    </xf>
    <xf numFmtId="3" fontId="101" fillId="0" borderId="0" xfId="0" applyNumberFormat="1" applyFont="1" applyBorder="1" applyAlignment="1">
      <alignment vertical="center"/>
    </xf>
    <xf numFmtId="0" fontId="8" fillId="34" borderId="11" xfId="0" applyFont="1" applyFill="1" applyBorder="1" applyAlignment="1">
      <alignment wrapText="1"/>
    </xf>
    <xf numFmtId="165" fontId="107" fillId="34" borderId="11" xfId="0" applyNumberFormat="1" applyFont="1" applyFill="1" applyBorder="1" applyAlignment="1">
      <alignment horizontal="right" wrapText="1"/>
    </xf>
    <xf numFmtId="0" fontId="101" fillId="34" borderId="0" xfId="0" applyFont="1" applyFill="1" applyBorder="1" applyAlignment="1">
      <alignment vertical="center"/>
    </xf>
    <xf numFmtId="0" fontId="8" fillId="0" borderId="11" xfId="0" applyFont="1" applyFill="1" applyBorder="1" applyAlignment="1">
      <alignment vertical="center" wrapText="1"/>
    </xf>
    <xf numFmtId="165" fontId="107" fillId="0" borderId="11" xfId="0" applyNumberFormat="1" applyFont="1" applyFill="1" applyBorder="1" applyAlignment="1">
      <alignment horizontal="right" wrapText="1"/>
    </xf>
    <xf numFmtId="3" fontId="37" fillId="35" borderId="15" xfId="0" applyNumberFormat="1" applyFont="1" applyFill="1" applyBorder="1" applyAlignment="1">
      <alignment horizontal="right" vertical="center" wrapText="1"/>
    </xf>
    <xf numFmtId="0" fontId="140" fillId="0" borderId="0" xfId="0" applyFont="1" applyAlignment="1">
      <alignment vertical="center"/>
    </xf>
    <xf numFmtId="0" fontId="117" fillId="0" borderId="0" xfId="0" applyFont="1" applyAlignment="1">
      <alignment vertical="center" wrapText="1"/>
    </xf>
    <xf numFmtId="0" fontId="141" fillId="0" borderId="0" xfId="0" applyFont="1" applyAlignment="1">
      <alignment horizontal="left" vertical="center"/>
    </xf>
    <xf numFmtId="0" fontId="134" fillId="0" borderId="0" xfId="0" applyFont="1" applyBorder="1" applyAlignment="1">
      <alignment vertical="center" wrapText="1"/>
    </xf>
    <xf numFmtId="0" fontId="38" fillId="0" borderId="0" xfId="0" applyFont="1" applyBorder="1" applyAlignment="1">
      <alignment vertical="center" wrapText="1"/>
    </xf>
    <xf numFmtId="0" fontId="134" fillId="0" borderId="0" xfId="0" applyFont="1" applyBorder="1" applyAlignment="1">
      <alignment horizontal="center" vertical="center" wrapText="1"/>
    </xf>
    <xf numFmtId="0" fontId="142" fillId="0" borderId="0" xfId="0" applyFont="1" applyBorder="1" applyAlignment="1">
      <alignment horizontal="right" vertical="center" wrapText="1"/>
    </xf>
    <xf numFmtId="0" fontId="134" fillId="0" borderId="14" xfId="0" applyFont="1" applyBorder="1" applyAlignment="1">
      <alignment horizontal="center" vertical="center" wrapText="1"/>
    </xf>
    <xf numFmtId="0" fontId="142" fillId="0" borderId="14" xfId="0" applyFont="1" applyBorder="1" applyAlignment="1">
      <alignment horizontal="right" vertical="center" wrapText="1"/>
    </xf>
    <xf numFmtId="0" fontId="134" fillId="0" borderId="18" xfId="0" applyFont="1" applyBorder="1" applyAlignment="1">
      <alignment horizontal="center" vertical="center" wrapText="1"/>
    </xf>
    <xf numFmtId="0" fontId="143" fillId="0" borderId="0" xfId="0" applyFont="1" applyAlignment="1">
      <alignment horizontal="left" vertical="center"/>
    </xf>
    <xf numFmtId="0" fontId="0" fillId="0" borderId="0" xfId="0" applyAlignment="1">
      <alignment vertical="center" wrapText="1"/>
    </xf>
    <xf numFmtId="0" fontId="144" fillId="0" borderId="0" xfId="0" applyFont="1" applyAlignment="1">
      <alignment vertical="center" wrapText="1"/>
    </xf>
    <xf numFmtId="0" fontId="133" fillId="0" borderId="0" xfId="0" applyFont="1" applyAlignment="1">
      <alignment vertical="center" wrapText="1"/>
    </xf>
    <xf numFmtId="0" fontId="134" fillId="0" borderId="18" xfId="0" applyFont="1" applyBorder="1" applyAlignment="1">
      <alignment horizontal="right" vertical="center" wrapText="1"/>
    </xf>
    <xf numFmtId="0" fontId="133" fillId="34" borderId="0" xfId="0" applyFont="1" applyFill="1" applyAlignment="1">
      <alignment vertical="center" wrapText="1"/>
    </xf>
    <xf numFmtId="0" fontId="125" fillId="36" borderId="0" xfId="0" applyFont="1" applyFill="1" applyAlignment="1">
      <alignment horizontal="right" vertical="center" wrapText="1"/>
    </xf>
    <xf numFmtId="0" fontId="104" fillId="36" borderId="0" xfId="0" applyFont="1" applyFill="1" applyAlignment="1">
      <alignment horizontal="right" vertical="center" wrapText="1"/>
    </xf>
    <xf numFmtId="0" fontId="141" fillId="0" borderId="0" xfId="0" applyFont="1" applyAlignment="1">
      <alignment horizontal="left" vertical="center" wrapText="1"/>
    </xf>
    <xf numFmtId="0" fontId="145" fillId="0" borderId="0" xfId="0" applyFont="1" applyAlignment="1">
      <alignment horizontal="left" vertical="center" wrapText="1"/>
    </xf>
    <xf numFmtId="3" fontId="104" fillId="0" borderId="10" xfId="0" applyNumberFormat="1" applyFont="1" applyBorder="1" applyAlignment="1">
      <alignment vertical="center" wrapText="1"/>
    </xf>
    <xf numFmtId="0" fontId="104" fillId="0" borderId="10" xfId="0" applyFont="1" applyBorder="1" applyAlignment="1">
      <alignment horizontal="center" vertical="center" wrapText="1"/>
    </xf>
    <xf numFmtId="3" fontId="104" fillId="0" borderId="10" xfId="0" applyNumberFormat="1" applyFont="1" applyFill="1" applyBorder="1" applyAlignment="1">
      <alignment vertical="center" wrapText="1"/>
    </xf>
    <xf numFmtId="0" fontId="104" fillId="0" borderId="16" xfId="0" applyFont="1" applyBorder="1" applyAlignment="1">
      <alignment vertical="center" wrapText="1"/>
    </xf>
    <xf numFmtId="0" fontId="8" fillId="0" borderId="16" xfId="0" applyFont="1" applyBorder="1" applyAlignment="1">
      <alignment vertical="center" wrapText="1"/>
    </xf>
    <xf numFmtId="0" fontId="104" fillId="0" borderId="16" xfId="0" applyFont="1" applyBorder="1" applyAlignment="1">
      <alignment horizontal="center" vertical="center" wrapText="1"/>
    </xf>
    <xf numFmtId="0" fontId="104" fillId="0" borderId="16" xfId="0" applyFont="1" applyFill="1" applyBorder="1" applyAlignment="1">
      <alignment horizontal="right" vertical="center" wrapText="1"/>
    </xf>
    <xf numFmtId="167" fontId="107" fillId="0" borderId="10" xfId="0" applyNumberFormat="1" applyFont="1" applyFill="1" applyBorder="1" applyAlignment="1">
      <alignment horizontal="right" vertical="center" wrapText="1"/>
    </xf>
    <xf numFmtId="166" fontId="107" fillId="0" borderId="10" xfId="0" applyNumberFormat="1" applyFont="1" applyFill="1" applyBorder="1" applyAlignment="1">
      <alignment horizontal="right" vertical="center" wrapText="1"/>
    </xf>
    <xf numFmtId="3" fontId="104" fillId="0" borderId="10" xfId="0" applyNumberFormat="1" applyFont="1" applyBorder="1" applyAlignment="1">
      <alignment horizontal="center" vertical="center" wrapText="1"/>
    </xf>
    <xf numFmtId="0" fontId="104" fillId="0" borderId="10" xfId="0" applyFont="1" applyBorder="1" applyAlignment="1">
      <alignment horizontal="right" vertical="center" wrapText="1"/>
    </xf>
    <xf numFmtId="0" fontId="125" fillId="33" borderId="15" xfId="0" applyFont="1" applyFill="1" applyBorder="1" applyAlignment="1">
      <alignment horizontal="center" vertical="center" wrapText="1"/>
    </xf>
    <xf numFmtId="0" fontId="125" fillId="33" borderId="0" xfId="0" applyFont="1" applyFill="1" applyBorder="1" applyAlignment="1">
      <alignment horizontal="center" vertical="center" wrapText="1"/>
    </xf>
    <xf numFmtId="0" fontId="111" fillId="33" borderId="10" xfId="0" applyFont="1" applyFill="1" applyBorder="1" applyAlignment="1">
      <alignment horizontal="right" vertical="center" wrapText="1"/>
    </xf>
    <xf numFmtId="0" fontId="125" fillId="33" borderId="11" xfId="0" applyFont="1" applyFill="1" applyBorder="1" applyAlignment="1">
      <alignment horizontal="center" vertical="center" wrapText="1"/>
    </xf>
    <xf numFmtId="0" fontId="111" fillId="33" borderId="11" xfId="0" applyFont="1" applyFill="1" applyBorder="1" applyAlignment="1">
      <alignment horizontal="right" vertical="center" wrapText="1"/>
    </xf>
    <xf numFmtId="0" fontId="111" fillId="33" borderId="21" xfId="0" applyFont="1" applyFill="1" applyBorder="1" applyAlignment="1">
      <alignment horizontal="right" vertical="center" wrapText="1"/>
    </xf>
    <xf numFmtId="3" fontId="104" fillId="0" borderId="21" xfId="0" applyNumberFormat="1" applyFont="1" applyBorder="1" applyAlignment="1">
      <alignment vertical="center" wrapText="1"/>
    </xf>
    <xf numFmtId="165" fontId="107" fillId="0" borderId="21" xfId="0" applyNumberFormat="1" applyFont="1" applyFill="1" applyBorder="1" applyAlignment="1">
      <alignment horizontal="right" vertical="center" wrapText="1"/>
    </xf>
    <xf numFmtId="0" fontId="104" fillId="0" borderId="22" xfId="0" applyFont="1" applyFill="1" applyBorder="1" applyAlignment="1">
      <alignment horizontal="right" vertical="center" wrapText="1"/>
    </xf>
    <xf numFmtId="165" fontId="107" fillId="0" borderId="11" xfId="0" applyNumberFormat="1" applyFont="1" applyFill="1" applyBorder="1" applyAlignment="1">
      <alignment horizontal="right" vertical="center" wrapText="1"/>
    </xf>
    <xf numFmtId="0" fontId="104" fillId="36" borderId="10" xfId="0" applyFont="1" applyFill="1" applyBorder="1" applyAlignment="1">
      <alignment vertical="center" wrapText="1"/>
    </xf>
    <xf numFmtId="0" fontId="104" fillId="36" borderId="16" xfId="0" applyFont="1" applyFill="1" applyBorder="1" applyAlignment="1">
      <alignment vertical="center" wrapText="1"/>
    </xf>
    <xf numFmtId="0" fontId="111" fillId="33" borderId="23" xfId="0" applyFont="1" applyFill="1" applyBorder="1" applyAlignment="1">
      <alignment horizontal="right" vertical="center" wrapText="1"/>
    </xf>
    <xf numFmtId="0" fontId="104" fillId="36" borderId="24" xfId="0" applyFont="1" applyFill="1" applyBorder="1" applyAlignment="1">
      <alignment horizontal="right" vertical="center" wrapText="1"/>
    </xf>
    <xf numFmtId="167" fontId="107" fillId="0" borderId="21" xfId="0" applyNumberFormat="1" applyFont="1" applyFill="1" applyBorder="1" applyAlignment="1">
      <alignment horizontal="right" vertical="center" wrapText="1"/>
    </xf>
    <xf numFmtId="166" fontId="107" fillId="0" borderId="21" xfId="0" applyNumberFormat="1" applyFont="1" applyFill="1" applyBorder="1" applyAlignment="1">
      <alignment horizontal="right" vertical="center" wrapText="1"/>
    </xf>
    <xf numFmtId="0" fontId="146" fillId="0" borderId="0" xfId="0" applyFont="1" applyAlignment="1">
      <alignment horizontal="left" vertical="center"/>
    </xf>
    <xf numFmtId="3" fontId="104" fillId="0" borderId="11" xfId="0" applyNumberFormat="1" applyFont="1" applyBorder="1" applyAlignment="1">
      <alignment horizontal="center" vertical="center" wrapText="1"/>
    </xf>
    <xf numFmtId="3" fontId="104" fillId="0" borderId="11" xfId="0" applyNumberFormat="1" applyFont="1" applyBorder="1" applyAlignment="1">
      <alignment vertical="center" wrapText="1"/>
    </xf>
    <xf numFmtId="3" fontId="104" fillId="0" borderId="23" xfId="0" applyNumberFormat="1" applyFont="1" applyBorder="1" applyAlignment="1">
      <alignment vertical="center" wrapText="1"/>
    </xf>
    <xf numFmtId="167" fontId="107" fillId="0" borderId="11" xfId="0" applyNumberFormat="1" applyFont="1" applyFill="1" applyBorder="1" applyAlignment="1">
      <alignment horizontal="right" vertical="center" wrapText="1"/>
    </xf>
    <xf numFmtId="167" fontId="107" fillId="0" borderId="23" xfId="0" applyNumberFormat="1" applyFont="1" applyFill="1" applyBorder="1" applyAlignment="1">
      <alignment horizontal="right" vertical="center" wrapText="1"/>
    </xf>
    <xf numFmtId="0" fontId="125" fillId="36" borderId="0" xfId="0" applyFont="1" applyFill="1" applyBorder="1" applyAlignment="1">
      <alignment horizontal="right" vertical="center" wrapText="1"/>
    </xf>
    <xf numFmtId="0" fontId="104" fillId="36" borderId="0" xfId="0" applyFont="1" applyFill="1" applyBorder="1" applyAlignment="1">
      <alignment horizontal="right"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167" fontId="107" fillId="0" borderId="16" xfId="0" applyNumberFormat="1" applyFont="1" applyFill="1" applyBorder="1" applyAlignment="1">
      <alignment horizontal="right" vertical="center" wrapText="1"/>
    </xf>
    <xf numFmtId="167" fontId="107" fillId="0" borderId="22" xfId="0" applyNumberFormat="1" applyFont="1" applyFill="1" applyBorder="1" applyAlignment="1">
      <alignment horizontal="right" vertical="center" wrapText="1"/>
    </xf>
    <xf numFmtId="169" fontId="104" fillId="0" borderId="11" xfId="0" applyNumberFormat="1" applyFont="1" applyBorder="1" applyAlignment="1">
      <alignment horizontal="right" vertical="center" wrapText="1"/>
    </xf>
    <xf numFmtId="169" fontId="104" fillId="0" borderId="10" xfId="0" applyNumberFormat="1" applyFont="1" applyBorder="1" applyAlignment="1">
      <alignment horizontal="right" vertical="center" wrapText="1"/>
    </xf>
    <xf numFmtId="169" fontId="104" fillId="0" borderId="16" xfId="0" applyNumberFormat="1" applyFont="1" applyBorder="1" applyAlignment="1">
      <alignment horizontal="right" vertical="center" wrapText="1"/>
    </xf>
    <xf numFmtId="9" fontId="107" fillId="0" borderId="10" xfId="0" applyNumberFormat="1" applyFont="1" applyFill="1" applyBorder="1" applyAlignment="1">
      <alignment horizontal="right" vertical="center" wrapText="1"/>
    </xf>
    <xf numFmtId="9" fontId="107" fillId="0" borderId="16" xfId="0" applyNumberFormat="1" applyFont="1" applyFill="1" applyBorder="1" applyAlignment="1">
      <alignment horizontal="right" vertical="center" wrapText="1"/>
    </xf>
    <xf numFmtId="9" fontId="107" fillId="0" borderId="22" xfId="0" applyNumberFormat="1" applyFont="1" applyFill="1" applyBorder="1" applyAlignment="1">
      <alignment horizontal="right" vertical="center" wrapText="1"/>
    </xf>
    <xf numFmtId="9" fontId="107" fillId="0" borderId="21" xfId="0" applyNumberFormat="1" applyFont="1" applyFill="1" applyBorder="1" applyAlignment="1">
      <alignment horizontal="right" vertical="center" wrapText="1"/>
    </xf>
    <xf numFmtId="0" fontId="124" fillId="0" borderId="0" xfId="0" applyFont="1" applyBorder="1" applyAlignment="1" applyProtection="1">
      <alignment horizontal="right" vertical="center"/>
      <protection/>
    </xf>
    <xf numFmtId="0" fontId="104" fillId="0" borderId="11" xfId="0" applyFont="1" applyBorder="1" applyAlignment="1" applyProtection="1">
      <alignment horizontal="right" vertical="center" wrapText="1"/>
      <protection/>
    </xf>
    <xf numFmtId="0" fontId="104" fillId="34" borderId="11" xfId="0" applyFont="1" applyFill="1" applyBorder="1" applyAlignment="1" applyProtection="1">
      <alignment horizontal="right" vertical="center" wrapText="1"/>
      <protection/>
    </xf>
    <xf numFmtId="0" fontId="104" fillId="34" borderId="11" xfId="0" applyFont="1" applyFill="1" applyBorder="1" applyAlignment="1" applyProtection="1">
      <alignment horizontal="right" wrapText="1"/>
      <protection/>
    </xf>
    <xf numFmtId="0" fontId="111" fillId="33" borderId="10" xfId="0" applyFont="1" applyFill="1" applyBorder="1" applyAlignment="1" applyProtection="1">
      <alignment horizontal="right" vertical="center" wrapText="1"/>
      <protection/>
    </xf>
    <xf numFmtId="0" fontId="104" fillId="0" borderId="10" xfId="0" applyFont="1" applyBorder="1" applyAlignment="1" applyProtection="1">
      <alignment horizontal="right" vertical="center" wrapText="1"/>
      <protection/>
    </xf>
    <xf numFmtId="0" fontId="111" fillId="33" borderId="16" xfId="0" applyFont="1" applyFill="1" applyBorder="1" applyAlignment="1" applyProtection="1">
      <alignment horizontal="right" vertical="center" wrapText="1"/>
      <protection/>
    </xf>
    <xf numFmtId="0" fontId="111" fillId="0" borderId="10" xfId="0" applyFont="1" applyBorder="1" applyAlignment="1" applyProtection="1">
      <alignment horizontal="right" vertical="center" wrapText="1"/>
      <protection/>
    </xf>
    <xf numFmtId="0" fontId="111" fillId="0" borderId="0" xfId="0" applyFont="1" applyBorder="1" applyAlignment="1" applyProtection="1">
      <alignment horizontal="right" vertical="center" wrapText="1"/>
      <protection/>
    </xf>
    <xf numFmtId="0" fontId="122" fillId="0" borderId="11" xfId="0" applyFont="1" applyBorder="1" applyAlignment="1" applyProtection="1">
      <alignment horizontal="right" vertical="center" wrapText="1"/>
      <protection/>
    </xf>
    <xf numFmtId="0" fontId="104" fillId="0" borderId="10" xfId="0" applyFont="1" applyBorder="1" applyAlignment="1" applyProtection="1">
      <alignment horizontal="right" wrapText="1"/>
      <protection/>
    </xf>
    <xf numFmtId="0" fontId="111" fillId="0" borderId="11" xfId="0" applyFont="1" applyBorder="1" applyAlignment="1" applyProtection="1">
      <alignment horizontal="right" wrapText="1"/>
      <protection/>
    </xf>
    <xf numFmtId="0" fontId="111" fillId="0" borderId="0" xfId="0" applyFont="1" applyBorder="1" applyAlignment="1">
      <alignment horizontal="right" vertical="center" wrapText="1"/>
    </xf>
    <xf numFmtId="0" fontId="125" fillId="0" borderId="0" xfId="0" applyFont="1" applyBorder="1" applyAlignment="1">
      <alignment horizontal="right" vertical="center" wrapText="1"/>
    </xf>
    <xf numFmtId="0" fontId="111" fillId="33" borderId="16" xfId="0" applyFont="1" applyFill="1" applyBorder="1" applyAlignment="1">
      <alignment horizontal="right" vertical="center" wrapText="1"/>
    </xf>
    <xf numFmtId="0" fontId="104" fillId="0" borderId="11" xfId="0" applyFont="1" applyBorder="1" applyAlignment="1">
      <alignment horizontal="right" vertical="center" wrapText="1"/>
    </xf>
    <xf numFmtId="0" fontId="111" fillId="0" borderId="10" xfId="0" applyFont="1" applyBorder="1" applyAlignment="1">
      <alignment horizontal="right" vertical="center" wrapText="1"/>
    </xf>
    <xf numFmtId="18" fontId="104" fillId="0" borderId="10" xfId="0" applyNumberFormat="1" applyFont="1" applyBorder="1" applyAlignment="1" quotePrefix="1">
      <alignment horizontal="right" vertical="center" wrapText="1"/>
    </xf>
    <xf numFmtId="0" fontId="104" fillId="0" borderId="10" xfId="0" applyFont="1" applyBorder="1" applyAlignment="1" quotePrefix="1">
      <alignment horizontal="right" vertical="center" wrapText="1"/>
    </xf>
    <xf numFmtId="0" fontId="101" fillId="0" borderId="0" xfId="0" applyFont="1" applyBorder="1" applyAlignment="1">
      <alignment horizontal="right" vertical="center" wrapText="1"/>
    </xf>
    <xf numFmtId="0" fontId="0" fillId="0" borderId="0" xfId="0" applyBorder="1" applyAlignment="1">
      <alignment horizontal="right"/>
    </xf>
    <xf numFmtId="0" fontId="105" fillId="0" borderId="0" xfId="0" applyFont="1" applyBorder="1" applyAlignment="1">
      <alignment horizontal="right" wrapText="1"/>
    </xf>
    <xf numFmtId="0" fontId="106" fillId="0" borderId="11" xfId="0" applyFont="1" applyBorder="1" applyAlignment="1">
      <alignment horizontal="right" wrapText="1"/>
    </xf>
    <xf numFmtId="0" fontId="106" fillId="0" borderId="0" xfId="0" applyFont="1" applyBorder="1" applyAlignment="1">
      <alignment horizontal="right" wrapText="1"/>
    </xf>
    <xf numFmtId="0" fontId="106" fillId="0" borderId="10" xfId="0" applyFont="1" applyBorder="1" applyAlignment="1">
      <alignment horizontal="right" wrapText="1"/>
    </xf>
    <xf numFmtId="0" fontId="105" fillId="0" borderId="12" xfId="0" applyFont="1" applyBorder="1" applyAlignment="1">
      <alignment horizontal="right" vertical="center" wrapText="1"/>
    </xf>
    <xf numFmtId="0" fontId="112" fillId="0" borderId="0" xfId="0" applyFont="1" applyBorder="1" applyAlignment="1">
      <alignment horizontal="right" wrapText="1"/>
    </xf>
    <xf numFmtId="0" fontId="105" fillId="33" borderId="10" xfId="0" applyFont="1" applyFill="1" applyBorder="1" applyAlignment="1">
      <alignment horizontal="right" wrapText="1"/>
    </xf>
    <xf numFmtId="0" fontId="105" fillId="0" borderId="11" xfId="0" applyFont="1" applyBorder="1" applyAlignment="1">
      <alignment horizontal="right" wrapText="1"/>
    </xf>
    <xf numFmtId="0" fontId="105" fillId="33" borderId="16" xfId="0" applyFont="1" applyFill="1" applyBorder="1" applyAlignment="1">
      <alignment horizontal="right" wrapText="1"/>
    </xf>
    <xf numFmtId="3" fontId="106" fillId="0" borderId="10" xfId="0" applyNumberFormat="1" applyFont="1" applyBorder="1" applyAlignment="1">
      <alignment wrapText="1"/>
    </xf>
    <xf numFmtId="165" fontId="106" fillId="0" borderId="10" xfId="0" applyNumberFormat="1" applyFont="1" applyBorder="1" applyAlignment="1">
      <alignment horizontal="right" wrapText="1"/>
    </xf>
    <xf numFmtId="0" fontId="134" fillId="0" borderId="0" xfId="0" applyFont="1" applyAlignment="1">
      <alignment horizontal="right" vertical="center" wrapText="1"/>
    </xf>
    <xf numFmtId="0" fontId="128" fillId="0" borderId="0" xfId="0" applyFont="1" applyAlignment="1">
      <alignment horizontal="justify" vertical="center"/>
    </xf>
    <xf numFmtId="0" fontId="132" fillId="0" borderId="0" xfId="0" applyFont="1" applyAlignment="1">
      <alignment horizontal="left" vertical="center"/>
    </xf>
    <xf numFmtId="0" fontId="147" fillId="0" borderId="0" xfId="0" applyFont="1" applyAlignment="1">
      <alignment vertical="center" wrapText="1"/>
    </xf>
    <xf numFmtId="0" fontId="147" fillId="0" borderId="0" xfId="0" applyFont="1" applyAlignment="1">
      <alignment horizontal="right" vertical="center" wrapText="1"/>
    </xf>
    <xf numFmtId="0" fontId="134" fillId="0" borderId="0" xfId="0" applyFont="1" applyAlignment="1">
      <alignment horizontal="center" vertical="center" wrapText="1"/>
    </xf>
    <xf numFmtId="0" fontId="134" fillId="0" borderId="19" xfId="0" applyFont="1" applyBorder="1" applyAlignment="1">
      <alignment horizontal="center" vertical="center" wrapText="1"/>
    </xf>
    <xf numFmtId="0" fontId="134" fillId="0" borderId="19" xfId="0" applyFont="1" applyBorder="1" applyAlignment="1">
      <alignment horizontal="right" vertical="center" wrapText="1"/>
    </xf>
    <xf numFmtId="0" fontId="134" fillId="0" borderId="25" xfId="0" applyFont="1" applyBorder="1" applyAlignment="1">
      <alignment horizontal="center" vertical="center" wrapText="1"/>
    </xf>
    <xf numFmtId="0" fontId="134" fillId="0" borderId="25" xfId="0" applyFont="1" applyBorder="1" applyAlignment="1">
      <alignment horizontal="right" vertical="center" wrapText="1"/>
    </xf>
    <xf numFmtId="0" fontId="142" fillId="0" borderId="0" xfId="0" applyFont="1" applyBorder="1" applyAlignment="1">
      <alignment vertical="center" wrapText="1"/>
    </xf>
    <xf numFmtId="0" fontId="134" fillId="0" borderId="0" xfId="0" applyFont="1" applyBorder="1" applyAlignment="1">
      <alignment horizontal="right" vertical="center" wrapText="1"/>
    </xf>
    <xf numFmtId="9" fontId="134" fillId="0" borderId="0" xfId="0" applyNumberFormat="1" applyFont="1" applyBorder="1" applyAlignment="1">
      <alignment horizontal="right" vertical="center" wrapText="1"/>
    </xf>
    <xf numFmtId="0" fontId="134" fillId="0" borderId="12" xfId="0" applyFont="1" applyBorder="1" applyAlignment="1">
      <alignment horizontal="center" vertical="center" wrapText="1"/>
    </xf>
    <xf numFmtId="0" fontId="134" fillId="0" borderId="12" xfId="0" applyFont="1" applyBorder="1" applyAlignment="1">
      <alignment horizontal="right" vertical="center" wrapText="1"/>
    </xf>
    <xf numFmtId="0" fontId="134" fillId="0" borderId="17" xfId="0" applyFont="1" applyBorder="1" applyAlignment="1">
      <alignment horizontal="center" vertical="center" wrapText="1"/>
    </xf>
    <xf numFmtId="0" fontId="127" fillId="0" borderId="0" xfId="0" applyFont="1" applyAlignment="1">
      <alignment horizontal="justify" vertical="center"/>
    </xf>
    <xf numFmtId="0" fontId="99" fillId="0" borderId="0" xfId="0" applyFont="1" applyAlignment="1">
      <alignment vertical="center" wrapText="1"/>
    </xf>
    <xf numFmtId="0" fontId="117" fillId="0" borderId="0" xfId="0" applyFont="1" applyAlignment="1">
      <alignment horizontal="justify" vertical="center" wrapText="1"/>
    </xf>
    <xf numFmtId="0" fontId="108" fillId="33" borderId="16" xfId="0" applyFont="1" applyFill="1" applyBorder="1" applyAlignment="1">
      <alignment vertical="top" wrapText="1"/>
    </xf>
    <xf numFmtId="165" fontId="108" fillId="33" borderId="16" xfId="0" applyNumberFormat="1" applyFont="1" applyFill="1" applyBorder="1" applyAlignment="1">
      <alignment horizontal="right" vertical="top" wrapText="1"/>
    </xf>
    <xf numFmtId="0" fontId="147" fillId="0" borderId="26" xfId="0" applyFont="1" applyBorder="1" applyAlignment="1">
      <alignment horizontal="right" vertical="center" wrapText="1"/>
    </xf>
    <xf numFmtId="0" fontId="147" fillId="0" borderId="0" xfId="0" applyFont="1" applyBorder="1" applyAlignment="1">
      <alignment horizontal="right" vertical="center" wrapText="1"/>
    </xf>
    <xf numFmtId="0" fontId="132" fillId="33" borderId="27" xfId="0" applyFont="1" applyFill="1" applyBorder="1" applyAlignment="1">
      <alignment vertical="top" wrapText="1"/>
    </xf>
    <xf numFmtId="0" fontId="108" fillId="33" borderId="10" xfId="0" applyFont="1" applyFill="1" applyBorder="1" applyAlignment="1">
      <alignment vertical="top" wrapText="1"/>
    </xf>
    <xf numFmtId="165" fontId="108" fillId="33" borderId="10" xfId="0" applyNumberFormat="1" applyFont="1" applyFill="1" applyBorder="1" applyAlignment="1">
      <alignment horizontal="right" vertical="top" wrapText="1"/>
    </xf>
    <xf numFmtId="0" fontId="132" fillId="33" borderId="28" xfId="0" applyFont="1" applyFill="1" applyBorder="1" applyAlignment="1">
      <alignment vertical="top" wrapText="1"/>
    </xf>
    <xf numFmtId="9" fontId="134" fillId="0" borderId="29" xfId="0" applyNumberFormat="1" applyFont="1" applyBorder="1" applyAlignment="1">
      <alignment horizontal="right" vertical="center" wrapText="1"/>
    </xf>
    <xf numFmtId="9" fontId="134" fillId="0" borderId="26" xfId="0" applyNumberFormat="1" applyFont="1" applyBorder="1" applyAlignment="1">
      <alignment horizontal="right" vertical="center" wrapText="1"/>
    </xf>
    <xf numFmtId="14" fontId="111" fillId="35" borderId="19" xfId="0" applyNumberFormat="1" applyFont="1" applyFill="1" applyBorder="1" applyAlignment="1">
      <alignment horizontal="center" vertical="center" wrapText="1"/>
    </xf>
    <xf numFmtId="14" fontId="111" fillId="35" borderId="30" xfId="0" applyNumberFormat="1" applyFont="1" applyFill="1" applyBorder="1" applyAlignment="1">
      <alignment horizontal="center" vertical="center" wrapText="1"/>
    </xf>
    <xf numFmtId="0" fontId="115" fillId="0" borderId="14" xfId="0" applyFont="1" applyBorder="1" applyAlignment="1">
      <alignment wrapText="1"/>
    </xf>
    <xf numFmtId="0" fontId="21" fillId="0" borderId="0" xfId="0" applyFont="1" applyAlignment="1">
      <alignment horizontal="justify" vertical="center"/>
    </xf>
    <xf numFmtId="0" fontId="131" fillId="0" borderId="0" xfId="0" applyFont="1" applyAlignment="1">
      <alignment horizontal="justify" vertical="center"/>
    </xf>
    <xf numFmtId="0" fontId="127" fillId="36" borderId="0" xfId="0" applyFont="1" applyFill="1" applyAlignment="1">
      <alignment horizontal="right" vertical="center" wrapText="1"/>
    </xf>
    <xf numFmtId="0" fontId="136" fillId="0" borderId="0" xfId="0" applyFont="1" applyAlignment="1">
      <alignment horizontal="left" vertical="center" wrapText="1"/>
    </xf>
    <xf numFmtId="0" fontId="124" fillId="0" borderId="0" xfId="0" applyFont="1" applyAlignment="1">
      <alignment vertical="center"/>
    </xf>
    <xf numFmtId="0" fontId="111" fillId="35" borderId="16" xfId="0" applyFont="1" applyFill="1" applyBorder="1" applyAlignment="1">
      <alignment vertical="center" wrapText="1"/>
    </xf>
    <xf numFmtId="3" fontId="111" fillId="35" borderId="16" xfId="0" applyNumberFormat="1" applyFont="1" applyFill="1" applyBorder="1" applyAlignment="1">
      <alignment horizontal="right" vertical="center" wrapText="1"/>
    </xf>
    <xf numFmtId="14" fontId="111" fillId="35" borderId="11" xfId="0" applyNumberFormat="1" applyFont="1" applyFill="1" applyBorder="1" applyAlignment="1">
      <alignment horizontal="right" vertical="center" wrapText="1"/>
    </xf>
    <xf numFmtId="0" fontId="111" fillId="35" borderId="11" xfId="0" applyNumberFormat="1" applyFont="1" applyFill="1" applyBorder="1" applyAlignment="1">
      <alignment horizontal="right" vertical="center" wrapText="1"/>
    </xf>
    <xf numFmtId="0" fontId="124" fillId="0" borderId="0" xfId="0" applyFont="1" applyAlignment="1">
      <alignment vertical="top" wrapText="1"/>
    </xf>
    <xf numFmtId="3" fontId="104" fillId="36" borderId="0" xfId="0" applyNumberFormat="1" applyFont="1" applyFill="1" applyBorder="1" applyAlignment="1">
      <alignment horizontal="right" vertical="center" wrapText="1"/>
    </xf>
    <xf numFmtId="0" fontId="148" fillId="0" borderId="0" xfId="0" applyFont="1" applyAlignment="1">
      <alignment vertical="center" wrapText="1"/>
    </xf>
    <xf numFmtId="0" fontId="148" fillId="0" borderId="0" xfId="0" applyFont="1" applyAlignment="1">
      <alignment vertical="center"/>
    </xf>
    <xf numFmtId="0" fontId="5" fillId="0" borderId="0" xfId="0" applyFont="1" applyAlignment="1">
      <alignment horizontal="justify" vertical="center" wrapText="1"/>
    </xf>
    <xf numFmtId="0" fontId="5" fillId="0" borderId="0" xfId="0" applyFont="1" applyAlignment="1">
      <alignment horizontal="justify"/>
    </xf>
    <xf numFmtId="0" fontId="149" fillId="0" borderId="0" xfId="0" applyFont="1" applyAlignment="1">
      <alignment horizontal="justify" vertical="center"/>
    </xf>
    <xf numFmtId="0" fontId="147" fillId="0" borderId="0" xfId="0" applyFont="1" applyFill="1" applyBorder="1" applyAlignment="1">
      <alignment vertical="center" wrapText="1"/>
    </xf>
    <xf numFmtId="0" fontId="147" fillId="0" borderId="31" xfId="0" applyFont="1" applyBorder="1" applyAlignment="1">
      <alignment horizontal="right" vertical="center" wrapText="1"/>
    </xf>
    <xf numFmtId="0" fontId="147" fillId="0" borderId="29" xfId="0" applyFont="1" applyBorder="1" applyAlignment="1">
      <alignment horizontal="right" vertical="center" wrapText="1"/>
    </xf>
    <xf numFmtId="0" fontId="147" fillId="0" borderId="32" xfId="0" applyFont="1" applyBorder="1" applyAlignment="1">
      <alignment horizontal="right" vertical="center" wrapText="1"/>
    </xf>
    <xf numFmtId="0" fontId="111" fillId="35" borderId="10" xfId="0" applyFont="1" applyFill="1" applyBorder="1" applyAlignment="1">
      <alignment horizontal="justify" vertical="center" wrapText="1"/>
    </xf>
    <xf numFmtId="0" fontId="111" fillId="35" borderId="10" xfId="0" applyFont="1" applyFill="1" applyBorder="1" applyAlignment="1">
      <alignment vertical="center" wrapText="1"/>
    </xf>
    <xf numFmtId="3" fontId="116" fillId="35" borderId="10" xfId="0" applyNumberFormat="1" applyFont="1" applyFill="1" applyBorder="1" applyAlignment="1">
      <alignment horizontal="right" vertical="center" wrapText="1"/>
    </xf>
    <xf numFmtId="165" fontId="116" fillId="35" borderId="28" xfId="0" applyNumberFormat="1" applyFont="1" applyFill="1" applyBorder="1" applyAlignment="1">
      <alignment horizontal="right" vertical="center" wrapText="1"/>
    </xf>
    <xf numFmtId="3" fontId="116" fillId="35" borderId="33" xfId="0" applyNumberFormat="1" applyFont="1" applyFill="1" applyBorder="1" applyAlignment="1">
      <alignment horizontal="right" vertical="center" wrapText="1"/>
    </xf>
    <xf numFmtId="165" fontId="107" fillId="0" borderId="28" xfId="0" applyNumberFormat="1" applyFont="1" applyBorder="1" applyAlignment="1">
      <alignment horizontal="right" vertical="center" wrapText="1"/>
    </xf>
    <xf numFmtId="165" fontId="107" fillId="0" borderId="34" xfId="0" applyNumberFormat="1" applyFont="1" applyFill="1" applyBorder="1" applyAlignment="1">
      <alignment horizontal="right" vertical="center" wrapText="1"/>
    </xf>
    <xf numFmtId="0" fontId="101" fillId="0" borderId="0" xfId="0" applyFont="1" applyAlignment="1">
      <alignment/>
    </xf>
    <xf numFmtId="3" fontId="116" fillId="35" borderId="16" xfId="0" applyNumberFormat="1" applyFont="1" applyFill="1" applyBorder="1" applyAlignment="1">
      <alignment horizontal="right" vertical="center" wrapText="1"/>
    </xf>
    <xf numFmtId="165" fontId="116" fillId="35" borderId="27" xfId="0" applyNumberFormat="1" applyFont="1" applyFill="1" applyBorder="1" applyAlignment="1">
      <alignment horizontal="right" vertical="center" wrapText="1"/>
    </xf>
    <xf numFmtId="3" fontId="116" fillId="35" borderId="35" xfId="0" applyNumberFormat="1" applyFont="1" applyFill="1" applyBorder="1" applyAlignment="1">
      <alignment horizontal="right" vertical="center" wrapText="1"/>
    </xf>
    <xf numFmtId="165" fontId="116" fillId="35" borderId="16" xfId="0" applyNumberFormat="1" applyFont="1" applyFill="1" applyBorder="1" applyAlignment="1">
      <alignment horizontal="right" vertical="center" wrapText="1"/>
    </xf>
    <xf numFmtId="0" fontId="104" fillId="0" borderId="10" xfId="0" applyFont="1" applyBorder="1" applyAlignment="1">
      <alignment horizontal="left" vertical="center" wrapText="1"/>
    </xf>
    <xf numFmtId="3" fontId="107" fillId="0" borderId="10" xfId="0" applyNumberFormat="1" applyFont="1" applyBorder="1" applyAlignment="1">
      <alignment horizontal="right" vertical="center" wrapText="1"/>
    </xf>
    <xf numFmtId="3" fontId="107" fillId="0" borderId="28" xfId="0" applyNumberFormat="1" applyFont="1" applyBorder="1" applyAlignment="1">
      <alignment horizontal="right" vertical="center" wrapText="1"/>
    </xf>
    <xf numFmtId="165" fontId="107" fillId="0" borderId="28" xfId="0" applyNumberFormat="1" applyFont="1" applyFill="1" applyBorder="1" applyAlignment="1">
      <alignment horizontal="right" vertical="center" wrapText="1"/>
    </xf>
    <xf numFmtId="14" fontId="5" fillId="35" borderId="10" xfId="0" applyNumberFormat="1" applyFont="1" applyFill="1" applyBorder="1" applyAlignment="1">
      <alignment horizontal="right" vertical="center" wrapText="1"/>
    </xf>
    <xf numFmtId="0" fontId="104" fillId="0" borderId="10" xfId="0" applyFont="1" applyBorder="1" applyAlignment="1" quotePrefix="1">
      <alignment vertical="center" wrapText="1"/>
    </xf>
    <xf numFmtId="0" fontId="104" fillId="0" borderId="12" xfId="0" applyFont="1" applyBorder="1" applyAlignment="1" quotePrefix="1">
      <alignment vertical="center" wrapText="1"/>
    </xf>
    <xf numFmtId="0" fontId="104" fillId="0" borderId="12" xfId="0" applyFont="1" applyBorder="1" applyAlignment="1" quotePrefix="1">
      <alignment horizontal="right" vertical="center" wrapText="1"/>
    </xf>
    <xf numFmtId="0" fontId="122" fillId="0" borderId="0" xfId="0" applyFont="1" applyAlignment="1">
      <alignment horizontal="left" vertical="center" wrapText="1"/>
    </xf>
    <xf numFmtId="0" fontId="104" fillId="0" borderId="0" xfId="0" applyFont="1" applyBorder="1" applyAlignment="1" quotePrefix="1">
      <alignment horizontal="right" vertical="center" wrapText="1"/>
    </xf>
    <xf numFmtId="3" fontId="111" fillId="35" borderId="10" xfId="0" applyNumberFormat="1" applyFont="1" applyFill="1" applyBorder="1" applyAlignment="1">
      <alignment horizontal="right" vertical="center" wrapText="1"/>
    </xf>
    <xf numFmtId="0" fontId="122" fillId="0" borderId="10" xfId="0" applyFont="1" applyBorder="1" applyAlignment="1">
      <alignment vertical="center"/>
    </xf>
    <xf numFmtId="165" fontId="150" fillId="0" borderId="10" xfId="0" applyNumberFormat="1" applyFont="1" applyFill="1" applyBorder="1" applyAlignment="1">
      <alignment horizontal="right" vertical="center" wrapText="1"/>
    </xf>
    <xf numFmtId="3" fontId="125" fillId="35" borderId="16" xfId="0" applyNumberFormat="1" applyFont="1" applyFill="1" applyBorder="1" applyAlignment="1">
      <alignment horizontal="right" vertical="center" wrapText="1"/>
    </xf>
    <xf numFmtId="0" fontId="151" fillId="0" borderId="11" xfId="0" applyFont="1" applyBorder="1" applyAlignment="1">
      <alignment wrapText="1"/>
    </xf>
    <xf numFmtId="0" fontId="107" fillId="0" borderId="0" xfId="0" applyFont="1" applyBorder="1" applyAlignment="1">
      <alignment wrapText="1"/>
    </xf>
    <xf numFmtId="0" fontId="107" fillId="0" borderId="0" xfId="0" applyFont="1" applyBorder="1" applyAlignment="1">
      <alignment horizontal="right" wrapText="1"/>
    </xf>
    <xf numFmtId="0" fontId="123" fillId="0" borderId="0" xfId="0" applyFont="1" applyAlignment="1">
      <alignment vertical="center"/>
    </xf>
    <xf numFmtId="0" fontId="21" fillId="0" borderId="0" xfId="0" applyFont="1" applyAlignment="1">
      <alignment horizontal="left" vertical="center" wrapText="1"/>
    </xf>
    <xf numFmtId="0" fontId="8" fillId="0" borderId="12" xfId="0" applyFont="1" applyBorder="1" applyAlignment="1" quotePrefix="1">
      <alignment vertical="center" wrapText="1"/>
    </xf>
    <xf numFmtId="0" fontId="134" fillId="0" borderId="0" xfId="0" applyFont="1" applyAlignment="1">
      <alignment vertical="center" wrapText="1"/>
    </xf>
    <xf numFmtId="0" fontId="131" fillId="0" borderId="0" xfId="0" applyFont="1" applyAlignment="1">
      <alignment horizontal="left" wrapText="1"/>
    </xf>
    <xf numFmtId="0" fontId="5" fillId="0" borderId="11" xfId="0" applyFont="1" applyBorder="1" applyAlignment="1">
      <alignment vertical="center" wrapText="1"/>
    </xf>
    <xf numFmtId="168" fontId="116" fillId="0" borderId="11" xfId="0" applyNumberFormat="1" applyFont="1" applyBorder="1" applyAlignment="1">
      <alignment horizontal="right" vertical="center" wrapText="1"/>
    </xf>
    <xf numFmtId="0" fontId="107" fillId="0" borderId="10" xfId="0" applyFont="1" applyBorder="1" applyAlignment="1" quotePrefix="1">
      <alignment vertical="center" wrapText="1"/>
    </xf>
    <xf numFmtId="165" fontId="8" fillId="0" borderId="10" xfId="0" applyNumberFormat="1" applyFont="1" applyBorder="1" applyAlignment="1">
      <alignment horizontal="right"/>
    </xf>
    <xf numFmtId="0" fontId="107" fillId="0" borderId="11" xfId="0" applyFont="1" applyBorder="1" applyAlignment="1">
      <alignment horizontal="right" vertical="center" wrapText="1"/>
    </xf>
    <xf numFmtId="0" fontId="107" fillId="0" borderId="11" xfId="0" applyFont="1" applyBorder="1" applyAlignment="1" quotePrefix="1">
      <alignment vertical="center" wrapText="1"/>
    </xf>
    <xf numFmtId="3" fontId="107" fillId="0" borderId="11" xfId="0" applyNumberFormat="1" applyFont="1" applyBorder="1" applyAlignment="1">
      <alignment horizontal="right" vertical="center" wrapText="1"/>
    </xf>
    <xf numFmtId="165" fontId="111" fillId="35" borderId="10" xfId="0" applyNumberFormat="1" applyFont="1" applyFill="1" applyBorder="1" applyAlignment="1">
      <alignment horizontal="right" vertical="center" wrapText="1"/>
    </xf>
    <xf numFmtId="0" fontId="66" fillId="0" borderId="0" xfId="0" applyFont="1" applyAlignment="1">
      <alignment wrapText="1"/>
    </xf>
    <xf numFmtId="0" fontId="107" fillId="0" borderId="0" xfId="0" applyFont="1" applyAlignment="1">
      <alignment horizontal="right" vertical="center" wrapText="1"/>
    </xf>
    <xf numFmtId="0" fontId="150" fillId="0" borderId="10" xfId="0" applyFont="1" applyBorder="1" applyAlignment="1" quotePrefix="1">
      <alignment vertical="center" wrapText="1"/>
    </xf>
    <xf numFmtId="0" fontId="116" fillId="33" borderId="16" xfId="0" applyFont="1" applyFill="1" applyBorder="1" applyAlignment="1">
      <alignment vertical="center" wrapText="1"/>
    </xf>
    <xf numFmtId="3" fontId="116" fillId="33" borderId="16" xfId="0" applyNumberFormat="1" applyFont="1" applyFill="1" applyBorder="1" applyAlignment="1">
      <alignment horizontal="right" vertical="center" wrapText="1"/>
    </xf>
    <xf numFmtId="0" fontId="149" fillId="0" borderId="0" xfId="0" applyFont="1" applyAlignment="1">
      <alignment horizontal="justify"/>
    </xf>
    <xf numFmtId="0" fontId="124" fillId="0" borderId="0" xfId="0" applyFont="1" applyAlignment="1">
      <alignment/>
    </xf>
    <xf numFmtId="0" fontId="5" fillId="33" borderId="16" xfId="0" applyFont="1" applyFill="1" applyBorder="1" applyAlignment="1">
      <alignment vertical="center" wrapText="1"/>
    </xf>
    <xf numFmtId="168" fontId="5" fillId="33" borderId="16" xfId="0" applyNumberFormat="1" applyFont="1" applyFill="1" applyBorder="1" applyAlignment="1">
      <alignment horizontal="right" vertical="center" wrapText="1"/>
    </xf>
    <xf numFmtId="165" fontId="104" fillId="0" borderId="0" xfId="0" applyNumberFormat="1" applyFont="1" applyFill="1" applyBorder="1" applyAlignment="1">
      <alignment horizontal="right" vertical="center" wrapText="1"/>
    </xf>
    <xf numFmtId="0" fontId="101" fillId="0" borderId="0" xfId="0" applyFont="1" applyFill="1" applyAlignment="1">
      <alignment wrapText="1"/>
    </xf>
    <xf numFmtId="3" fontId="106" fillId="0" borderId="11" xfId="0" applyNumberFormat="1" applyFont="1" applyBorder="1" applyAlignment="1">
      <alignment vertical="center" wrapText="1"/>
    </xf>
    <xf numFmtId="165" fontId="106" fillId="0" borderId="11" xfId="0" applyNumberFormat="1" applyFont="1" applyBorder="1" applyAlignment="1">
      <alignment horizontal="right" vertical="center" wrapText="1"/>
    </xf>
    <xf numFmtId="0" fontId="132" fillId="0" borderId="0" xfId="0" applyFont="1" applyBorder="1" applyAlignment="1">
      <alignment wrapText="1"/>
    </xf>
    <xf numFmtId="0" fontId="106" fillId="0" borderId="11" xfId="0" applyFont="1" applyBorder="1" applyAlignment="1">
      <alignment vertical="top" wrapText="1"/>
    </xf>
    <xf numFmtId="0" fontId="17" fillId="0" borderId="11" xfId="0" applyFont="1" applyBorder="1" applyAlignment="1">
      <alignment vertical="top" wrapText="1"/>
    </xf>
    <xf numFmtId="165" fontId="128" fillId="0" borderId="11" xfId="0" applyNumberFormat="1" applyFont="1" applyFill="1" applyBorder="1" applyAlignment="1">
      <alignment horizontal="right" vertical="top" wrapText="1"/>
    </xf>
    <xf numFmtId="0" fontId="132" fillId="0" borderId="0" xfId="0" applyFont="1" applyBorder="1" applyAlignment="1">
      <alignment vertical="top" wrapText="1"/>
    </xf>
    <xf numFmtId="0" fontId="101" fillId="34" borderId="0" xfId="0" applyFont="1" applyFill="1" applyAlignment="1">
      <alignment horizontal="right" vertical="center"/>
    </xf>
    <xf numFmtId="0" fontId="101" fillId="0" borderId="0" xfId="0" applyFont="1" applyAlignment="1">
      <alignment horizontal="right" vertical="center"/>
    </xf>
    <xf numFmtId="165" fontId="106" fillId="0" borderId="0" xfId="0" applyNumberFormat="1" applyFont="1" applyAlignment="1" applyProtection="1">
      <alignment vertical="center" wrapText="1"/>
      <protection/>
    </xf>
    <xf numFmtId="165" fontId="0" fillId="0" borderId="0" xfId="0" applyNumberFormat="1" applyAlignment="1">
      <alignment/>
    </xf>
    <xf numFmtId="0" fontId="122" fillId="0" borderId="0" xfId="0" applyFont="1" applyAlignment="1">
      <alignment vertical="center"/>
    </xf>
    <xf numFmtId="0" fontId="134" fillId="0" borderId="0" xfId="0" applyFont="1" applyAlignment="1">
      <alignment vertical="center" wrapText="1"/>
    </xf>
    <xf numFmtId="3" fontId="104" fillId="0" borderId="23" xfId="0" applyNumberFormat="1" applyFont="1" applyFill="1" applyBorder="1" applyAlignment="1">
      <alignment vertical="center" wrapText="1"/>
    </xf>
    <xf numFmtId="3" fontId="104" fillId="0" borderId="11" xfId="0" applyNumberFormat="1" applyFont="1" applyFill="1" applyBorder="1" applyAlignment="1">
      <alignment vertical="center" wrapText="1"/>
    </xf>
    <xf numFmtId="0" fontId="122" fillId="0" borderId="0" xfId="0" applyFont="1" applyAlignment="1">
      <alignment vertical="center" wrapText="1"/>
    </xf>
    <xf numFmtId="3" fontId="104" fillId="0" borderId="11" xfId="0" applyNumberFormat="1" applyFont="1" applyBorder="1" applyAlignment="1">
      <alignment horizontal="right" vertical="center" wrapText="1"/>
    </xf>
    <xf numFmtId="3" fontId="104" fillId="0" borderId="23" xfId="0" applyNumberFormat="1" applyFont="1" applyBorder="1" applyAlignment="1">
      <alignment horizontal="right" vertical="center" wrapText="1"/>
    </xf>
    <xf numFmtId="0" fontId="104" fillId="0" borderId="16" xfId="0" applyFont="1" applyBorder="1" applyAlignment="1">
      <alignment horizontal="left" wrapText="1"/>
    </xf>
    <xf numFmtId="0" fontId="8" fillId="0" borderId="16" xfId="0" applyFont="1" applyBorder="1" applyAlignment="1">
      <alignment horizontal="left" wrapText="1"/>
    </xf>
    <xf numFmtId="0" fontId="125" fillId="33" borderId="15" xfId="0" applyFont="1" applyFill="1" applyBorder="1" applyAlignment="1">
      <alignment horizontal="center" vertical="center" wrapText="1"/>
    </xf>
    <xf numFmtId="0" fontId="125" fillId="33" borderId="0" xfId="0" applyFont="1" applyFill="1" applyBorder="1" applyAlignment="1">
      <alignment horizontal="center" vertical="center" wrapText="1"/>
    </xf>
    <xf numFmtId="0" fontId="125" fillId="33" borderId="11" xfId="0" applyFont="1" applyFill="1" applyBorder="1" applyAlignment="1">
      <alignment horizontal="center" vertical="center" wrapText="1"/>
    </xf>
    <xf numFmtId="0" fontId="50" fillId="33" borderId="15" xfId="0" applyFont="1" applyFill="1" applyBorder="1" applyAlignment="1" applyProtection="1">
      <alignment horizontal="center" vertical="center" wrapText="1"/>
      <protection/>
    </xf>
    <xf numFmtId="0" fontId="50" fillId="33" borderId="13" xfId="0" applyFont="1" applyFill="1" applyBorder="1" applyAlignment="1" applyProtection="1">
      <alignment horizontal="center" vertical="center" wrapText="1"/>
      <protection/>
    </xf>
    <xf numFmtId="0" fontId="5" fillId="33" borderId="15"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0" fillId="33" borderId="13"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5" xfId="0" applyFont="1" applyFill="1" applyBorder="1" applyAlignment="1" applyProtection="1">
      <alignment horizontal="right" vertical="center" wrapText="1"/>
      <protection/>
    </xf>
    <xf numFmtId="0" fontId="5" fillId="33" borderId="11" xfId="0" applyFont="1" applyFill="1" applyBorder="1" applyAlignment="1" applyProtection="1">
      <alignment horizontal="right" vertical="center" wrapText="1"/>
      <protection/>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14" fontId="50" fillId="33" borderId="36" xfId="0" applyNumberFormat="1" applyFont="1" applyFill="1" applyBorder="1" applyAlignment="1">
      <alignment horizontal="center" vertical="center" wrapText="1"/>
    </xf>
    <xf numFmtId="0" fontId="5" fillId="33" borderId="15" xfId="0" applyFont="1" applyFill="1" applyBorder="1" applyAlignment="1">
      <alignment horizontal="right" vertical="center" wrapText="1"/>
    </xf>
    <xf numFmtId="0" fontId="5" fillId="33" borderId="11" xfId="0" applyFont="1" applyFill="1" applyBorder="1" applyAlignment="1">
      <alignment horizontal="right" vertical="center" wrapText="1"/>
    </xf>
    <xf numFmtId="0" fontId="103" fillId="0" borderId="0" xfId="0" applyFont="1" applyAlignment="1">
      <alignment horizontal="left" vertical="center" wrapText="1"/>
    </xf>
    <xf numFmtId="0" fontId="21" fillId="33" borderId="15"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1" fillId="33" borderId="15" xfId="0" applyFont="1" applyFill="1" applyBorder="1" applyAlignment="1">
      <alignment horizontal="right" vertical="center" wrapText="1"/>
    </xf>
    <xf numFmtId="0" fontId="21" fillId="33" borderId="11" xfId="0" applyFont="1" applyFill="1" applyBorder="1" applyAlignment="1">
      <alignment horizontal="right" vertical="center" wrapText="1"/>
    </xf>
    <xf numFmtId="3" fontId="105" fillId="35" borderId="15" xfId="0" applyNumberFormat="1" applyFont="1" applyFill="1" applyBorder="1" applyAlignment="1">
      <alignment vertical="center" wrapText="1"/>
    </xf>
    <xf numFmtId="3" fontId="105" fillId="35" borderId="18" xfId="0" applyNumberFormat="1" applyFont="1" applyFill="1" applyBorder="1" applyAlignment="1">
      <alignment vertical="center" wrapText="1"/>
    </xf>
    <xf numFmtId="3" fontId="37" fillId="35" borderId="15" xfId="0" applyNumberFormat="1" applyFont="1" applyFill="1" applyBorder="1" applyAlignment="1">
      <alignment horizontal="right" vertical="center" wrapText="1"/>
    </xf>
    <xf numFmtId="3" fontId="37" fillId="35" borderId="18" xfId="0" applyNumberFormat="1" applyFont="1" applyFill="1" applyBorder="1" applyAlignment="1">
      <alignment horizontal="right" vertical="center" wrapText="1"/>
    </xf>
    <xf numFmtId="3" fontId="37" fillId="35" borderId="0" xfId="0" applyNumberFormat="1" applyFont="1" applyFill="1" applyBorder="1" applyAlignment="1">
      <alignment horizontal="right" vertical="center" wrapText="1"/>
    </xf>
    <xf numFmtId="3" fontId="105" fillId="35" borderId="0" xfId="0" applyNumberFormat="1" applyFont="1" applyFill="1" applyBorder="1" applyAlignment="1">
      <alignment vertical="center" wrapText="1"/>
    </xf>
    <xf numFmtId="0" fontId="21" fillId="35" borderId="15" xfId="0" applyFont="1" applyFill="1" applyBorder="1" applyAlignment="1">
      <alignment horizontal="left" vertical="center" wrapText="1"/>
    </xf>
    <xf numFmtId="0" fontId="21" fillId="35" borderId="0" xfId="0" applyFont="1" applyFill="1" applyBorder="1" applyAlignment="1">
      <alignment horizontal="left" vertical="center" wrapText="1"/>
    </xf>
    <xf numFmtId="14" fontId="50" fillId="35" borderId="13" xfId="0" applyNumberFormat="1" applyFont="1" applyFill="1" applyBorder="1" applyAlignment="1">
      <alignment horizontal="center" vertical="center" wrapText="1"/>
    </xf>
    <xf numFmtId="0" fontId="21" fillId="35" borderId="11" xfId="0" applyFont="1" applyFill="1" applyBorder="1" applyAlignment="1">
      <alignment horizontal="left" vertical="center" wrapText="1"/>
    </xf>
    <xf numFmtId="0" fontId="50" fillId="35" borderId="13" xfId="0" applyFont="1" applyFill="1" applyBorder="1" applyAlignment="1">
      <alignment horizontal="center" vertical="center" wrapText="1"/>
    </xf>
    <xf numFmtId="0" fontId="5" fillId="35" borderId="15"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38" fillId="0" borderId="15" xfId="0" applyFont="1" applyFill="1" applyBorder="1" applyAlignment="1">
      <alignment vertical="center" wrapText="1"/>
    </xf>
    <xf numFmtId="0" fontId="38" fillId="0" borderId="15" xfId="0" applyFont="1" applyFill="1" applyBorder="1" applyAlignment="1">
      <alignment horizontal="left" vertical="center" wrapText="1"/>
    </xf>
    <xf numFmtId="1" fontId="138" fillId="35" borderId="13" xfId="0" applyNumberFormat="1" applyFont="1" applyFill="1" applyBorder="1" applyAlignment="1">
      <alignment horizontal="center" vertical="center"/>
    </xf>
    <xf numFmtId="1" fontId="138" fillId="35" borderId="13" xfId="0" applyNumberFormat="1" applyFont="1" applyFill="1" applyBorder="1" applyAlignment="1">
      <alignment horizontal="center" vertical="top"/>
    </xf>
    <xf numFmtId="3" fontId="101" fillId="35" borderId="15" xfId="0" applyNumberFormat="1" applyFont="1" applyFill="1" applyBorder="1" applyAlignment="1">
      <alignment horizontal="left" vertical="center" wrapText="1"/>
    </xf>
    <xf numFmtId="3" fontId="101" fillId="35" borderId="11" xfId="0" applyNumberFormat="1" applyFont="1" applyFill="1" applyBorder="1" applyAlignment="1">
      <alignment horizontal="left" vertical="center" wrapText="1"/>
    </xf>
    <xf numFmtId="14" fontId="50" fillId="33" borderId="13" xfId="0" applyNumberFormat="1" applyFont="1" applyFill="1" applyBorder="1" applyAlignment="1">
      <alignment horizontal="center" vertical="center" wrapText="1"/>
    </xf>
    <xf numFmtId="0" fontId="134" fillId="0" borderId="0" xfId="0" applyFont="1" applyAlignment="1">
      <alignment vertical="center" wrapText="1"/>
    </xf>
    <xf numFmtId="0" fontId="134" fillId="0" borderId="18" xfId="0" applyFont="1" applyBorder="1" applyAlignment="1">
      <alignment vertical="center" wrapText="1"/>
    </xf>
    <xf numFmtId="9" fontId="134" fillId="0" borderId="0" xfId="0" applyNumberFormat="1" applyFont="1" applyAlignment="1">
      <alignment horizontal="right" vertical="center" wrapText="1"/>
    </xf>
    <xf numFmtId="9" fontId="134" fillId="0" borderId="18" xfId="0" applyNumberFormat="1" applyFont="1" applyBorder="1" applyAlignment="1">
      <alignment horizontal="right" vertical="center" wrapText="1"/>
    </xf>
    <xf numFmtId="9" fontId="134" fillId="0" borderId="26" xfId="0" applyNumberFormat="1" applyFont="1" applyBorder="1" applyAlignment="1">
      <alignment horizontal="right" vertical="center" wrapText="1"/>
    </xf>
    <xf numFmtId="9" fontId="134" fillId="0" borderId="37" xfId="0" applyNumberFormat="1" applyFont="1" applyBorder="1" applyAlignment="1">
      <alignment horizontal="right" vertical="center" wrapText="1"/>
    </xf>
    <xf numFmtId="0" fontId="5" fillId="35" borderId="18" xfId="0" applyFont="1" applyFill="1" applyBorder="1" applyAlignment="1">
      <alignment horizontal="left" vertical="center" wrapText="1"/>
    </xf>
    <xf numFmtId="0" fontId="5" fillId="35" borderId="15"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111" fillId="35" borderId="15" xfId="0" applyFont="1" applyFill="1" applyBorder="1" applyAlignment="1">
      <alignment horizontal="center" vertical="center" wrapText="1"/>
    </xf>
    <xf numFmtId="0" fontId="111" fillId="35" borderId="18" xfId="0" applyFont="1" applyFill="1" applyBorder="1" applyAlignment="1">
      <alignment horizontal="center" vertical="center" wrapText="1"/>
    </xf>
    <xf numFmtId="14" fontId="105" fillId="35" borderId="38" xfId="0" applyNumberFormat="1" applyFont="1" applyFill="1" applyBorder="1" applyAlignment="1">
      <alignment horizontal="center" vertical="center" wrapText="1"/>
    </xf>
    <xf numFmtId="0" fontId="142" fillId="0" borderId="17" xfId="0" applyFont="1" applyBorder="1" applyAlignment="1">
      <alignment vertical="center" wrapText="1"/>
    </xf>
    <xf numFmtId="0" fontId="142" fillId="0" borderId="18" xfId="0" applyFont="1" applyBorder="1" applyAlignment="1">
      <alignment vertical="center" wrapText="1"/>
    </xf>
    <xf numFmtId="0" fontId="134" fillId="0" borderId="17" xfId="0" applyFont="1" applyBorder="1" applyAlignment="1">
      <alignment vertical="center" wrapText="1"/>
    </xf>
    <xf numFmtId="9" fontId="134" fillId="0" borderId="17" xfId="0" applyNumberFormat="1" applyFont="1" applyBorder="1" applyAlignment="1">
      <alignment vertical="center" wrapText="1"/>
    </xf>
    <xf numFmtId="9" fontId="134" fillId="0" borderId="18" xfId="0" applyNumberFormat="1" applyFont="1" applyBorder="1" applyAlignment="1">
      <alignment vertical="center" wrapText="1"/>
    </xf>
    <xf numFmtId="9" fontId="134" fillId="0" borderId="39" xfId="0" applyNumberFormat="1" applyFont="1" applyBorder="1" applyAlignment="1">
      <alignment vertical="center" wrapText="1"/>
    </xf>
    <xf numFmtId="9" fontId="134" fillId="0" borderId="37" xfId="0" applyNumberFormat="1" applyFont="1" applyBorder="1" applyAlignment="1">
      <alignment vertical="center" wrapText="1"/>
    </xf>
    <xf numFmtId="0" fontId="134" fillId="0" borderId="0" xfId="0" applyFont="1" applyBorder="1" applyAlignment="1">
      <alignment vertical="center" wrapText="1"/>
    </xf>
    <xf numFmtId="9" fontId="134" fillId="0" borderId="0" xfId="0" applyNumberFormat="1" applyFont="1" applyBorder="1" applyAlignment="1">
      <alignment vertical="center" wrapText="1"/>
    </xf>
    <xf numFmtId="9" fontId="134" fillId="0" borderId="26" xfId="0" applyNumberFormat="1" applyFont="1" applyBorder="1" applyAlignment="1">
      <alignment vertical="center" wrapText="1"/>
    </xf>
    <xf numFmtId="10" fontId="134" fillId="0" borderId="0" xfId="0" applyNumberFormat="1" applyFont="1" applyBorder="1" applyAlignment="1">
      <alignment horizontal="right" vertical="center" wrapText="1"/>
    </xf>
    <xf numFmtId="10" fontId="134" fillId="0" borderId="26" xfId="0" applyNumberFormat="1" applyFont="1" applyBorder="1" applyAlignment="1">
      <alignment horizontal="right" vertical="center" wrapText="1"/>
    </xf>
    <xf numFmtId="0" fontId="134" fillId="0" borderId="17" xfId="0" applyFont="1" applyBorder="1" applyAlignment="1">
      <alignment horizontal="right" vertical="center" wrapText="1"/>
    </xf>
    <xf numFmtId="0" fontId="134" fillId="0" borderId="0" xfId="0" applyFont="1" applyBorder="1" applyAlignment="1">
      <alignment horizontal="right" vertical="center" wrapText="1"/>
    </xf>
    <xf numFmtId="0" fontId="134" fillId="0" borderId="39" xfId="0" applyFont="1" applyBorder="1" applyAlignment="1">
      <alignment horizontal="right" vertical="center" wrapText="1"/>
    </xf>
    <xf numFmtId="0" fontId="134" fillId="0" borderId="40" xfId="0" applyFont="1" applyBorder="1" applyAlignment="1">
      <alignment horizontal="right" vertical="center" wrapText="1"/>
    </xf>
    <xf numFmtId="3" fontId="134" fillId="0" borderId="0" xfId="0" applyNumberFormat="1" applyFont="1" applyBorder="1" applyAlignment="1">
      <alignment horizontal="right" vertical="center" wrapText="1"/>
    </xf>
    <xf numFmtId="3" fontId="134" fillId="0" borderId="18" xfId="0" applyNumberFormat="1" applyFont="1" applyBorder="1" applyAlignment="1">
      <alignment horizontal="right" vertical="center" wrapText="1"/>
    </xf>
    <xf numFmtId="3" fontId="134" fillId="0" borderId="17" xfId="0" applyNumberFormat="1" applyFont="1" applyBorder="1" applyAlignment="1">
      <alignment horizontal="right" vertical="center" wrapText="1"/>
    </xf>
    <xf numFmtId="14" fontId="105" fillId="35" borderId="41" xfId="0" applyNumberFormat="1" applyFont="1" applyFill="1" applyBorder="1" applyAlignment="1">
      <alignment horizontal="center" vertical="center" wrapText="1"/>
    </xf>
    <xf numFmtId="168" fontId="134" fillId="0" borderId="0" xfId="0" applyNumberFormat="1" applyFont="1" applyAlignment="1">
      <alignment horizontal="right" vertical="center" wrapText="1"/>
    </xf>
    <xf numFmtId="168" fontId="134" fillId="0" borderId="18" xfId="0" applyNumberFormat="1" applyFont="1" applyBorder="1" applyAlignment="1">
      <alignment horizontal="right" vertical="center" wrapText="1"/>
    </xf>
    <xf numFmtId="1" fontId="134" fillId="0" borderId="17" xfId="0" applyNumberFormat="1" applyFont="1" applyBorder="1" applyAlignment="1">
      <alignment horizontal="right" vertical="center" wrapText="1"/>
    </xf>
    <xf numFmtId="1" fontId="134" fillId="0" borderId="18" xfId="0" applyNumberFormat="1" applyFont="1" applyBorder="1" applyAlignment="1">
      <alignment horizontal="right" vertical="center" wrapText="1"/>
    </xf>
    <xf numFmtId="168" fontId="134" fillId="0" borderId="0" xfId="0" applyNumberFormat="1" applyFont="1" applyBorder="1" applyAlignment="1">
      <alignment horizontal="right" vertical="center" wrapText="1"/>
    </xf>
    <xf numFmtId="0" fontId="5" fillId="35" borderId="11" xfId="0" applyFont="1" applyFill="1" applyBorder="1" applyAlignment="1">
      <alignment horizontal="center" vertical="center" wrapText="1"/>
    </xf>
    <xf numFmtId="0" fontId="17" fillId="0" borderId="0" xfId="0" applyFont="1" applyFill="1" applyBorder="1" applyAlignment="1">
      <alignment vertical="top" wrapText="1"/>
    </xf>
    <xf numFmtId="0" fontId="135" fillId="35" borderId="15" xfId="0" applyFont="1" applyFill="1" applyBorder="1" applyAlignment="1">
      <alignment horizontal="left" vertical="center" wrapText="1"/>
    </xf>
    <xf numFmtId="0" fontId="135" fillId="35" borderId="0" xfId="0" applyFont="1" applyFill="1" applyBorder="1" applyAlignment="1">
      <alignment horizontal="left" vertical="center" wrapText="1"/>
    </xf>
    <xf numFmtId="14" fontId="138" fillId="35" borderId="38" xfId="0" applyNumberFormat="1" applyFont="1" applyFill="1" applyBorder="1" applyAlignment="1">
      <alignment horizontal="center" vertical="center" wrapText="1"/>
    </xf>
    <xf numFmtId="0" fontId="138" fillId="35" borderId="38" xfId="0" applyFont="1" applyFill="1" applyBorder="1" applyAlignment="1">
      <alignment horizontal="center" vertical="center" wrapText="1"/>
    </xf>
    <xf numFmtId="0" fontId="104" fillId="0" borderId="28"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47" fillId="35" borderId="15" xfId="0" applyFont="1" applyFill="1" applyBorder="1" applyAlignment="1">
      <alignment horizontal="left" vertical="center" wrapText="1"/>
    </xf>
    <xf numFmtId="0" fontId="147" fillId="35" borderId="0" xfId="0" applyFont="1" applyFill="1" applyBorder="1" applyAlignment="1">
      <alignment horizontal="left" vertical="center" wrapText="1"/>
    </xf>
    <xf numFmtId="0" fontId="104" fillId="0" borderId="33" xfId="0" applyFont="1" applyFill="1" applyBorder="1" applyAlignment="1">
      <alignment horizontal="center" vertical="center" wrapText="1"/>
    </xf>
    <xf numFmtId="0" fontId="111" fillId="35" borderId="17" xfId="0" applyFont="1" applyFill="1" applyBorder="1" applyAlignment="1">
      <alignment horizontal="center" vertical="center" wrapText="1"/>
    </xf>
    <xf numFmtId="0" fontId="111" fillId="35" borderId="39" xfId="0" applyFont="1" applyFill="1" applyBorder="1" applyAlignment="1">
      <alignment horizontal="center" vertical="center" wrapText="1"/>
    </xf>
    <xf numFmtId="0" fontId="111" fillId="35" borderId="42" xfId="0" applyFont="1" applyFill="1" applyBorder="1" applyAlignment="1">
      <alignment horizontal="center" vertical="center" wrapText="1"/>
    </xf>
    <xf numFmtId="0" fontId="135" fillId="35"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1"/>
  <sheetViews>
    <sheetView showGridLines="0" tabSelected="1" zoomScale="90" zoomScaleNormal="9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61.00390625" style="403" customWidth="1"/>
    <col min="2" max="2" width="55.7109375" style="403" customWidth="1" outlineLevel="1"/>
    <col min="3" max="3" width="6.140625" style="403" customWidth="1"/>
    <col min="4" max="8" width="12.421875" style="403" customWidth="1"/>
    <col min="9" max="9" width="2.00390625" style="403" customWidth="1"/>
    <col min="10" max="12" width="12.7109375" style="403" customWidth="1"/>
    <col min="13" max="16384" width="9.140625" style="403" customWidth="1"/>
  </cols>
  <sheetData>
    <row r="1" spans="1:2" ht="15">
      <c r="A1" s="285" t="s">
        <v>377</v>
      </c>
      <c r="B1" s="285" t="s">
        <v>378</v>
      </c>
    </row>
    <row r="2" spans="1:2" ht="27.75" customHeight="1">
      <c r="A2" s="285" t="s">
        <v>586</v>
      </c>
      <c r="B2" s="285" t="s">
        <v>587</v>
      </c>
    </row>
    <row r="3" spans="1:9" ht="20.25">
      <c r="A3" s="327" t="s">
        <v>355</v>
      </c>
      <c r="B3" s="327" t="s">
        <v>356</v>
      </c>
      <c r="C3" s="392"/>
      <c r="D3" s="392"/>
      <c r="E3" s="392"/>
      <c r="F3" s="61"/>
      <c r="G3" s="61"/>
      <c r="H3" s="61"/>
      <c r="I3" s="61"/>
    </row>
    <row r="4" spans="1:9" s="404" customFormat="1" ht="18.75">
      <c r="A4" s="392"/>
      <c r="B4" s="392"/>
      <c r="C4" s="392"/>
      <c r="D4" s="392"/>
      <c r="E4" s="392"/>
      <c r="F4" s="61"/>
      <c r="G4" s="61"/>
      <c r="H4" s="61"/>
      <c r="I4" s="61"/>
    </row>
    <row r="5" spans="1:9" s="405" customFormat="1" ht="23.25" customHeight="1" thickBot="1">
      <c r="A5" s="393" t="s">
        <v>367</v>
      </c>
      <c r="B5" s="393" t="s">
        <v>368</v>
      </c>
      <c r="C5" s="399"/>
      <c r="D5" s="399"/>
      <c r="E5" s="399"/>
      <c r="F5" s="400"/>
      <c r="G5" s="400"/>
      <c r="H5" s="400"/>
      <c r="I5" s="61"/>
    </row>
    <row r="6" spans="1:14" s="405" customFormat="1" ht="17.25" customHeight="1" thickTop="1">
      <c r="A6" s="616"/>
      <c r="B6" s="616"/>
      <c r="C6" s="616"/>
      <c r="D6" s="620" t="s">
        <v>380</v>
      </c>
      <c r="E6" s="620"/>
      <c r="F6" s="620"/>
      <c r="G6" s="620"/>
      <c r="H6" s="620"/>
      <c r="I6" s="61"/>
      <c r="J6" s="619" t="s">
        <v>381</v>
      </c>
      <c r="K6" s="619"/>
      <c r="L6" s="619"/>
      <c r="M6" s="407"/>
      <c r="N6" s="407"/>
    </row>
    <row r="7" spans="1:14" s="405" customFormat="1" ht="12.75" customHeight="1">
      <c r="A7" s="617"/>
      <c r="B7" s="617"/>
      <c r="C7" s="617"/>
      <c r="D7" s="425" t="s">
        <v>588</v>
      </c>
      <c r="E7" s="428" t="s">
        <v>589</v>
      </c>
      <c r="F7" s="428" t="s">
        <v>590</v>
      </c>
      <c r="G7" s="428" t="s">
        <v>591</v>
      </c>
      <c r="H7" s="425" t="s">
        <v>592</v>
      </c>
      <c r="I7" s="61"/>
      <c r="J7" s="425" t="s">
        <v>588</v>
      </c>
      <c r="K7" s="428" t="s">
        <v>589</v>
      </c>
      <c r="L7" s="425" t="s">
        <v>590</v>
      </c>
      <c r="M7" s="407"/>
      <c r="N7" s="407"/>
    </row>
    <row r="8" spans="1:14" s="405" customFormat="1" ht="12.75" customHeight="1">
      <c r="A8" s="618"/>
      <c r="B8" s="618"/>
      <c r="C8" s="618"/>
      <c r="D8" s="425" t="s">
        <v>593</v>
      </c>
      <c r="E8" s="428" t="s">
        <v>594</v>
      </c>
      <c r="F8" s="428" t="s">
        <v>595</v>
      </c>
      <c r="G8" s="428" t="s">
        <v>596</v>
      </c>
      <c r="H8" s="425" t="s">
        <v>597</v>
      </c>
      <c r="I8" s="61"/>
      <c r="J8" s="427" t="s">
        <v>593</v>
      </c>
      <c r="K8" s="435" t="s">
        <v>594</v>
      </c>
      <c r="L8" s="427" t="s">
        <v>595</v>
      </c>
      <c r="M8" s="407"/>
      <c r="N8" s="407"/>
    </row>
    <row r="9" spans="1:12" s="405" customFormat="1" ht="15">
      <c r="A9" s="408"/>
      <c r="B9" s="408"/>
      <c r="C9" s="408"/>
      <c r="D9" s="409"/>
      <c r="E9" s="436"/>
      <c r="F9" s="436"/>
      <c r="G9" s="436"/>
      <c r="H9" s="409"/>
      <c r="I9" s="61"/>
      <c r="J9" s="409"/>
      <c r="K9" s="436"/>
      <c r="L9" s="409"/>
    </row>
    <row r="10" spans="1:12" s="407" customFormat="1" ht="15" customHeight="1">
      <c r="A10" s="67" t="s">
        <v>627</v>
      </c>
      <c r="B10" s="46" t="s">
        <v>476</v>
      </c>
      <c r="C10" s="440" t="s">
        <v>369</v>
      </c>
      <c r="D10" s="441">
        <f>SUM(D11:D12)</f>
        <v>5465</v>
      </c>
      <c r="E10" s="442">
        <f>SUM(E11:E12)</f>
        <v>5124</v>
      </c>
      <c r="F10" s="441">
        <f>SUM(F11:F12)</f>
        <v>4986</v>
      </c>
      <c r="G10" s="442">
        <f>SUM(G11:G12)</f>
        <v>5030</v>
      </c>
      <c r="H10" s="441">
        <f>SUM(H11:H12)</f>
        <v>5423</v>
      </c>
      <c r="I10" s="240"/>
      <c r="J10" s="612" t="s">
        <v>604</v>
      </c>
      <c r="K10" s="613" t="s">
        <v>604</v>
      </c>
      <c r="L10" s="612" t="s">
        <v>604</v>
      </c>
    </row>
    <row r="11" spans="1:12" s="407" customFormat="1" ht="15" customHeight="1">
      <c r="A11" s="67" t="s">
        <v>628</v>
      </c>
      <c r="B11" s="46" t="s">
        <v>629</v>
      </c>
      <c r="C11" s="440" t="s">
        <v>369</v>
      </c>
      <c r="D11" s="441">
        <v>3541</v>
      </c>
      <c r="E11" s="442">
        <v>3969</v>
      </c>
      <c r="F11" s="442">
        <v>3989</v>
      </c>
      <c r="G11" s="442">
        <v>4636</v>
      </c>
      <c r="H11" s="441">
        <v>4353</v>
      </c>
      <c r="I11" s="240"/>
      <c r="J11" s="441">
        <v>2359</v>
      </c>
      <c r="K11" s="442">
        <v>2751</v>
      </c>
      <c r="L11" s="441">
        <v>2738</v>
      </c>
    </row>
    <row r="12" spans="1:12" s="407" customFormat="1" ht="15" customHeight="1">
      <c r="A12" s="67" t="s">
        <v>647</v>
      </c>
      <c r="B12" s="46" t="s">
        <v>648</v>
      </c>
      <c r="C12" s="440" t="s">
        <v>369</v>
      </c>
      <c r="D12" s="441">
        <v>1924</v>
      </c>
      <c r="E12" s="442">
        <v>1155</v>
      </c>
      <c r="F12" s="609">
        <v>997</v>
      </c>
      <c r="G12" s="442">
        <v>394</v>
      </c>
      <c r="H12" s="610">
        <v>1070</v>
      </c>
      <c r="I12" s="240"/>
      <c r="J12" s="612" t="s">
        <v>604</v>
      </c>
      <c r="K12" s="613" t="s">
        <v>604</v>
      </c>
      <c r="L12" s="612" t="s">
        <v>604</v>
      </c>
    </row>
    <row r="13" spans="1:12" s="405" customFormat="1" ht="15" customHeight="1">
      <c r="A13" s="69" t="s">
        <v>379</v>
      </c>
      <c r="B13" s="49" t="s">
        <v>395</v>
      </c>
      <c r="C13" s="421" t="s">
        <v>369</v>
      </c>
      <c r="D13" s="412">
        <v>3147</v>
      </c>
      <c r="E13" s="429">
        <v>2431</v>
      </c>
      <c r="F13" s="429">
        <v>1931</v>
      </c>
      <c r="G13" s="429">
        <v>2111</v>
      </c>
      <c r="H13" s="412">
        <v>2974</v>
      </c>
      <c r="I13" s="61"/>
      <c r="J13" s="412">
        <v>3122</v>
      </c>
      <c r="K13" s="429">
        <v>2406</v>
      </c>
      <c r="L13" s="412">
        <v>1906</v>
      </c>
    </row>
    <row r="14" spans="1:12" s="405" customFormat="1" ht="15" customHeight="1">
      <c r="A14" s="69" t="s">
        <v>370</v>
      </c>
      <c r="B14" s="49" t="s">
        <v>396</v>
      </c>
      <c r="C14" s="421" t="s">
        <v>369</v>
      </c>
      <c r="D14" s="412">
        <v>1574</v>
      </c>
      <c r="E14" s="429">
        <v>1527</v>
      </c>
      <c r="F14" s="429">
        <v>1395</v>
      </c>
      <c r="G14" s="429">
        <v>1465</v>
      </c>
      <c r="H14" s="412">
        <v>1608</v>
      </c>
      <c r="I14" s="61"/>
      <c r="J14" s="412">
        <v>1423</v>
      </c>
      <c r="K14" s="429">
        <v>1383</v>
      </c>
      <c r="L14" s="412">
        <v>1257</v>
      </c>
    </row>
    <row r="15" spans="1:12" s="405" customFormat="1" ht="15" customHeight="1">
      <c r="A15" s="69" t="s">
        <v>371</v>
      </c>
      <c r="B15" s="49" t="s">
        <v>372</v>
      </c>
      <c r="C15" s="413"/>
      <c r="D15" s="247">
        <v>4112</v>
      </c>
      <c r="E15" s="430">
        <v>4187</v>
      </c>
      <c r="F15" s="430">
        <v>4163</v>
      </c>
      <c r="G15" s="430">
        <v>4548</v>
      </c>
      <c r="H15" s="414">
        <v>4518</v>
      </c>
      <c r="I15" s="61"/>
      <c r="J15" s="247">
        <v>1476</v>
      </c>
      <c r="K15" s="430">
        <v>1478</v>
      </c>
      <c r="L15" s="414">
        <v>1450</v>
      </c>
    </row>
    <row r="16" spans="1:12" s="405" customFormat="1" ht="27" customHeight="1" thickBot="1">
      <c r="A16" s="614" t="s">
        <v>375</v>
      </c>
      <c r="B16" s="615" t="s">
        <v>660</v>
      </c>
      <c r="C16" s="417"/>
      <c r="D16" s="418" t="s">
        <v>382</v>
      </c>
      <c r="E16" s="431" t="s">
        <v>382</v>
      </c>
      <c r="F16" s="431" t="s">
        <v>382</v>
      </c>
      <c r="G16" s="431" t="s">
        <v>383</v>
      </c>
      <c r="H16" s="418" t="s">
        <v>383</v>
      </c>
      <c r="I16" s="61"/>
      <c r="J16" s="418" t="s">
        <v>382</v>
      </c>
      <c r="K16" s="431" t="s">
        <v>382</v>
      </c>
      <c r="L16" s="418" t="s">
        <v>382</v>
      </c>
    </row>
    <row r="17" spans="1:9" s="404" customFormat="1" ht="15" customHeight="1" thickTop="1">
      <c r="A17" s="607" t="s">
        <v>626</v>
      </c>
      <c r="B17" s="607" t="s">
        <v>662</v>
      </c>
      <c r="C17" s="392"/>
      <c r="D17" s="392"/>
      <c r="E17" s="392"/>
      <c r="F17" s="61"/>
      <c r="G17" s="61"/>
      <c r="H17" s="61"/>
      <c r="I17" s="61"/>
    </row>
    <row r="18" spans="1:9" s="404" customFormat="1" ht="24">
      <c r="A18" s="611" t="s">
        <v>649</v>
      </c>
      <c r="B18" s="611" t="s">
        <v>661</v>
      </c>
      <c r="C18" s="392"/>
      <c r="D18" s="392"/>
      <c r="E18" s="392"/>
      <c r="F18" s="61"/>
      <c r="G18" s="61"/>
      <c r="H18" s="61"/>
      <c r="I18" s="61"/>
    </row>
    <row r="19" spans="1:9" ht="15.75" thickBot="1">
      <c r="A19" s="393" t="s">
        <v>357</v>
      </c>
      <c r="B19" s="393" t="s">
        <v>358</v>
      </c>
      <c r="C19" s="61"/>
      <c r="D19" s="61"/>
      <c r="E19" s="61"/>
      <c r="F19" s="61"/>
      <c r="G19" s="61"/>
      <c r="H19" s="61"/>
      <c r="I19" s="61"/>
    </row>
    <row r="20" spans="1:12" s="405" customFormat="1" ht="16.5" customHeight="1" thickTop="1">
      <c r="A20" s="616"/>
      <c r="B20" s="616"/>
      <c r="C20" s="423"/>
      <c r="D20" s="619" t="s">
        <v>380</v>
      </c>
      <c r="E20" s="619">
        <v>2015</v>
      </c>
      <c r="F20" s="619">
        <v>2014</v>
      </c>
      <c r="G20" s="619">
        <v>2013</v>
      </c>
      <c r="H20" s="619">
        <v>2012</v>
      </c>
      <c r="I20" s="61"/>
      <c r="J20" s="619" t="s">
        <v>381</v>
      </c>
      <c r="K20" s="619"/>
      <c r="L20" s="619"/>
    </row>
    <row r="21" spans="1:12" s="405" customFormat="1" ht="15">
      <c r="A21" s="617"/>
      <c r="B21" s="617"/>
      <c r="C21" s="424"/>
      <c r="D21" s="425" t="str">
        <f>D7</f>
        <v>6 mēn. 2017</v>
      </c>
      <c r="E21" s="428" t="str">
        <f>E7</f>
        <v>6 mēn. 2016</v>
      </c>
      <c r="F21" s="428" t="str">
        <f>F7</f>
        <v>6 mēn. 2015</v>
      </c>
      <c r="G21" s="428" t="str">
        <f>G7</f>
        <v>6 mēn. 2014</v>
      </c>
      <c r="H21" s="425" t="str">
        <f>H7</f>
        <v>6 mēn. 2013</v>
      </c>
      <c r="I21" s="61"/>
      <c r="J21" s="425" t="str">
        <f>J7</f>
        <v>6 mēn. 2017</v>
      </c>
      <c r="K21" s="428" t="str">
        <f>K7</f>
        <v>6 mēn. 2016</v>
      </c>
      <c r="L21" s="425" t="str">
        <f>L7</f>
        <v>6 mēn. 2015</v>
      </c>
    </row>
    <row r="22" spans="1:12" s="405" customFormat="1" ht="15">
      <c r="A22" s="618"/>
      <c r="B22" s="618"/>
      <c r="C22" s="426"/>
      <c r="D22" s="427" t="str">
        <f>D8</f>
        <v>6M 2017</v>
      </c>
      <c r="E22" s="435" t="str">
        <f>E8</f>
        <v>6M 2016</v>
      </c>
      <c r="F22" s="435" t="str">
        <f>F8</f>
        <v>6M 2015</v>
      </c>
      <c r="G22" s="435" t="str">
        <f>G8</f>
        <v>6M 2014</v>
      </c>
      <c r="H22" s="427" t="str">
        <f>H8</f>
        <v>6M 2013</v>
      </c>
      <c r="I22" s="61"/>
      <c r="J22" s="427" t="str">
        <f>J8</f>
        <v>6M 2017</v>
      </c>
      <c r="K22" s="435" t="str">
        <f>K8</f>
        <v>6M 2016</v>
      </c>
      <c r="L22" s="427" t="str">
        <f>L8</f>
        <v>6M 2015</v>
      </c>
    </row>
    <row r="23" spans="1:12" s="405" customFormat="1" ht="9.75" customHeight="1">
      <c r="A23" s="408"/>
      <c r="B23" s="408"/>
      <c r="C23" s="408"/>
      <c r="D23" s="409"/>
      <c r="E23" s="436"/>
      <c r="F23" s="436"/>
      <c r="G23" s="436"/>
      <c r="H23" s="409"/>
      <c r="I23" s="61"/>
      <c r="J23" s="409"/>
      <c r="K23" s="436"/>
      <c r="L23" s="409"/>
    </row>
    <row r="24" spans="1:12" s="405" customFormat="1" ht="15" customHeight="1">
      <c r="A24" s="67" t="s">
        <v>0</v>
      </c>
      <c r="B24" s="46" t="s">
        <v>60</v>
      </c>
      <c r="C24" s="447" t="s">
        <v>402</v>
      </c>
      <c r="D24" s="443">
        <v>478.9</v>
      </c>
      <c r="E24" s="444">
        <v>476</v>
      </c>
      <c r="F24" s="444">
        <v>474.1</v>
      </c>
      <c r="G24" s="444">
        <v>543.1</v>
      </c>
      <c r="H24" s="452">
        <v>570.7</v>
      </c>
      <c r="I24" s="61"/>
      <c r="J24" s="443">
        <v>262.7</v>
      </c>
      <c r="K24" s="444">
        <v>267.4</v>
      </c>
      <c r="L24" s="452">
        <v>263</v>
      </c>
    </row>
    <row r="25" spans="1:12" s="405" customFormat="1" ht="15" customHeight="1">
      <c r="A25" s="69" t="s">
        <v>373</v>
      </c>
      <c r="B25" s="49" t="s">
        <v>374</v>
      </c>
      <c r="C25" s="448" t="s">
        <v>402</v>
      </c>
      <c r="D25" s="419">
        <v>213.2</v>
      </c>
      <c r="E25" s="437">
        <v>203.3</v>
      </c>
      <c r="F25" s="437">
        <v>177.8</v>
      </c>
      <c r="G25" s="437">
        <v>146.2</v>
      </c>
      <c r="H25" s="453">
        <v>126.8</v>
      </c>
      <c r="I25" s="61"/>
      <c r="J25" s="419">
        <v>130.1</v>
      </c>
      <c r="K25" s="437">
        <v>130.4</v>
      </c>
      <c r="L25" s="453">
        <v>109.2</v>
      </c>
    </row>
    <row r="26" spans="1:12" s="405" customFormat="1" ht="15" customHeight="1">
      <c r="A26" s="69" t="s">
        <v>359</v>
      </c>
      <c r="B26" s="49" t="s">
        <v>360</v>
      </c>
      <c r="C26" s="448" t="s">
        <v>402</v>
      </c>
      <c r="D26" s="419">
        <v>97.9</v>
      </c>
      <c r="E26" s="437">
        <v>74.7</v>
      </c>
      <c r="F26" s="437">
        <v>61.7</v>
      </c>
      <c r="G26" s="437">
        <v>42.3</v>
      </c>
      <c r="H26" s="453">
        <v>28.7</v>
      </c>
      <c r="I26" s="61"/>
      <c r="J26" s="419">
        <v>82.2</v>
      </c>
      <c r="K26" s="437">
        <v>87.4</v>
      </c>
      <c r="L26" s="453">
        <v>71.1</v>
      </c>
    </row>
    <row r="27" spans="1:12" s="405" customFormat="1" ht="15" customHeight="1">
      <c r="A27" s="69" t="s">
        <v>361</v>
      </c>
      <c r="B27" s="49" t="s">
        <v>397</v>
      </c>
      <c r="C27" s="448" t="s">
        <v>402</v>
      </c>
      <c r="D27" s="419">
        <v>3841.9</v>
      </c>
      <c r="E27" s="437">
        <v>3545.5</v>
      </c>
      <c r="F27" s="437">
        <v>3527.5</v>
      </c>
      <c r="G27" s="437">
        <v>3528.3</v>
      </c>
      <c r="H27" s="453">
        <v>3473.7</v>
      </c>
      <c r="I27" s="61"/>
      <c r="J27" s="419">
        <v>3129.2</v>
      </c>
      <c r="K27" s="437">
        <v>3172.2</v>
      </c>
      <c r="L27" s="453">
        <v>3151.9</v>
      </c>
    </row>
    <row r="28" spans="1:12" s="405" customFormat="1" ht="15" customHeight="1">
      <c r="A28" s="69" t="s">
        <v>362</v>
      </c>
      <c r="B28" s="49" t="s">
        <v>398</v>
      </c>
      <c r="C28" s="448" t="s">
        <v>402</v>
      </c>
      <c r="D28" s="419">
        <v>2425.9</v>
      </c>
      <c r="E28" s="437">
        <v>2091.5</v>
      </c>
      <c r="F28" s="437">
        <v>2054</v>
      </c>
      <c r="G28" s="437">
        <v>2034.5</v>
      </c>
      <c r="H28" s="453">
        <v>2001.3</v>
      </c>
      <c r="I28" s="61"/>
      <c r="J28" s="419">
        <v>2170</v>
      </c>
      <c r="K28" s="437">
        <v>2122.4</v>
      </c>
      <c r="L28" s="453">
        <v>2091.4</v>
      </c>
    </row>
    <row r="29" spans="1:12" s="405" customFormat="1" ht="15" customHeight="1">
      <c r="A29" s="433" t="s">
        <v>384</v>
      </c>
      <c r="B29" s="49" t="s">
        <v>385</v>
      </c>
      <c r="C29" s="448" t="s">
        <v>402</v>
      </c>
      <c r="D29" s="419">
        <v>566.8</v>
      </c>
      <c r="E29" s="437">
        <v>648.4</v>
      </c>
      <c r="F29" s="437">
        <v>703.6</v>
      </c>
      <c r="G29" s="437">
        <v>681.2</v>
      </c>
      <c r="H29" s="453">
        <v>636.1</v>
      </c>
      <c r="I29" s="61"/>
      <c r="J29" s="419">
        <v>556.9</v>
      </c>
      <c r="K29" s="437">
        <v>641.3</v>
      </c>
      <c r="L29" s="453">
        <v>723.7</v>
      </c>
    </row>
    <row r="30" spans="1:12" s="405" customFormat="1" ht="15" customHeight="1" thickBot="1">
      <c r="A30" s="434" t="s">
        <v>363</v>
      </c>
      <c r="B30" s="416" t="s">
        <v>364</v>
      </c>
      <c r="C30" s="449" t="s">
        <v>402</v>
      </c>
      <c r="D30" s="450">
        <v>92.8</v>
      </c>
      <c r="E30" s="451">
        <v>79.6</v>
      </c>
      <c r="F30" s="451">
        <v>79.3</v>
      </c>
      <c r="G30" s="451">
        <v>64.7</v>
      </c>
      <c r="H30" s="454">
        <v>90.7</v>
      </c>
      <c r="I30" s="61"/>
      <c r="J30" s="450">
        <v>34.7</v>
      </c>
      <c r="K30" s="451">
        <v>30.3</v>
      </c>
      <c r="L30" s="454">
        <v>32.7</v>
      </c>
    </row>
    <row r="31" spans="1:10" s="405" customFormat="1" ht="15.75" thickTop="1">
      <c r="A31" s="394"/>
      <c r="B31" s="394"/>
      <c r="C31" s="394"/>
      <c r="D31" s="61"/>
      <c r="E31" s="61"/>
      <c r="F31" s="61"/>
      <c r="G31" s="61"/>
      <c r="H31" s="61"/>
      <c r="I31" s="61"/>
      <c r="J31" s="61"/>
    </row>
    <row r="32" spans="1:10" s="405" customFormat="1" ht="15.75" thickBot="1">
      <c r="A32" s="393" t="s">
        <v>365</v>
      </c>
      <c r="B32" s="393" t="s">
        <v>366</v>
      </c>
      <c r="C32" s="393"/>
      <c r="D32" s="61"/>
      <c r="E32" s="61"/>
      <c r="F32" s="61"/>
      <c r="G32" s="61"/>
      <c r="H32" s="61"/>
      <c r="I32" s="61"/>
      <c r="J32" s="61"/>
    </row>
    <row r="33" spans="1:12" ht="16.5" customHeight="1" thickTop="1">
      <c r="A33" s="616"/>
      <c r="B33" s="616"/>
      <c r="C33" s="423"/>
      <c r="D33" s="619" t="s">
        <v>380</v>
      </c>
      <c r="E33" s="619">
        <v>2015</v>
      </c>
      <c r="F33" s="619">
        <v>2014</v>
      </c>
      <c r="G33" s="619">
        <v>2013</v>
      </c>
      <c r="H33" s="619">
        <v>2012</v>
      </c>
      <c r="I33" s="61"/>
      <c r="J33" s="620" t="s">
        <v>381</v>
      </c>
      <c r="K33" s="620"/>
      <c r="L33" s="620"/>
    </row>
    <row r="34" spans="1:12" ht="15">
      <c r="A34" s="617"/>
      <c r="B34" s="617"/>
      <c r="C34" s="424"/>
      <c r="D34" s="425" t="str">
        <f>D7</f>
        <v>6 mēn. 2017</v>
      </c>
      <c r="E34" s="428" t="str">
        <f>E7</f>
        <v>6 mēn. 2016</v>
      </c>
      <c r="F34" s="428" t="str">
        <f>F7</f>
        <v>6 mēn. 2015</v>
      </c>
      <c r="G34" s="428" t="str">
        <f>G7</f>
        <v>6 mēn. 2014</v>
      </c>
      <c r="H34" s="425" t="str">
        <f>H7</f>
        <v>6 mēn. 2013</v>
      </c>
      <c r="I34" s="61"/>
      <c r="J34" s="425" t="str">
        <f>J7</f>
        <v>6 mēn. 2017</v>
      </c>
      <c r="K34" s="428" t="str">
        <f>K7</f>
        <v>6 mēn. 2016</v>
      </c>
      <c r="L34" s="425" t="str">
        <f>L7</f>
        <v>6 mēn. 2015</v>
      </c>
    </row>
    <row r="35" spans="1:12" ht="15">
      <c r="A35" s="618"/>
      <c r="B35" s="618"/>
      <c r="C35" s="426"/>
      <c r="D35" s="427" t="str">
        <f>D8</f>
        <v>6M 2017</v>
      </c>
      <c r="E35" s="435" t="str">
        <f>E8</f>
        <v>6M 2016</v>
      </c>
      <c r="F35" s="435" t="str">
        <f>F8</f>
        <v>6M 2015</v>
      </c>
      <c r="G35" s="435" t="str">
        <f>G8</f>
        <v>6M 2014</v>
      </c>
      <c r="H35" s="427" t="str">
        <f>H8</f>
        <v>6M 2013</v>
      </c>
      <c r="I35" s="61"/>
      <c r="J35" s="427" t="str">
        <f>J8</f>
        <v>6M 2017</v>
      </c>
      <c r="K35" s="435" t="str">
        <f>K8</f>
        <v>6M 2016</v>
      </c>
      <c r="L35" s="427" t="str">
        <f>L8</f>
        <v>6M 2015</v>
      </c>
    </row>
    <row r="36" spans="1:12" s="405" customFormat="1" ht="15">
      <c r="A36" s="445"/>
      <c r="B36" s="445"/>
      <c r="C36" s="445"/>
      <c r="D36" s="446"/>
      <c r="E36" s="436"/>
      <c r="F36" s="436"/>
      <c r="G36" s="436"/>
      <c r="H36" s="446"/>
      <c r="I36" s="240"/>
      <c r="J36" s="446"/>
      <c r="K36" s="436"/>
      <c r="L36" s="446"/>
    </row>
    <row r="37" spans="1:12" s="405" customFormat="1" ht="15" customHeight="1">
      <c r="A37" s="67" t="s">
        <v>386</v>
      </c>
      <c r="B37" s="46" t="s">
        <v>392</v>
      </c>
      <c r="C37" s="46"/>
      <c r="D37" s="443">
        <v>1.5</v>
      </c>
      <c r="E37" s="444">
        <v>2</v>
      </c>
      <c r="F37" s="444">
        <v>2.6</v>
      </c>
      <c r="G37" s="444">
        <v>2.5</v>
      </c>
      <c r="H37" s="443">
        <v>2.8</v>
      </c>
      <c r="I37" s="61"/>
      <c r="J37" s="443" t="s">
        <v>604</v>
      </c>
      <c r="K37" s="444" t="s">
        <v>604</v>
      </c>
      <c r="L37" s="443" t="s">
        <v>604</v>
      </c>
    </row>
    <row r="38" spans="1:12" ht="15" customHeight="1">
      <c r="A38" s="69" t="s">
        <v>387</v>
      </c>
      <c r="B38" s="49" t="s">
        <v>393</v>
      </c>
      <c r="C38" s="49"/>
      <c r="D38" s="455">
        <v>0.43</v>
      </c>
      <c r="E38" s="458">
        <v>0.36</v>
      </c>
      <c r="F38" s="458">
        <v>0.29</v>
      </c>
      <c r="G38" s="458">
        <v>0.25</v>
      </c>
      <c r="H38" s="455">
        <v>0.2</v>
      </c>
      <c r="I38" s="61"/>
      <c r="J38" s="455">
        <v>0.47</v>
      </c>
      <c r="K38" s="458">
        <v>0.38</v>
      </c>
      <c r="L38" s="455">
        <v>0.26</v>
      </c>
    </row>
    <row r="39" spans="1:12" s="405" customFormat="1" ht="15" customHeight="1">
      <c r="A39" s="69" t="s">
        <v>388</v>
      </c>
      <c r="B39" s="49" t="s">
        <v>399</v>
      </c>
      <c r="C39" s="49"/>
      <c r="D39" s="420">
        <v>0.068</v>
      </c>
      <c r="E39" s="438">
        <v>0.047</v>
      </c>
      <c r="F39" s="438">
        <v>0.024</v>
      </c>
      <c r="G39" s="438">
        <v>0.03</v>
      </c>
      <c r="H39" s="420">
        <v>0.01</v>
      </c>
      <c r="I39" s="61"/>
      <c r="J39" s="420">
        <v>0.062</v>
      </c>
      <c r="K39" s="438">
        <v>0.053</v>
      </c>
      <c r="L39" s="420">
        <v>0.026</v>
      </c>
    </row>
    <row r="40" spans="1:12" s="405" customFormat="1" ht="15" customHeight="1">
      <c r="A40" s="69" t="s">
        <v>389</v>
      </c>
      <c r="B40" s="49" t="s">
        <v>400</v>
      </c>
      <c r="C40" s="49"/>
      <c r="D40" s="420">
        <v>0.042</v>
      </c>
      <c r="E40" s="438">
        <v>0.028</v>
      </c>
      <c r="F40" s="438">
        <v>0.014</v>
      </c>
      <c r="G40" s="438">
        <v>0.017</v>
      </c>
      <c r="H40" s="420">
        <v>0.006</v>
      </c>
      <c r="I40" s="61"/>
      <c r="J40" s="420" t="s">
        <v>604</v>
      </c>
      <c r="K40" s="438" t="s">
        <v>604</v>
      </c>
      <c r="L40" s="420" t="s">
        <v>604</v>
      </c>
    </row>
    <row r="41" spans="1:12" s="405" customFormat="1" ht="15" customHeight="1">
      <c r="A41" s="69" t="s">
        <v>390</v>
      </c>
      <c r="B41" s="49" t="s">
        <v>401</v>
      </c>
      <c r="C41" s="49"/>
      <c r="D41" s="420">
        <v>0.062</v>
      </c>
      <c r="E41" s="438">
        <v>0.041</v>
      </c>
      <c r="F41" s="438">
        <v>0.024</v>
      </c>
      <c r="G41" s="438">
        <v>0.027</v>
      </c>
      <c r="H41" s="420">
        <v>0.012</v>
      </c>
      <c r="I41" s="61"/>
      <c r="J41" s="420" t="s">
        <v>604</v>
      </c>
      <c r="K41" s="438" t="s">
        <v>604</v>
      </c>
      <c r="L41" s="420" t="s">
        <v>604</v>
      </c>
    </row>
    <row r="42" spans="1:12" s="405" customFormat="1" ht="15" customHeight="1" thickBot="1">
      <c r="A42" s="415" t="s">
        <v>391</v>
      </c>
      <c r="B42" s="416" t="s">
        <v>394</v>
      </c>
      <c r="C42" s="416"/>
      <c r="D42" s="456">
        <f>D29/D28</f>
        <v>0.23364524506368767</v>
      </c>
      <c r="E42" s="457">
        <f>E29/E28</f>
        <v>0.31001673440114746</v>
      </c>
      <c r="F42" s="457">
        <f>F29/F28</f>
        <v>0.34255111976630964</v>
      </c>
      <c r="G42" s="457">
        <f>G29/G28</f>
        <v>0.3348242811501598</v>
      </c>
      <c r="H42" s="456">
        <f>H29/H28</f>
        <v>0.3178434017888373</v>
      </c>
      <c r="I42" s="61"/>
      <c r="J42" s="456">
        <f>J29/J28</f>
        <v>0.2566359447004608</v>
      </c>
      <c r="K42" s="457">
        <f>K29/K28</f>
        <v>0.30215793441387107</v>
      </c>
      <c r="L42" s="456">
        <f>L29/L28</f>
        <v>0.3460361480348092</v>
      </c>
    </row>
    <row r="43" spans="1:9" s="405" customFormat="1" ht="15.75" thickTop="1">
      <c r="A43" s="395"/>
      <c r="B43" s="396"/>
      <c r="C43" s="397"/>
      <c r="D43" s="397"/>
      <c r="E43" s="397"/>
      <c r="F43" s="398"/>
      <c r="G43" s="398"/>
      <c r="H43" s="398"/>
      <c r="I43" s="61"/>
    </row>
    <row r="44" spans="1:9" ht="37.5" customHeight="1">
      <c r="A44" s="410" t="s">
        <v>376</v>
      </c>
      <c r="B44" s="410" t="s">
        <v>403</v>
      </c>
      <c r="C44" s="402"/>
      <c r="D44" s="402"/>
      <c r="E44" s="402"/>
      <c r="F44" s="61"/>
      <c r="G44" s="61"/>
      <c r="H44" s="61"/>
      <c r="I44" s="61"/>
    </row>
    <row r="45" spans="1:9" ht="27" customHeight="1">
      <c r="A45" s="410" t="s">
        <v>406</v>
      </c>
      <c r="B45" s="410" t="s">
        <v>405</v>
      </c>
      <c r="C45" s="402"/>
      <c r="D45" s="402"/>
      <c r="E45" s="402"/>
      <c r="F45" s="61"/>
      <c r="G45" s="61"/>
      <c r="H45" s="61"/>
      <c r="I45" s="61"/>
    </row>
    <row r="46" spans="1:9" ht="38.25" customHeight="1">
      <c r="A46" s="411" t="s">
        <v>407</v>
      </c>
      <c r="B46" s="410" t="s">
        <v>404</v>
      </c>
      <c r="C46" s="402"/>
      <c r="D46" s="402"/>
      <c r="E46" s="402"/>
      <c r="F46" s="61"/>
      <c r="G46" s="61"/>
      <c r="H46" s="61"/>
      <c r="I46" s="61"/>
    </row>
    <row r="47" spans="1:9" ht="28.5" customHeight="1">
      <c r="A47" s="411" t="s">
        <v>408</v>
      </c>
      <c r="B47" s="411" t="s">
        <v>409</v>
      </c>
      <c r="C47" s="61"/>
      <c r="D47" s="61"/>
      <c r="E47" s="61"/>
      <c r="F47" s="61"/>
      <c r="G47" s="61"/>
      <c r="H47" s="61"/>
      <c r="I47" s="61"/>
    </row>
    <row r="48" spans="1:9" ht="26.25" customHeight="1">
      <c r="A48" s="410" t="s">
        <v>411</v>
      </c>
      <c r="B48" s="410" t="s">
        <v>410</v>
      </c>
      <c r="C48" s="61"/>
      <c r="D48" s="61"/>
      <c r="E48" s="61"/>
      <c r="F48" s="61"/>
      <c r="G48" s="61"/>
      <c r="H48" s="61"/>
      <c r="I48" s="61"/>
    </row>
    <row r="49" spans="1:9" ht="27" customHeight="1">
      <c r="A49" s="411" t="s">
        <v>412</v>
      </c>
      <c r="B49" s="411" t="s">
        <v>413</v>
      </c>
      <c r="C49" s="61"/>
      <c r="D49" s="61"/>
      <c r="E49" s="61"/>
      <c r="F49" s="61"/>
      <c r="G49" s="61"/>
      <c r="H49" s="61"/>
      <c r="I49" s="61"/>
    </row>
    <row r="50" spans="1:9" ht="30" customHeight="1">
      <c r="A50" s="411" t="s">
        <v>415</v>
      </c>
      <c r="B50" s="411" t="s">
        <v>414</v>
      </c>
      <c r="C50" s="61"/>
      <c r="D50" s="61"/>
      <c r="E50" s="61"/>
      <c r="F50" s="61"/>
      <c r="G50" s="61"/>
      <c r="H50" s="61"/>
      <c r="I50" s="61"/>
    </row>
    <row r="51" spans="1:9" ht="27.75" customHeight="1">
      <c r="A51" s="411" t="s">
        <v>417</v>
      </c>
      <c r="B51" s="411" t="s">
        <v>416</v>
      </c>
      <c r="C51" s="439"/>
      <c r="D51" s="439"/>
      <c r="E51" s="439"/>
      <c r="F51" s="61"/>
      <c r="G51" s="61"/>
      <c r="H51" s="61"/>
      <c r="I51" s="61"/>
    </row>
  </sheetData>
  <sheetProtection password="9D4D" sheet="1" objects="1" scenarios="1"/>
  <mergeCells count="13">
    <mergeCell ref="A33:A35"/>
    <mergeCell ref="B33:B35"/>
    <mergeCell ref="D33:H33"/>
    <mergeCell ref="J33:L33"/>
    <mergeCell ref="D6:H6"/>
    <mergeCell ref="J6:L6"/>
    <mergeCell ref="D20:H20"/>
    <mergeCell ref="A20:A22"/>
    <mergeCell ref="B20:B22"/>
    <mergeCell ref="J20:L20"/>
    <mergeCell ref="A6:A8"/>
    <mergeCell ref="B6:B8"/>
    <mergeCell ref="C6:C8"/>
  </mergeCells>
  <printOptions/>
  <pageMargins left="0" right="0" top="0.35433070866141736" bottom="0" header="0" footer="0"/>
  <pageSetup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J71"/>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65.7109375" style="72" customWidth="1"/>
    <col min="2" max="2" width="63.28125" style="72" customWidth="1" outlineLevel="1"/>
    <col min="3" max="3" width="12.00390625" style="72" customWidth="1"/>
    <col min="4" max="4" width="10.28125" style="72" customWidth="1"/>
    <col min="5" max="5" width="12.00390625" style="127" customWidth="1"/>
    <col min="6" max="6" width="4.7109375" style="127" customWidth="1"/>
    <col min="7" max="8" width="12.57421875" style="127" customWidth="1"/>
    <col min="9" max="9" width="10.140625" style="127" customWidth="1"/>
    <col min="10" max="16384" width="9.140625" style="127" customWidth="1"/>
  </cols>
  <sheetData>
    <row r="1" spans="1:4" ht="14.25">
      <c r="A1" s="285" t="str">
        <f>'Peļņas vai zaudējumu aprēķins'!A1</f>
        <v>LATVENERGO KONSOLIDĒTIE UN AS „LATVENERGO”</v>
      </c>
      <c r="B1" s="285" t="str">
        <f>'Peļņas vai zaudējumu aprēķins'!B1</f>
        <v>LATVENERGO CONSOLIDATED AND LATVENERGO AS</v>
      </c>
      <c r="C1" s="70"/>
      <c r="D1" s="70"/>
    </row>
    <row r="2" spans="1:4" ht="29.25" customHeight="1">
      <c r="A2" s="286"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70"/>
      <c r="D2" s="70"/>
    </row>
    <row r="3" spans="1:4" ht="7.5" customHeight="1">
      <c r="A3" s="70"/>
      <c r="B3" s="70"/>
      <c r="C3" s="70"/>
      <c r="D3" s="70"/>
    </row>
    <row r="4" spans="1:7" ht="9" customHeight="1">
      <c r="A4" s="38"/>
      <c r="B4" s="38"/>
      <c r="C4" s="53"/>
      <c r="D4" s="53"/>
      <c r="F4" s="53"/>
      <c r="G4" s="74"/>
    </row>
    <row r="5" spans="1:4" ht="31.5">
      <c r="A5" s="40" t="s">
        <v>124</v>
      </c>
      <c r="B5" s="40" t="s">
        <v>97</v>
      </c>
      <c r="C5" s="127"/>
      <c r="D5" s="127"/>
    </row>
    <row r="6" spans="1:4" ht="9.75" customHeight="1">
      <c r="A6" s="40" t="s">
        <v>120</v>
      </c>
      <c r="B6" s="61"/>
      <c r="C6" s="127"/>
      <c r="D6" s="127"/>
    </row>
    <row r="7" spans="1:4" ht="15" thickBot="1">
      <c r="A7" s="41" t="s">
        <v>335</v>
      </c>
      <c r="B7" s="48" t="s">
        <v>336</v>
      </c>
      <c r="C7" s="127"/>
      <c r="D7" s="127"/>
    </row>
    <row r="8" spans="1:8" ht="16.5" thickTop="1">
      <c r="A8" s="669"/>
      <c r="B8" s="669"/>
      <c r="C8" s="381"/>
      <c r="D8" s="650" t="s">
        <v>236</v>
      </c>
      <c r="E8" s="650"/>
      <c r="G8" s="650" t="s">
        <v>237</v>
      </c>
      <c r="H8" s="650"/>
    </row>
    <row r="9" spans="1:8" ht="14.25">
      <c r="A9" s="699"/>
      <c r="B9" s="699"/>
      <c r="C9" s="322"/>
      <c r="D9" s="382">
        <v>42916</v>
      </c>
      <c r="E9" s="382">
        <v>42735</v>
      </c>
      <c r="G9" s="382">
        <f>D9</f>
        <v>42916</v>
      </c>
      <c r="H9" s="382">
        <f>E9</f>
        <v>42735</v>
      </c>
    </row>
    <row r="10" spans="1:8" ht="14.25">
      <c r="A10" s="9"/>
      <c r="B10" s="53"/>
      <c r="C10" s="53"/>
      <c r="D10" s="10" t="s">
        <v>58</v>
      </c>
      <c r="E10" s="10" t="s">
        <v>58</v>
      </c>
      <c r="G10" s="10" t="str">
        <f>D10</f>
        <v>EUR'000</v>
      </c>
      <c r="H10" s="10" t="str">
        <f>E10</f>
        <v>EUR'000</v>
      </c>
    </row>
    <row r="11" spans="1:8" ht="14.25">
      <c r="A11" s="9"/>
      <c r="B11" s="53"/>
      <c r="C11" s="53"/>
      <c r="D11" s="9"/>
      <c r="E11" s="9"/>
      <c r="G11" s="9"/>
      <c r="H11" s="68"/>
    </row>
    <row r="12" spans="1:8" ht="14.25">
      <c r="A12" s="43" t="s">
        <v>39</v>
      </c>
      <c r="B12" s="43" t="s">
        <v>349</v>
      </c>
      <c r="C12" s="43"/>
      <c r="D12" s="9"/>
      <c r="E12" s="9"/>
      <c r="G12" s="9"/>
      <c r="H12" s="68"/>
    </row>
    <row r="13" spans="1:8" ht="14.25">
      <c r="A13" s="304" t="s">
        <v>679</v>
      </c>
      <c r="B13" s="304" t="s">
        <v>683</v>
      </c>
      <c r="C13" s="304"/>
      <c r="D13" s="247">
        <v>132490</v>
      </c>
      <c r="E13" s="247">
        <v>147808</v>
      </c>
      <c r="G13" s="247">
        <v>107933</v>
      </c>
      <c r="H13" s="95">
        <v>120500</v>
      </c>
    </row>
    <row r="14" spans="1:8" ht="14.25">
      <c r="A14" s="304" t="s">
        <v>680</v>
      </c>
      <c r="B14" s="304" t="s">
        <v>684</v>
      </c>
      <c r="C14" s="46"/>
      <c r="D14" s="103">
        <v>2998</v>
      </c>
      <c r="E14" s="103">
        <v>11629</v>
      </c>
      <c r="G14" s="103">
        <v>2617</v>
      </c>
      <c r="H14" s="103">
        <v>9530</v>
      </c>
    </row>
    <row r="15" spans="1:8" ht="14.25">
      <c r="A15" s="304" t="s">
        <v>681</v>
      </c>
      <c r="B15" s="304" t="s">
        <v>685</v>
      </c>
      <c r="C15" s="46"/>
      <c r="D15" s="103">
        <v>9827</v>
      </c>
      <c r="E15" s="103">
        <v>11027</v>
      </c>
      <c r="G15" s="103">
        <v>2583</v>
      </c>
      <c r="H15" s="103">
        <v>3086</v>
      </c>
    </row>
    <row r="16" spans="1:8" ht="14.25">
      <c r="A16" s="304" t="s">
        <v>682</v>
      </c>
      <c r="B16" s="304" t="s">
        <v>686</v>
      </c>
      <c r="C16" s="46"/>
      <c r="D16" s="103" t="s">
        <v>604</v>
      </c>
      <c r="E16" s="103" t="s">
        <v>604</v>
      </c>
      <c r="G16" s="103">
        <v>23782</v>
      </c>
      <c r="H16" s="103">
        <v>22602</v>
      </c>
    </row>
    <row r="17" spans="1:8" ht="15" thickBot="1">
      <c r="A17" s="223"/>
      <c r="B17" s="223"/>
      <c r="C17" s="223"/>
      <c r="D17" s="224">
        <f>SUM(D13,D14,D15,D16)</f>
        <v>145315</v>
      </c>
      <c r="E17" s="224">
        <f>SUM(E13,E14,E15,E16)</f>
        <v>170464</v>
      </c>
      <c r="G17" s="224">
        <f>SUM(G13,G14,G15,G16)</f>
        <v>136915</v>
      </c>
      <c r="H17" s="224">
        <f>SUM(H13,H14,H15,H16)</f>
        <v>155718</v>
      </c>
    </row>
    <row r="18" spans="1:8" ht="14.25">
      <c r="A18" s="230"/>
      <c r="B18" s="231"/>
      <c r="C18" s="231"/>
      <c r="D18" s="232"/>
      <c r="E18" s="232"/>
      <c r="G18" s="232"/>
      <c r="H18" s="232"/>
    </row>
    <row r="19" spans="1:8" ht="14.25">
      <c r="A19" s="43" t="s">
        <v>507</v>
      </c>
      <c r="B19" s="43" t="s">
        <v>509</v>
      </c>
      <c r="C19" s="43"/>
      <c r="D19" s="128"/>
      <c r="E19" s="128"/>
      <c r="G19" s="128"/>
      <c r="H19" s="128"/>
    </row>
    <row r="20" spans="1:8" ht="14.25">
      <c r="A20" s="304" t="s">
        <v>679</v>
      </c>
      <c r="B20" s="304" t="s">
        <v>683</v>
      </c>
      <c r="C20" s="304"/>
      <c r="D20" s="99">
        <v>-45839</v>
      </c>
      <c r="E20" s="99">
        <v>-44801</v>
      </c>
      <c r="G20" s="99">
        <v>-44571</v>
      </c>
      <c r="H20" s="99">
        <v>-43674</v>
      </c>
    </row>
    <row r="21" spans="1:8" ht="14.25">
      <c r="A21" s="49" t="s">
        <v>680</v>
      </c>
      <c r="B21" s="49" t="s">
        <v>684</v>
      </c>
      <c r="C21" s="49"/>
      <c r="D21" s="99">
        <v>-369</v>
      </c>
      <c r="E21" s="99">
        <v>-391</v>
      </c>
      <c r="G21" s="99">
        <v>-349</v>
      </c>
      <c r="H21" s="99">
        <v>-369</v>
      </c>
    </row>
    <row r="22" spans="1:8" ht="14.25">
      <c r="A22" s="49" t="s">
        <v>681</v>
      </c>
      <c r="B22" s="49" t="s">
        <v>685</v>
      </c>
      <c r="C22" s="49"/>
      <c r="D22" s="99">
        <v>-2512</v>
      </c>
      <c r="E22" s="99">
        <v>-2440</v>
      </c>
      <c r="G22" s="99">
        <v>-132</v>
      </c>
      <c r="H22" s="99">
        <v>-134</v>
      </c>
    </row>
    <row r="23" spans="1:8" ht="15" thickBot="1">
      <c r="A23" s="228"/>
      <c r="B23" s="228"/>
      <c r="C23" s="228"/>
      <c r="D23" s="229">
        <f>SUM(D20,D21,D22)</f>
        <v>-48720</v>
      </c>
      <c r="E23" s="229">
        <f>SUM(E20,E21,E22)</f>
        <v>-47632</v>
      </c>
      <c r="G23" s="229">
        <f>SUM(G20,G21,G22)</f>
        <v>-45052</v>
      </c>
      <c r="H23" s="229">
        <f>SUM(H20,H21,H22)</f>
        <v>-44177</v>
      </c>
    </row>
    <row r="24" spans="1:8" ht="14.25">
      <c r="A24" s="9"/>
      <c r="B24" s="53"/>
      <c r="C24" s="53"/>
      <c r="D24" s="128"/>
      <c r="E24" s="128"/>
      <c r="G24" s="128"/>
      <c r="H24" s="86"/>
    </row>
    <row r="25" spans="1:8" ht="14.25">
      <c r="A25" s="43" t="s">
        <v>40</v>
      </c>
      <c r="B25" s="43" t="s">
        <v>350</v>
      </c>
      <c r="C25" s="43"/>
      <c r="D25" s="128"/>
      <c r="E25" s="128"/>
      <c r="G25" s="128"/>
      <c r="H25" s="86"/>
    </row>
    <row r="26" spans="1:8" ht="14.25">
      <c r="A26" s="304" t="s">
        <v>679</v>
      </c>
      <c r="B26" s="304" t="s">
        <v>683</v>
      </c>
      <c r="C26" s="304"/>
      <c r="D26" s="247">
        <f aca="true" t="shared" si="0" ref="D26:E28">SUM(D13,D20)</f>
        <v>86651</v>
      </c>
      <c r="E26" s="247">
        <f t="shared" si="0"/>
        <v>103007</v>
      </c>
      <c r="G26" s="95">
        <f aca="true" t="shared" si="1" ref="G26:H28">SUM(G13,G20)</f>
        <v>63362</v>
      </c>
      <c r="H26" s="95">
        <f t="shared" si="1"/>
        <v>76826</v>
      </c>
    </row>
    <row r="27" spans="1:8" ht="14.25">
      <c r="A27" s="49" t="s">
        <v>680</v>
      </c>
      <c r="B27" s="49" t="s">
        <v>684</v>
      </c>
      <c r="C27" s="49"/>
      <c r="D27" s="95">
        <f t="shared" si="0"/>
        <v>2629</v>
      </c>
      <c r="E27" s="95">
        <f t="shared" si="0"/>
        <v>11238</v>
      </c>
      <c r="G27" s="95">
        <f t="shared" si="1"/>
        <v>2268</v>
      </c>
      <c r="H27" s="95">
        <f t="shared" si="1"/>
        <v>9161</v>
      </c>
    </row>
    <row r="28" spans="1:8" ht="14.25">
      <c r="A28" s="49" t="s">
        <v>681</v>
      </c>
      <c r="B28" s="49" t="s">
        <v>685</v>
      </c>
      <c r="C28" s="49"/>
      <c r="D28" s="95">
        <f t="shared" si="0"/>
        <v>7315</v>
      </c>
      <c r="E28" s="95">
        <f t="shared" si="0"/>
        <v>8587</v>
      </c>
      <c r="G28" s="95">
        <f t="shared" si="1"/>
        <v>2451</v>
      </c>
      <c r="H28" s="95">
        <f t="shared" si="1"/>
        <v>2952</v>
      </c>
    </row>
    <row r="29" spans="1:8" ht="14.25">
      <c r="A29" s="304" t="s">
        <v>682</v>
      </c>
      <c r="B29" s="304" t="s">
        <v>686</v>
      </c>
      <c r="C29" s="46"/>
      <c r="D29" s="103" t="s">
        <v>604</v>
      </c>
      <c r="E29" s="103" t="s">
        <v>604</v>
      </c>
      <c r="G29" s="103">
        <f>G16</f>
        <v>23782</v>
      </c>
      <c r="H29" s="103">
        <f>H16</f>
        <v>22602</v>
      </c>
    </row>
    <row r="30" spans="1:8" ht="15" thickBot="1">
      <c r="A30" s="223"/>
      <c r="B30" s="223"/>
      <c r="C30" s="223"/>
      <c r="D30" s="224">
        <f>SUM(D26,D27,D28)</f>
        <v>96595</v>
      </c>
      <c r="E30" s="224">
        <f>SUM(E26,E27,E28)</f>
        <v>122832</v>
      </c>
      <c r="G30" s="224">
        <f>SUM(G26,G27,G28,G29)</f>
        <v>91863</v>
      </c>
      <c r="H30" s="224">
        <f>SUM(H26,H27,H28,H29)</f>
        <v>111541</v>
      </c>
    </row>
    <row r="31" spans="1:8" ht="14.25">
      <c r="A31" s="225"/>
      <c r="B31" s="226"/>
      <c r="C31" s="226"/>
      <c r="D31" s="227"/>
      <c r="E31" s="227"/>
      <c r="G31" s="227"/>
      <c r="H31" s="227"/>
    </row>
    <row r="32" spans="1:5" ht="29.25" thickBot="1">
      <c r="A32" s="76" t="s">
        <v>230</v>
      </c>
      <c r="B32" s="522" t="s">
        <v>510</v>
      </c>
      <c r="C32" s="76"/>
      <c r="D32" s="76"/>
      <c r="E32" s="76"/>
    </row>
    <row r="33" spans="1:10" s="347" customFormat="1" ht="16.5" thickTop="1">
      <c r="A33" s="659"/>
      <c r="B33" s="659"/>
      <c r="C33" s="657" t="str">
        <f>D8</f>
        <v>Koncerns / Group</v>
      </c>
      <c r="D33" s="657"/>
      <c r="E33" s="657"/>
      <c r="F33" s="368"/>
      <c r="G33" s="658" t="str">
        <f>G8</f>
        <v>Sabiedrība / Company</v>
      </c>
      <c r="H33" s="658"/>
      <c r="I33" s="658"/>
      <c r="J33" s="346"/>
    </row>
    <row r="34" spans="1:10" s="338" customFormat="1" ht="25.5" customHeight="1">
      <c r="A34" s="660"/>
      <c r="B34" s="660"/>
      <c r="C34" s="354" t="s">
        <v>598</v>
      </c>
      <c r="D34" s="354" t="s">
        <v>599</v>
      </c>
      <c r="E34" s="360">
        <v>2016</v>
      </c>
      <c r="F34" s="368"/>
      <c r="G34" s="354" t="str">
        <f aca="true" t="shared" si="2" ref="G34:I35">C34</f>
        <v>01/01-30/06/2017</v>
      </c>
      <c r="H34" s="354" t="str">
        <f t="shared" si="2"/>
        <v>01/01-30/06/2016</v>
      </c>
      <c r="I34" s="360">
        <f t="shared" si="2"/>
        <v>2016</v>
      </c>
      <c r="J34" s="337"/>
    </row>
    <row r="35" spans="1:10" s="342" customFormat="1" ht="12.75">
      <c r="A35" s="339"/>
      <c r="B35" s="339"/>
      <c r="C35" s="340" t="str">
        <f>D10</f>
        <v>EUR'000</v>
      </c>
      <c r="D35" s="340" t="str">
        <f>E10</f>
        <v>EUR'000</v>
      </c>
      <c r="E35" s="340" t="str">
        <f>D35</f>
        <v>EUR'000</v>
      </c>
      <c r="F35" s="368"/>
      <c r="G35" s="340" t="str">
        <f t="shared" si="2"/>
        <v>EUR'000</v>
      </c>
      <c r="H35" s="340" t="str">
        <f t="shared" si="2"/>
        <v>EUR'000</v>
      </c>
      <c r="I35" s="340" t="str">
        <f t="shared" si="2"/>
        <v>EUR'000</v>
      </c>
      <c r="J35" s="341"/>
    </row>
    <row r="36" spans="1:10" s="342" customFormat="1" ht="12.75">
      <c r="A36" s="339"/>
      <c r="B36" s="339"/>
      <c r="C36" s="340"/>
      <c r="D36" s="340"/>
      <c r="E36" s="340"/>
      <c r="F36" s="368"/>
      <c r="G36" s="340"/>
      <c r="H36" s="340"/>
      <c r="I36" s="340"/>
      <c r="J36" s="341"/>
    </row>
    <row r="37" spans="1:9" ht="14.25">
      <c r="A37" s="50" t="s">
        <v>206</v>
      </c>
      <c r="B37" s="50" t="s">
        <v>207</v>
      </c>
      <c r="C37" s="100">
        <f>E40</f>
        <v>47632</v>
      </c>
      <c r="D37" s="101">
        <f>E37</f>
        <v>46089</v>
      </c>
      <c r="E37" s="100">
        <v>46089</v>
      </c>
      <c r="G37" s="101">
        <f>I40</f>
        <v>44177</v>
      </c>
      <c r="H37" s="101">
        <f>I37</f>
        <v>43422</v>
      </c>
      <c r="I37" s="101">
        <v>43422</v>
      </c>
    </row>
    <row r="38" spans="1:9" ht="14.25">
      <c r="A38" s="49" t="s">
        <v>508</v>
      </c>
      <c r="B38" s="49" t="s">
        <v>229</v>
      </c>
      <c r="C38" s="99">
        <v>-818</v>
      </c>
      <c r="D38" s="99">
        <v>-800</v>
      </c>
      <c r="E38" s="99">
        <v>-1511</v>
      </c>
      <c r="G38" s="99">
        <v>-623</v>
      </c>
      <c r="H38" s="99">
        <v>-748</v>
      </c>
      <c r="I38" s="99">
        <v>-1294</v>
      </c>
    </row>
    <row r="39" spans="1:9" ht="14.25">
      <c r="A39" s="44" t="s">
        <v>41</v>
      </c>
      <c r="B39" s="44" t="s">
        <v>98</v>
      </c>
      <c r="C39" s="103">
        <v>1906</v>
      </c>
      <c r="D39" s="103">
        <v>2191</v>
      </c>
      <c r="E39" s="103">
        <v>3054</v>
      </c>
      <c r="G39" s="103">
        <v>1498</v>
      </c>
      <c r="H39" s="103">
        <v>1523</v>
      </c>
      <c r="I39" s="103">
        <v>2049</v>
      </c>
    </row>
    <row r="40" spans="1:9" ht="15" thickBot="1">
      <c r="A40" s="228" t="s">
        <v>205</v>
      </c>
      <c r="B40" s="233" t="s">
        <v>208</v>
      </c>
      <c r="C40" s="229">
        <f>SUM(C37:C39)</f>
        <v>48720</v>
      </c>
      <c r="D40" s="229">
        <f>SUM(D37:D39)</f>
        <v>47480</v>
      </c>
      <c r="E40" s="229">
        <f>SUM(E37:E39)</f>
        <v>47632</v>
      </c>
      <c r="G40" s="229">
        <f>SUM(G37:G39)</f>
        <v>45052</v>
      </c>
      <c r="H40" s="229">
        <f>SUM(H37:H39)</f>
        <v>44197</v>
      </c>
      <c r="I40" s="229">
        <f>SUM(I37:I39)</f>
        <v>44177</v>
      </c>
    </row>
    <row r="41" spans="1:8" ht="14.25">
      <c r="A41" s="383"/>
      <c r="B41" s="384"/>
      <c r="C41" s="384"/>
      <c r="D41" s="385"/>
      <c r="E41" s="385"/>
      <c r="G41" s="385"/>
      <c r="H41" s="385"/>
    </row>
    <row r="42" spans="1:8" ht="14.25">
      <c r="A42" s="383"/>
      <c r="B42" s="384"/>
      <c r="C42" s="384"/>
      <c r="D42" s="385"/>
      <c r="E42" s="385"/>
      <c r="G42" s="385"/>
      <c r="H42" s="385"/>
    </row>
    <row r="43" spans="1:4" ht="14.25">
      <c r="A43" s="41" t="s">
        <v>337</v>
      </c>
      <c r="B43" s="48" t="s">
        <v>338</v>
      </c>
      <c r="C43" s="127"/>
      <c r="D43" s="127"/>
    </row>
    <row r="44" spans="1:4" ht="15" thickBot="1">
      <c r="A44" s="41"/>
      <c r="B44" s="48"/>
      <c r="C44" s="127"/>
      <c r="D44" s="127"/>
    </row>
    <row r="45" spans="1:8" ht="16.5" thickTop="1">
      <c r="A45" s="669"/>
      <c r="B45" s="669"/>
      <c r="C45" s="381"/>
      <c r="D45" s="650" t="str">
        <f>D8</f>
        <v>Koncerns / Group</v>
      </c>
      <c r="E45" s="650"/>
      <c r="G45" s="650" t="str">
        <f>G8</f>
        <v>Sabiedrība / Company</v>
      </c>
      <c r="H45" s="650"/>
    </row>
    <row r="46" spans="1:8" ht="14.25">
      <c r="A46" s="699"/>
      <c r="B46" s="699"/>
      <c r="C46" s="322"/>
      <c r="D46" s="382">
        <f>D9</f>
        <v>42916</v>
      </c>
      <c r="E46" s="382">
        <f>E9</f>
        <v>42735</v>
      </c>
      <c r="G46" s="382">
        <f>D46</f>
        <v>42916</v>
      </c>
      <c r="H46" s="382">
        <f>E46</f>
        <v>42735</v>
      </c>
    </row>
    <row r="47" spans="1:8" ht="14.25">
      <c r="A47" s="9"/>
      <c r="B47" s="53"/>
      <c r="C47" s="53"/>
      <c r="D47" s="10" t="str">
        <f>D10</f>
        <v>EUR'000</v>
      </c>
      <c r="E47" s="10" t="str">
        <f>E10</f>
        <v>EUR'000</v>
      </c>
      <c r="G47" s="10" t="str">
        <f>D47</f>
        <v>EUR'000</v>
      </c>
      <c r="H47" s="10" t="str">
        <f>E47</f>
        <v>EUR'000</v>
      </c>
    </row>
    <row r="48" spans="1:8" ht="14.25">
      <c r="A48" s="9"/>
      <c r="B48" s="53"/>
      <c r="C48" s="53"/>
      <c r="D48" s="10"/>
      <c r="E48" s="10"/>
      <c r="G48" s="10"/>
      <c r="H48" s="10"/>
    </row>
    <row r="49" spans="1:8" s="129" customFormat="1" ht="27.75" customHeight="1">
      <c r="A49" s="386" t="s">
        <v>512</v>
      </c>
      <c r="B49" s="389" t="s">
        <v>511</v>
      </c>
      <c r="C49" s="389"/>
      <c r="D49" s="390">
        <v>121419</v>
      </c>
      <c r="E49" s="390">
        <v>142132</v>
      </c>
      <c r="F49" s="388"/>
      <c r="G49" s="390" t="s">
        <v>604</v>
      </c>
      <c r="H49" s="387" t="s">
        <v>604</v>
      </c>
    </row>
    <row r="50" spans="1:8" s="129" customFormat="1" ht="14.25">
      <c r="A50" s="249" t="s">
        <v>345</v>
      </c>
      <c r="B50" s="248" t="s">
        <v>339</v>
      </c>
      <c r="C50" s="248"/>
      <c r="D50" s="292">
        <v>469</v>
      </c>
      <c r="E50" s="247">
        <v>1024</v>
      </c>
      <c r="F50" s="603"/>
      <c r="G50" s="247">
        <v>469</v>
      </c>
      <c r="H50" s="173">
        <v>1024</v>
      </c>
    </row>
    <row r="51" spans="1:8" s="129" customFormat="1" ht="14.25">
      <c r="A51" s="249" t="s">
        <v>346</v>
      </c>
      <c r="B51" s="248" t="s">
        <v>340</v>
      </c>
      <c r="C51" s="248"/>
      <c r="D51" s="292">
        <v>5389</v>
      </c>
      <c r="E51" s="247">
        <v>4008</v>
      </c>
      <c r="F51" s="603"/>
      <c r="G51" s="247">
        <v>13</v>
      </c>
      <c r="H51" s="173">
        <v>17</v>
      </c>
    </row>
    <row r="52" spans="1:8" s="129" customFormat="1" ht="14.25">
      <c r="A52" s="249" t="s">
        <v>347</v>
      </c>
      <c r="B52" s="248" t="s">
        <v>341</v>
      </c>
      <c r="C52" s="248"/>
      <c r="D52" s="292">
        <v>3519</v>
      </c>
      <c r="E52" s="247">
        <v>2797</v>
      </c>
      <c r="F52" s="603"/>
      <c r="G52" s="247">
        <v>295</v>
      </c>
      <c r="H52" s="173">
        <v>927</v>
      </c>
    </row>
    <row r="53" spans="1:8" s="129" customFormat="1" ht="14.25">
      <c r="A53" s="172" t="s">
        <v>348</v>
      </c>
      <c r="B53" s="172" t="s">
        <v>342</v>
      </c>
      <c r="C53" s="172"/>
      <c r="D53" s="173">
        <v>1115</v>
      </c>
      <c r="E53" s="173">
        <v>1164</v>
      </c>
      <c r="F53" s="603"/>
      <c r="G53" s="173">
        <v>165</v>
      </c>
      <c r="H53" s="173">
        <v>150</v>
      </c>
    </row>
    <row r="54" spans="1:8" ht="15" thickBot="1">
      <c r="A54" s="228" t="s">
        <v>344</v>
      </c>
      <c r="B54" s="228" t="s">
        <v>343</v>
      </c>
      <c r="C54" s="228"/>
      <c r="D54" s="229">
        <f>SUM(D49,D50,D51,D52,D53)</f>
        <v>131911</v>
      </c>
      <c r="E54" s="229">
        <f>SUM(E49,E50,E51,E52,E53)</f>
        <v>151125</v>
      </c>
      <c r="F54" s="604"/>
      <c r="G54" s="229">
        <f>SUM(G49,G50,G51,G52,G53)</f>
        <v>942</v>
      </c>
      <c r="H54" s="229">
        <f>SUM(H49,H50,H51,H52,H53)</f>
        <v>2118</v>
      </c>
    </row>
    <row r="55" spans="1:4" ht="8.25" customHeight="1">
      <c r="A55" s="293"/>
      <c r="B55" s="293"/>
      <c r="C55" s="293"/>
      <c r="D55" s="127"/>
    </row>
    <row r="56" spans="1:5" ht="119.25" customHeight="1">
      <c r="A56" s="291" t="s">
        <v>514</v>
      </c>
      <c r="B56" s="700" t="s">
        <v>513</v>
      </c>
      <c r="C56" s="700"/>
      <c r="D56" s="250"/>
      <c r="E56" s="250"/>
    </row>
    <row r="57" spans="1:4" ht="13.5" customHeight="1">
      <c r="A57" s="127"/>
      <c r="B57" s="127"/>
      <c r="C57" s="127"/>
      <c r="D57" s="127"/>
    </row>
    <row r="58" spans="1:3" ht="14.25">
      <c r="A58" s="75"/>
      <c r="B58" s="75"/>
      <c r="C58" s="127"/>
    </row>
    <row r="59" spans="1:3" ht="17.25" customHeight="1">
      <c r="A59" s="75"/>
      <c r="B59" s="75"/>
      <c r="C59" s="127"/>
    </row>
    <row r="60" spans="1:3" ht="15.75">
      <c r="A60" s="40" t="s">
        <v>125</v>
      </c>
      <c r="B60" s="40" t="s">
        <v>99</v>
      </c>
      <c r="C60" s="127"/>
    </row>
    <row r="61" spans="1:3" ht="16.5" thickBot="1">
      <c r="A61" s="40"/>
      <c r="B61" s="124"/>
      <c r="C61" s="127"/>
    </row>
    <row r="62" spans="1:8" ht="16.5" thickTop="1">
      <c r="A62" s="669"/>
      <c r="B62" s="669"/>
      <c r="C62" s="381"/>
      <c r="D62" s="650" t="s">
        <v>236</v>
      </c>
      <c r="E62" s="650"/>
      <c r="G62" s="650" t="s">
        <v>237</v>
      </c>
      <c r="H62" s="650"/>
    </row>
    <row r="63" spans="1:8" ht="14.25">
      <c r="A63" s="699"/>
      <c r="B63" s="699"/>
      <c r="C63" s="322"/>
      <c r="D63" s="382">
        <v>42916</v>
      </c>
      <c r="E63" s="382">
        <v>42735</v>
      </c>
      <c r="G63" s="382">
        <f>D63</f>
        <v>42916</v>
      </c>
      <c r="H63" s="382">
        <f>E63</f>
        <v>42735</v>
      </c>
    </row>
    <row r="64" spans="1:8" ht="14.25">
      <c r="A64" s="9"/>
      <c r="B64" s="53"/>
      <c r="C64" s="53"/>
      <c r="D64" s="10" t="s">
        <v>58</v>
      </c>
      <c r="E64" s="10" t="s">
        <v>58</v>
      </c>
      <c r="G64" s="10" t="str">
        <f>D64</f>
        <v>EUR'000</v>
      </c>
      <c r="H64" s="10" t="str">
        <f>E64</f>
        <v>EUR'000</v>
      </c>
    </row>
    <row r="65" spans="1:8" ht="14.25">
      <c r="A65" s="9"/>
      <c r="B65" s="53"/>
      <c r="C65" s="53"/>
      <c r="D65" s="10"/>
      <c r="E65" s="10"/>
      <c r="G65" s="10"/>
      <c r="H65" s="10"/>
    </row>
    <row r="66" spans="1:8" ht="14.25">
      <c r="A66" s="52" t="s">
        <v>131</v>
      </c>
      <c r="B66" s="52" t="s">
        <v>130</v>
      </c>
      <c r="C66" s="52"/>
      <c r="D66" s="96">
        <v>177443</v>
      </c>
      <c r="E66" s="96">
        <v>176626</v>
      </c>
      <c r="G66" s="96">
        <v>175818</v>
      </c>
      <c r="H66" s="98">
        <v>173843</v>
      </c>
    </row>
    <row r="67" spans="1:8" ht="14.25">
      <c r="A67" s="49" t="s">
        <v>42</v>
      </c>
      <c r="B67" s="49" t="s">
        <v>687</v>
      </c>
      <c r="C67" s="49"/>
      <c r="D67" s="95" t="s">
        <v>604</v>
      </c>
      <c r="E67" s="95">
        <v>7000</v>
      </c>
      <c r="G67" s="95" t="s">
        <v>604</v>
      </c>
      <c r="H67" s="95">
        <v>7000</v>
      </c>
    </row>
    <row r="68" spans="1:8" ht="14.25">
      <c r="A68" s="248" t="s">
        <v>200</v>
      </c>
      <c r="B68" s="248" t="s">
        <v>201</v>
      </c>
      <c r="C68" s="248"/>
      <c r="D68" s="173">
        <v>3157</v>
      </c>
      <c r="E68" s="173">
        <v>354</v>
      </c>
      <c r="G68" s="173">
        <v>3157</v>
      </c>
      <c r="H68" s="247">
        <v>354</v>
      </c>
    </row>
    <row r="69" spans="1:8" ht="15" thickBot="1">
      <c r="A69" s="215" t="s">
        <v>198</v>
      </c>
      <c r="B69" s="215" t="s">
        <v>173</v>
      </c>
      <c r="C69" s="215"/>
      <c r="D69" s="220">
        <f>SUM(D66:D68)</f>
        <v>180600</v>
      </c>
      <c r="E69" s="220">
        <f>SUM(E66:E68)</f>
        <v>183980</v>
      </c>
      <c r="G69" s="220">
        <f>SUM(G66:G68)</f>
        <v>178975</v>
      </c>
      <c r="H69" s="220">
        <f>SUM(H66:H68)</f>
        <v>181197</v>
      </c>
    </row>
    <row r="70" spans="1:4" ht="9.75" customHeight="1" thickTop="1">
      <c r="A70" s="73"/>
      <c r="B70" s="73"/>
      <c r="C70" s="127"/>
      <c r="D70" s="127"/>
    </row>
    <row r="71" spans="1:6" ht="27.75" customHeight="1">
      <c r="A71" s="298" t="s">
        <v>353</v>
      </c>
      <c r="B71" s="298" t="s">
        <v>354</v>
      </c>
      <c r="C71" s="130"/>
      <c r="D71" s="127"/>
      <c r="E71" s="130"/>
      <c r="F71" s="130"/>
    </row>
  </sheetData>
  <sheetProtection password="9D4D" sheet="1" objects="1" scenarios="1"/>
  <mergeCells count="17">
    <mergeCell ref="A62:A63"/>
    <mergeCell ref="B62:B63"/>
    <mergeCell ref="D62:E62"/>
    <mergeCell ref="G62:H62"/>
    <mergeCell ref="A33:A34"/>
    <mergeCell ref="B33:B34"/>
    <mergeCell ref="C33:E33"/>
    <mergeCell ref="G33:I33"/>
    <mergeCell ref="B56:C56"/>
    <mergeCell ref="A8:A9"/>
    <mergeCell ref="B8:B9"/>
    <mergeCell ref="D8:E8"/>
    <mergeCell ref="G8:H8"/>
    <mergeCell ref="A45:A46"/>
    <mergeCell ref="B45:B46"/>
    <mergeCell ref="D45:E45"/>
    <mergeCell ref="G45:H45"/>
  </mergeCells>
  <printOptions/>
  <pageMargins left="0.5118110236220472" right="0.11811023622047245" top="0.1968503937007874" bottom="0" header="0.11811023622047245" footer="0.31496062992125984"/>
  <pageSetup fitToHeight="4"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O74"/>
  <sheetViews>
    <sheetView showGridLines="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outlineLevelCol="1"/>
  <cols>
    <col min="1" max="1" width="65.7109375" style="72" customWidth="1"/>
    <col min="2" max="2" width="63.28125" style="72" customWidth="1" outlineLevel="1"/>
    <col min="3" max="3" width="12.00390625" style="72" customWidth="1"/>
    <col min="4" max="4" width="10.8515625" style="72" customWidth="1"/>
    <col min="5" max="5" width="12.00390625" style="127" customWidth="1"/>
    <col min="6" max="6" width="13.57421875" style="127" customWidth="1"/>
    <col min="7" max="7" width="11.57421875" style="127" customWidth="1"/>
    <col min="8" max="8" width="12.00390625" style="127" customWidth="1"/>
    <col min="9" max="9" width="10.140625" style="127" customWidth="1"/>
    <col min="10" max="16384" width="9.140625" style="127" customWidth="1"/>
  </cols>
  <sheetData>
    <row r="1" spans="1:4" ht="14.25">
      <c r="A1" s="285" t="str">
        <f>'Peļņas vai zaudējumu aprēķins'!A1</f>
        <v>LATVENERGO KONSOLIDĒTIE UN AS „LATVENERGO”</v>
      </c>
      <c r="B1" s="285" t="str">
        <f>'Peļņas vai zaudējumu aprēķins'!B1</f>
        <v>LATVENERGO CONSOLIDATED AND LATVENERGO AS</v>
      </c>
      <c r="C1" s="70"/>
      <c r="D1" s="70"/>
    </row>
    <row r="2" spans="1:4" ht="29.25" customHeight="1">
      <c r="A2" s="285"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70"/>
      <c r="D2" s="70"/>
    </row>
    <row r="3" spans="1:4" ht="15" customHeight="1">
      <c r="A3" s="75"/>
      <c r="B3" s="75"/>
      <c r="C3" s="127"/>
      <c r="D3" s="127"/>
    </row>
    <row r="4" spans="1:4" ht="20.25">
      <c r="A4" s="526" t="s">
        <v>351</v>
      </c>
      <c r="B4" s="526" t="s">
        <v>352</v>
      </c>
      <c r="C4" s="127"/>
      <c r="D4" s="127"/>
    </row>
    <row r="5" spans="1:4" ht="15.75">
      <c r="A5" s="40"/>
      <c r="B5" s="124"/>
      <c r="C5" s="127"/>
      <c r="D5" s="127"/>
    </row>
    <row r="6" spans="1:3" s="61" customFormat="1" ht="15">
      <c r="A6" s="41" t="s">
        <v>521</v>
      </c>
      <c r="B6" s="41" t="s">
        <v>688</v>
      </c>
      <c r="C6" s="235"/>
    </row>
    <row r="7" spans="1:3" s="61" customFormat="1" ht="12" customHeight="1">
      <c r="A7" s="235"/>
      <c r="B7" s="235"/>
      <c r="C7" s="235"/>
    </row>
    <row r="8" spans="1:3" s="236" customFormat="1" ht="13.5" thickBot="1">
      <c r="A8" s="523" t="s">
        <v>515</v>
      </c>
      <c r="B8" s="523" t="s">
        <v>689</v>
      </c>
      <c r="C8" s="524"/>
    </row>
    <row r="9" spans="1:7" s="237" customFormat="1" ht="16.5" thickTop="1">
      <c r="A9" s="701"/>
      <c r="B9" s="701"/>
      <c r="C9" s="650" t="s">
        <v>236</v>
      </c>
      <c r="D9" s="650"/>
      <c r="E9" s="127"/>
      <c r="F9" s="650" t="s">
        <v>237</v>
      </c>
      <c r="G9" s="650"/>
    </row>
    <row r="10" spans="1:7" s="237" customFormat="1" ht="14.25">
      <c r="A10" s="702"/>
      <c r="B10" s="702"/>
      <c r="C10" s="382">
        <v>42916</v>
      </c>
      <c r="D10" s="382">
        <v>42735</v>
      </c>
      <c r="E10" s="127"/>
      <c r="F10" s="382">
        <f>C10</f>
        <v>42916</v>
      </c>
      <c r="G10" s="382">
        <f>D10</f>
        <v>42735</v>
      </c>
    </row>
    <row r="11" spans="1:7" s="237" customFormat="1" ht="14.25">
      <c r="A11" s="525"/>
      <c r="B11" s="525"/>
      <c r="C11" s="10" t="s">
        <v>58</v>
      </c>
      <c r="D11" s="10" t="s">
        <v>58</v>
      </c>
      <c r="E11" s="127"/>
      <c r="F11" s="10" t="str">
        <f>C11</f>
        <v>EUR'000</v>
      </c>
      <c r="G11" s="10" t="str">
        <f>D11</f>
        <v>EUR'000</v>
      </c>
    </row>
    <row r="12" spans="1:7" s="237" customFormat="1" ht="11.25">
      <c r="A12" s="525"/>
      <c r="B12" s="525"/>
      <c r="C12" s="525"/>
      <c r="D12" s="525"/>
      <c r="F12" s="525"/>
      <c r="G12" s="525"/>
    </row>
    <row r="13" spans="1:7" s="237" customFormat="1" ht="12">
      <c r="A13" s="67" t="s">
        <v>516</v>
      </c>
      <c r="B13" s="68" t="s">
        <v>690</v>
      </c>
      <c r="C13" s="161"/>
      <c r="D13" s="161"/>
      <c r="E13" s="527"/>
      <c r="F13" s="161"/>
      <c r="G13" s="161"/>
    </row>
    <row r="14" spans="1:7" s="237" customFormat="1" ht="12">
      <c r="A14" s="69" t="s">
        <v>517</v>
      </c>
      <c r="B14" s="69" t="s">
        <v>518</v>
      </c>
      <c r="C14" s="247" t="s">
        <v>604</v>
      </c>
      <c r="D14" s="247">
        <v>3520</v>
      </c>
      <c r="E14" s="527"/>
      <c r="F14" s="247" t="s">
        <v>604</v>
      </c>
      <c r="G14" s="247">
        <v>3520</v>
      </c>
    </row>
    <row r="15" spans="1:7" s="237" customFormat="1" ht="12">
      <c r="A15" s="69" t="s">
        <v>519</v>
      </c>
      <c r="B15" s="69" t="s">
        <v>522</v>
      </c>
      <c r="C15" s="432">
        <v>17009</v>
      </c>
      <c r="D15" s="432">
        <v>17034</v>
      </c>
      <c r="E15" s="527"/>
      <c r="F15" s="432">
        <v>17009</v>
      </c>
      <c r="G15" s="432">
        <v>17034</v>
      </c>
    </row>
    <row r="16" spans="1:7" s="237" customFormat="1" ht="12.75" thickBot="1">
      <c r="A16" s="528" t="s">
        <v>520</v>
      </c>
      <c r="B16" s="528" t="s">
        <v>691</v>
      </c>
      <c r="C16" s="529">
        <f>SUM(C14,C15)</f>
        <v>17009</v>
      </c>
      <c r="D16" s="529">
        <f>SUM(D14,D15)</f>
        <v>20554</v>
      </c>
      <c r="E16" s="527"/>
      <c r="F16" s="529">
        <f>SUM(F14,F15)</f>
        <v>17009</v>
      </c>
      <c r="G16" s="529">
        <f>SUM(G14,G15)</f>
        <v>20554</v>
      </c>
    </row>
    <row r="17" spans="1:4" ht="16.5" thickTop="1">
      <c r="A17" s="40"/>
      <c r="B17" s="124"/>
      <c r="C17" s="127"/>
      <c r="D17" s="127"/>
    </row>
    <row r="18" spans="1:3" s="61" customFormat="1" ht="15">
      <c r="A18" s="41" t="s">
        <v>523</v>
      </c>
      <c r="B18" s="41" t="s">
        <v>526</v>
      </c>
      <c r="C18" s="235"/>
    </row>
    <row r="19" spans="1:4" ht="9.75" customHeight="1" thickBot="1">
      <c r="A19" s="40"/>
      <c r="B19" s="124"/>
      <c r="C19" s="127"/>
      <c r="D19" s="127"/>
    </row>
    <row r="20" spans="1:7" s="237" customFormat="1" ht="16.5" customHeight="1" thickTop="1">
      <c r="A20" s="701"/>
      <c r="B20" s="701"/>
      <c r="C20" s="650" t="str">
        <f>C9</f>
        <v>Koncerns / Group</v>
      </c>
      <c r="D20" s="650" t="e">
        <f>#REF!</f>
        <v>#REF!</v>
      </c>
      <c r="E20" s="127"/>
      <c r="F20" s="650" t="str">
        <f>F9</f>
        <v>Sabiedrība / Company</v>
      </c>
      <c r="G20" s="650" t="e">
        <f>#REF!</f>
        <v>#REF!</v>
      </c>
    </row>
    <row r="21" spans="1:7" s="237" customFormat="1" ht="14.25">
      <c r="A21" s="702"/>
      <c r="B21" s="702"/>
      <c r="C21" s="382">
        <f>C10</f>
        <v>42916</v>
      </c>
      <c r="D21" s="382">
        <f>D10</f>
        <v>42735</v>
      </c>
      <c r="E21" s="127"/>
      <c r="F21" s="382">
        <f>F10</f>
        <v>42916</v>
      </c>
      <c r="G21" s="382">
        <f>G10</f>
        <v>42735</v>
      </c>
    </row>
    <row r="22" spans="1:7" s="237" customFormat="1" ht="14.25">
      <c r="A22" s="525"/>
      <c r="B22" s="525"/>
      <c r="C22" s="10" t="str">
        <f>C11</f>
        <v>EUR'000</v>
      </c>
      <c r="D22" s="10" t="str">
        <f>D11</f>
        <v>EUR'000</v>
      </c>
      <c r="E22" s="127"/>
      <c r="F22" s="10" t="str">
        <f>F11</f>
        <v>EUR'000</v>
      </c>
      <c r="G22" s="10" t="str">
        <f>G11</f>
        <v>EUR'000</v>
      </c>
    </row>
    <row r="23" spans="1:7" ht="8.25" customHeight="1">
      <c r="A23" s="9"/>
      <c r="B23" s="53"/>
      <c r="C23" s="53"/>
      <c r="D23" s="53"/>
      <c r="F23" s="10"/>
      <c r="G23" s="10"/>
    </row>
    <row r="24" spans="1:7" ht="14.25">
      <c r="A24" s="68" t="s">
        <v>150</v>
      </c>
      <c r="B24" s="46" t="s">
        <v>692</v>
      </c>
      <c r="C24" s="98">
        <v>475438</v>
      </c>
      <c r="D24" s="98">
        <v>500215</v>
      </c>
      <c r="F24" s="98">
        <v>465985</v>
      </c>
      <c r="G24" s="98">
        <v>492286</v>
      </c>
    </row>
    <row r="25" spans="1:7" ht="14.25">
      <c r="A25" s="39" t="s">
        <v>55</v>
      </c>
      <c r="B25" s="47" t="s">
        <v>100</v>
      </c>
      <c r="C25" s="102">
        <v>135383</v>
      </c>
      <c r="D25" s="102">
        <v>135405</v>
      </c>
      <c r="F25" s="102">
        <v>135383</v>
      </c>
      <c r="G25" s="102">
        <v>135405</v>
      </c>
    </row>
    <row r="26" spans="1:7" ht="14.25">
      <c r="A26" s="45" t="s">
        <v>179</v>
      </c>
      <c r="B26" s="45" t="s">
        <v>178</v>
      </c>
      <c r="C26" s="97">
        <f>SUM(C24:C25)</f>
        <v>610821</v>
      </c>
      <c r="D26" s="97">
        <f>SUM(D24:D25)</f>
        <v>635620</v>
      </c>
      <c r="F26" s="97">
        <f>SUM(F24:F25)</f>
        <v>601368</v>
      </c>
      <c r="G26" s="97">
        <f>SUM(G24:G25)</f>
        <v>627691</v>
      </c>
    </row>
    <row r="27" spans="1:7" ht="14.25">
      <c r="A27" s="49" t="s">
        <v>151</v>
      </c>
      <c r="B27" s="49" t="s">
        <v>693</v>
      </c>
      <c r="C27" s="95">
        <v>64612</v>
      </c>
      <c r="D27" s="95">
        <v>82762</v>
      </c>
      <c r="F27" s="95">
        <v>62602</v>
      </c>
      <c r="G27" s="95">
        <v>78222</v>
      </c>
    </row>
    <row r="28" spans="1:7" ht="14.25">
      <c r="A28" s="49" t="s">
        <v>524</v>
      </c>
      <c r="B28" s="49" t="s">
        <v>527</v>
      </c>
      <c r="C28" s="95">
        <v>70036</v>
      </c>
      <c r="D28" s="95">
        <v>70075</v>
      </c>
      <c r="F28" s="95">
        <v>70036</v>
      </c>
      <c r="G28" s="95">
        <v>70075</v>
      </c>
    </row>
    <row r="29" spans="1:7" ht="14.25">
      <c r="A29" s="49" t="s">
        <v>525</v>
      </c>
      <c r="B29" s="49" t="s">
        <v>528</v>
      </c>
      <c r="C29" s="95" t="s">
        <v>604</v>
      </c>
      <c r="D29" s="95">
        <v>744</v>
      </c>
      <c r="F29" s="95" t="s">
        <v>604</v>
      </c>
      <c r="G29" s="95" t="s">
        <v>604</v>
      </c>
    </row>
    <row r="30" spans="1:7" ht="14.25">
      <c r="A30" s="49" t="s">
        <v>53</v>
      </c>
      <c r="B30" s="49" t="s">
        <v>694</v>
      </c>
      <c r="C30" s="95">
        <v>629</v>
      </c>
      <c r="D30" s="95">
        <v>594</v>
      </c>
      <c r="F30" s="95">
        <v>604</v>
      </c>
      <c r="G30" s="95">
        <v>564</v>
      </c>
    </row>
    <row r="31" spans="1:7" ht="24">
      <c r="A31" s="49" t="s">
        <v>152</v>
      </c>
      <c r="B31" s="174" t="s">
        <v>153</v>
      </c>
      <c r="C31" s="175">
        <v>1284</v>
      </c>
      <c r="D31" s="175">
        <v>1771</v>
      </c>
      <c r="E31" s="550"/>
      <c r="F31" s="175">
        <v>1284</v>
      </c>
      <c r="G31" s="175">
        <v>1771</v>
      </c>
    </row>
    <row r="32" spans="1:7" ht="14.25">
      <c r="A32" s="45" t="s">
        <v>181</v>
      </c>
      <c r="B32" s="45" t="s">
        <v>172</v>
      </c>
      <c r="C32" s="97">
        <f>SUM(C27,C28,C29,C30,C31)</f>
        <v>136561</v>
      </c>
      <c r="D32" s="97">
        <f>SUM(D27,D28,D29,D30,D31)</f>
        <v>155946</v>
      </c>
      <c r="F32" s="97">
        <f>SUM(F27,F28,F29,F30,F31)</f>
        <v>134526</v>
      </c>
      <c r="G32" s="97">
        <f>SUM(G27,G28,G29,G30,G31)</f>
        <v>150632</v>
      </c>
    </row>
    <row r="33" spans="1:7" ht="15" thickBot="1">
      <c r="A33" s="215" t="s">
        <v>180</v>
      </c>
      <c r="B33" s="217" t="s">
        <v>199</v>
      </c>
      <c r="C33" s="220">
        <f>SUM(C26,C32)</f>
        <v>747382</v>
      </c>
      <c r="D33" s="220">
        <f>SUM(D26,D32)</f>
        <v>791566</v>
      </c>
      <c r="F33" s="220">
        <f>SUM(F26,F32)</f>
        <v>735894</v>
      </c>
      <c r="G33" s="220">
        <f>SUM(G26,G32)</f>
        <v>778323</v>
      </c>
    </row>
    <row r="34" spans="1:3" ht="15.75" thickTop="1">
      <c r="A34" s="73"/>
      <c r="B34" s="73"/>
      <c r="C34" s="127"/>
    </row>
    <row r="35" spans="1:3" ht="15" thickBot="1">
      <c r="A35" s="41" t="s">
        <v>232</v>
      </c>
      <c r="B35" s="48" t="s">
        <v>231</v>
      </c>
      <c r="C35" s="127"/>
    </row>
    <row r="36" spans="1:10" s="347" customFormat="1" ht="16.5" thickTop="1">
      <c r="A36" s="659"/>
      <c r="B36" s="659"/>
      <c r="C36" s="657" t="str">
        <f>C9</f>
        <v>Koncerns / Group</v>
      </c>
      <c r="D36" s="657"/>
      <c r="E36" s="657"/>
      <c r="F36" s="368"/>
      <c r="G36" s="658" t="str">
        <f>F9</f>
        <v>Sabiedrība / Company</v>
      </c>
      <c r="H36" s="658"/>
      <c r="I36" s="658"/>
      <c r="J36" s="346"/>
    </row>
    <row r="37" spans="1:10" s="338" customFormat="1" ht="25.5" customHeight="1">
      <c r="A37" s="660"/>
      <c r="B37" s="660"/>
      <c r="C37" s="530" t="s">
        <v>598</v>
      </c>
      <c r="D37" s="530" t="s">
        <v>599</v>
      </c>
      <c r="E37" s="531">
        <v>2016</v>
      </c>
      <c r="F37" s="532"/>
      <c r="G37" s="530" t="str">
        <f aca="true" t="shared" si="0" ref="G37:I38">C37</f>
        <v>01/01-30/06/2017</v>
      </c>
      <c r="H37" s="530" t="str">
        <f t="shared" si="0"/>
        <v>01/01-30/06/2016</v>
      </c>
      <c r="I37" s="531">
        <f>E37</f>
        <v>2016</v>
      </c>
      <c r="J37" s="337"/>
    </row>
    <row r="38" spans="1:10" s="342" customFormat="1" ht="12.75">
      <c r="A38" s="339"/>
      <c r="B38" s="339"/>
      <c r="C38" s="533" t="str">
        <f>C11</f>
        <v>EUR'000</v>
      </c>
      <c r="D38" s="533" t="str">
        <f>C38</f>
        <v>EUR'000</v>
      </c>
      <c r="E38" s="533" t="str">
        <f>D38</f>
        <v>EUR'000</v>
      </c>
      <c r="F38" s="532"/>
      <c r="G38" s="533" t="str">
        <f t="shared" si="0"/>
        <v>EUR'000</v>
      </c>
      <c r="H38" s="533" t="str">
        <f t="shared" si="0"/>
        <v>EUR'000</v>
      </c>
      <c r="I38" s="533" t="str">
        <f t="shared" si="0"/>
        <v>EUR'000</v>
      </c>
      <c r="J38" s="341"/>
    </row>
    <row r="39" spans="1:9" ht="14.25">
      <c r="A39" s="9"/>
      <c r="B39" s="9"/>
      <c r="C39" s="9"/>
      <c r="D39" s="9"/>
      <c r="E39" s="9"/>
      <c r="G39" s="9"/>
      <c r="H39" s="9"/>
      <c r="I39" s="9"/>
    </row>
    <row r="40" spans="1:9" ht="14.25">
      <c r="A40" s="50" t="s">
        <v>206</v>
      </c>
      <c r="B40" s="50" t="s">
        <v>207</v>
      </c>
      <c r="C40" s="101">
        <f>E46</f>
        <v>791566</v>
      </c>
      <c r="D40" s="101">
        <f>E40</f>
        <v>797483</v>
      </c>
      <c r="E40" s="101">
        <v>797483</v>
      </c>
      <c r="G40" s="101">
        <f>I46</f>
        <v>778323</v>
      </c>
      <c r="H40" s="101">
        <f>I40</f>
        <v>782965</v>
      </c>
      <c r="I40" s="101">
        <v>782965</v>
      </c>
    </row>
    <row r="41" spans="1:9" ht="14.25">
      <c r="A41" s="49" t="s">
        <v>43</v>
      </c>
      <c r="B41" s="49" t="s">
        <v>101</v>
      </c>
      <c r="C41" s="95" t="s">
        <v>604</v>
      </c>
      <c r="D41" s="95">
        <v>55000</v>
      </c>
      <c r="E41" s="95">
        <v>55744</v>
      </c>
      <c r="G41" s="95" t="s">
        <v>604</v>
      </c>
      <c r="H41" s="247">
        <v>55000</v>
      </c>
      <c r="I41" s="247">
        <v>55000</v>
      </c>
    </row>
    <row r="42" spans="1:9" ht="14.25">
      <c r="A42" s="49" t="s">
        <v>31</v>
      </c>
      <c r="B42" s="49" t="s">
        <v>102</v>
      </c>
      <c r="C42" s="99">
        <v>-43671</v>
      </c>
      <c r="D42" s="99">
        <v>-45826</v>
      </c>
      <c r="E42" s="99">
        <v>-87452</v>
      </c>
      <c r="G42" s="99">
        <v>-41921</v>
      </c>
      <c r="H42" s="152">
        <v>-44821</v>
      </c>
      <c r="I42" s="152">
        <v>-85441</v>
      </c>
    </row>
    <row r="43" spans="1:9" ht="14.25">
      <c r="A43" s="49" t="s">
        <v>44</v>
      </c>
      <c r="B43" s="49" t="s">
        <v>154</v>
      </c>
      <c r="C43" s="99">
        <v>-452</v>
      </c>
      <c r="D43" s="99">
        <v>-268</v>
      </c>
      <c r="E43" s="99">
        <v>15</v>
      </c>
      <c r="G43" s="99">
        <v>-447</v>
      </c>
      <c r="H43" s="152">
        <v>-262</v>
      </c>
      <c r="I43" s="152">
        <v>23</v>
      </c>
    </row>
    <row r="44" spans="1:9" ht="14.25">
      <c r="A44" s="49" t="s">
        <v>55</v>
      </c>
      <c r="B44" s="49" t="s">
        <v>100</v>
      </c>
      <c r="C44" s="99" t="s">
        <v>604</v>
      </c>
      <c r="D44" s="99">
        <v>25776</v>
      </c>
      <c r="E44" s="99">
        <v>25776</v>
      </c>
      <c r="G44" s="99" t="s">
        <v>604</v>
      </c>
      <c r="H44" s="152">
        <v>25776</v>
      </c>
      <c r="I44" s="152">
        <v>25776</v>
      </c>
    </row>
    <row r="45" spans="1:9" ht="14.25">
      <c r="A45" s="49" t="s">
        <v>625</v>
      </c>
      <c r="B45" s="49" t="s">
        <v>529</v>
      </c>
      <c r="C45" s="99">
        <v>-61</v>
      </c>
      <c r="D45" s="99">
        <v>61</v>
      </c>
      <c r="E45" s="99" t="s">
        <v>604</v>
      </c>
      <c r="G45" s="99">
        <v>-61</v>
      </c>
      <c r="H45" s="152">
        <v>61</v>
      </c>
      <c r="I45" s="152" t="s">
        <v>604</v>
      </c>
    </row>
    <row r="46" spans="1:9" ht="15" thickBot="1">
      <c r="A46" s="215" t="s">
        <v>205</v>
      </c>
      <c r="B46" s="215" t="s">
        <v>208</v>
      </c>
      <c r="C46" s="220">
        <f>SUM(C40,C41,C42,C43,C44,C45)</f>
        <v>747382</v>
      </c>
      <c r="D46" s="220">
        <f>SUM(D40,D41,D42,D43,D44,D45)</f>
        <v>832226</v>
      </c>
      <c r="E46" s="220">
        <f>SUM(E40,E41,E42,E43,E44,E45)</f>
        <v>791566</v>
      </c>
      <c r="G46" s="220">
        <f>SUM(G40,G41,G42,G43,G44,G45)</f>
        <v>735894</v>
      </c>
      <c r="H46" s="220">
        <f>SUM(H40,H41,H42,H43,H44,H45)</f>
        <v>818719</v>
      </c>
      <c r="I46" s="220">
        <f>SUM(I40,I41,I42,I43,I44,I45)</f>
        <v>778323</v>
      </c>
    </row>
    <row r="47" ht="15" thickTop="1"/>
    <row r="48" spans="1:3" s="61" customFormat="1" ht="15">
      <c r="A48" s="41" t="s">
        <v>530</v>
      </c>
      <c r="B48" s="41" t="s">
        <v>531</v>
      </c>
      <c r="C48" s="235"/>
    </row>
    <row r="50" spans="1:2" ht="14.25">
      <c r="A50" s="534" t="s">
        <v>532</v>
      </c>
      <c r="B50" s="535" t="s">
        <v>533</v>
      </c>
    </row>
    <row r="52" spans="1:3" s="61" customFormat="1" ht="24.75" thickBot="1">
      <c r="A52" s="536" t="s">
        <v>534</v>
      </c>
      <c r="B52" s="537" t="s">
        <v>543</v>
      </c>
      <c r="C52" s="538"/>
    </row>
    <row r="53" spans="1:15" s="237" customFormat="1" ht="15.75" customHeight="1" thickBot="1" thickTop="1">
      <c r="A53" s="707"/>
      <c r="B53" s="707"/>
      <c r="C53" s="703" t="str">
        <f>C9</f>
        <v>Koncerns / Group</v>
      </c>
      <c r="D53" s="704"/>
      <c r="E53" s="704"/>
      <c r="F53" s="704"/>
      <c r="G53" s="704"/>
      <c r="H53" s="704"/>
      <c r="J53" s="703" t="str">
        <f>F9</f>
        <v>Sabiedrība / Company</v>
      </c>
      <c r="K53" s="704"/>
      <c r="L53" s="704"/>
      <c r="M53" s="704"/>
      <c r="N53" s="704"/>
      <c r="O53" s="704"/>
    </row>
    <row r="54" spans="1:15" s="237" customFormat="1" ht="15.75" customHeight="1">
      <c r="A54" s="708"/>
      <c r="B54" s="708"/>
      <c r="C54" s="710" t="s">
        <v>598</v>
      </c>
      <c r="D54" s="710"/>
      <c r="E54" s="711" t="s">
        <v>599</v>
      </c>
      <c r="F54" s="712"/>
      <c r="G54" s="710">
        <v>2016</v>
      </c>
      <c r="H54" s="710"/>
      <c r="J54" s="710" t="str">
        <f>C54</f>
        <v>01/01-30/06/2017</v>
      </c>
      <c r="K54" s="710"/>
      <c r="L54" s="711" t="str">
        <f>E54</f>
        <v>01/01-30/06/2016</v>
      </c>
      <c r="M54" s="712"/>
      <c r="N54" s="710">
        <f>G54</f>
        <v>2016</v>
      </c>
      <c r="O54" s="710"/>
    </row>
    <row r="55" spans="1:15" s="237" customFormat="1" ht="15.75" customHeight="1">
      <c r="A55" s="539"/>
      <c r="B55" s="539"/>
      <c r="C55" s="706" t="s">
        <v>59</v>
      </c>
      <c r="D55" s="706"/>
      <c r="E55" s="705" t="str">
        <f>C55</f>
        <v>EUR’000</v>
      </c>
      <c r="F55" s="709"/>
      <c r="G55" s="705" t="str">
        <f>C55</f>
        <v>EUR’000</v>
      </c>
      <c r="H55" s="706"/>
      <c r="J55" s="706" t="str">
        <f>C55</f>
        <v>EUR’000</v>
      </c>
      <c r="K55" s="706"/>
      <c r="L55" s="705" t="str">
        <f>E55</f>
        <v>EUR’000</v>
      </c>
      <c r="M55" s="709"/>
      <c r="N55" s="705" t="str">
        <f>G55</f>
        <v>EUR’000</v>
      </c>
      <c r="O55" s="706"/>
    </row>
    <row r="56" spans="1:15" s="237" customFormat="1" ht="24" customHeight="1">
      <c r="A56" s="395"/>
      <c r="B56" s="395"/>
      <c r="C56" s="513" t="s">
        <v>536</v>
      </c>
      <c r="D56" s="513" t="s">
        <v>535</v>
      </c>
      <c r="E56" s="541" t="str">
        <f>C56</f>
        <v>Aktīvi / Assets</v>
      </c>
      <c r="F56" s="542" t="str">
        <f>D56</f>
        <v>Saistības / Liabilities</v>
      </c>
      <c r="G56" s="513" t="str">
        <f>C56</f>
        <v>Aktīvi / Assets</v>
      </c>
      <c r="H56" s="513" t="str">
        <f>D56</f>
        <v>Saistības / Liabilities</v>
      </c>
      <c r="J56" s="513" t="s">
        <v>536</v>
      </c>
      <c r="K56" s="513" t="s">
        <v>535</v>
      </c>
      <c r="L56" s="541" t="str">
        <f>J56</f>
        <v>Aktīvi / Assets</v>
      </c>
      <c r="M56" s="542" t="str">
        <f>K56</f>
        <v>Saistības / Liabilities</v>
      </c>
      <c r="N56" s="513" t="str">
        <f>J56</f>
        <v>Aktīvi / Assets</v>
      </c>
      <c r="O56" s="513" t="str">
        <f>K56</f>
        <v>Saistības / Liabilities</v>
      </c>
    </row>
    <row r="57" spans="1:15" s="237" customFormat="1" ht="11.25">
      <c r="A57" s="395"/>
      <c r="B57" s="395"/>
      <c r="C57" s="513"/>
      <c r="D57" s="513"/>
      <c r="E57" s="512"/>
      <c r="F57" s="540"/>
      <c r="G57" s="513"/>
      <c r="H57" s="513"/>
      <c r="J57" s="513"/>
      <c r="K57" s="513"/>
      <c r="L57" s="512"/>
      <c r="M57" s="540"/>
      <c r="N57" s="513"/>
      <c r="O57" s="513"/>
    </row>
    <row r="58" spans="1:15" s="237" customFormat="1" ht="15.75" customHeight="1">
      <c r="A58" s="543" t="s">
        <v>537</v>
      </c>
      <c r="B58" s="544" t="s">
        <v>539</v>
      </c>
      <c r="C58" s="97" t="str">
        <f>G61</f>
        <v>–</v>
      </c>
      <c r="D58" s="545">
        <f>H61</f>
        <v>11563</v>
      </c>
      <c r="E58" s="546" t="str">
        <f>G58</f>
        <v>–</v>
      </c>
      <c r="F58" s="547">
        <f>H58</f>
        <v>13016</v>
      </c>
      <c r="G58" s="97" t="s">
        <v>604</v>
      </c>
      <c r="H58" s="97">
        <v>13016</v>
      </c>
      <c r="I58" s="527"/>
      <c r="J58" s="97" t="str">
        <f>N61</f>
        <v>–</v>
      </c>
      <c r="K58" s="545">
        <f>O61</f>
        <v>11563</v>
      </c>
      <c r="L58" s="546" t="str">
        <f>N58</f>
        <v>–</v>
      </c>
      <c r="M58" s="547">
        <f>O58</f>
        <v>13016</v>
      </c>
      <c r="N58" s="97" t="s">
        <v>604</v>
      </c>
      <c r="O58" s="97">
        <v>13016</v>
      </c>
    </row>
    <row r="59" spans="1:15" s="237" customFormat="1" ht="15.75" customHeight="1">
      <c r="A59" s="69" t="s">
        <v>541</v>
      </c>
      <c r="B59" s="555" t="s">
        <v>544</v>
      </c>
      <c r="C59" s="556" t="s">
        <v>604</v>
      </c>
      <c r="D59" s="432" t="s">
        <v>604</v>
      </c>
      <c r="E59" s="557" t="s">
        <v>604</v>
      </c>
      <c r="F59" s="549">
        <v>-385</v>
      </c>
      <c r="G59" s="556" t="s">
        <v>604</v>
      </c>
      <c r="H59" s="247">
        <v>-760</v>
      </c>
      <c r="I59" s="527"/>
      <c r="J59" s="556" t="s">
        <v>604</v>
      </c>
      <c r="K59" s="432" t="s">
        <v>604</v>
      </c>
      <c r="L59" s="557" t="s">
        <v>604</v>
      </c>
      <c r="M59" s="549">
        <v>-385</v>
      </c>
      <c r="N59" s="556" t="s">
        <v>604</v>
      </c>
      <c r="O59" s="247">
        <v>-760</v>
      </c>
    </row>
    <row r="60" spans="1:15" s="237" customFormat="1" ht="15.75" customHeight="1">
      <c r="A60" s="69" t="s">
        <v>542</v>
      </c>
      <c r="B60" s="69" t="s">
        <v>545</v>
      </c>
      <c r="C60" s="95" t="s">
        <v>604</v>
      </c>
      <c r="D60" s="432">
        <v>-2455</v>
      </c>
      <c r="E60" s="548" t="s">
        <v>604</v>
      </c>
      <c r="F60" s="549">
        <v>2480</v>
      </c>
      <c r="G60" s="95" t="s">
        <v>604</v>
      </c>
      <c r="H60" s="95">
        <v>-693</v>
      </c>
      <c r="I60" s="527"/>
      <c r="J60" s="95" t="s">
        <v>604</v>
      </c>
      <c r="K60" s="432">
        <v>-2455</v>
      </c>
      <c r="L60" s="548" t="s">
        <v>604</v>
      </c>
      <c r="M60" s="549">
        <v>2480</v>
      </c>
      <c r="N60" s="95" t="s">
        <v>604</v>
      </c>
      <c r="O60" s="95">
        <v>-693</v>
      </c>
    </row>
    <row r="61" spans="1:15" s="237" customFormat="1" ht="15.75" customHeight="1" thickBot="1">
      <c r="A61" s="528" t="s">
        <v>538</v>
      </c>
      <c r="B61" s="528" t="s">
        <v>540</v>
      </c>
      <c r="C61" s="551" t="s">
        <v>604</v>
      </c>
      <c r="D61" s="551">
        <f>SUM(D58,D59,D60)</f>
        <v>9108</v>
      </c>
      <c r="E61" s="552" t="s">
        <v>604</v>
      </c>
      <c r="F61" s="553">
        <f>SUM(F58,F59,F60)</f>
        <v>15111</v>
      </c>
      <c r="G61" s="554" t="s">
        <v>604</v>
      </c>
      <c r="H61" s="554">
        <f>SUM(H58,H59,H60)</f>
        <v>11563</v>
      </c>
      <c r="I61" s="527"/>
      <c r="J61" s="551" t="s">
        <v>604</v>
      </c>
      <c r="K61" s="551">
        <f>SUM(K58,K59,K60)</f>
        <v>9108</v>
      </c>
      <c r="L61" s="552" t="s">
        <v>604</v>
      </c>
      <c r="M61" s="553">
        <f>SUM(M58,M59,M60)</f>
        <v>15111</v>
      </c>
      <c r="N61" s="554" t="s">
        <v>604</v>
      </c>
      <c r="O61" s="554">
        <f>SUM(O58,O59,O60)</f>
        <v>11563</v>
      </c>
    </row>
    <row r="62" ht="15" thickTop="1"/>
    <row r="63" spans="1:2" ht="14.25">
      <c r="A63" s="534" t="s">
        <v>549</v>
      </c>
      <c r="B63" s="535" t="s">
        <v>546</v>
      </c>
    </row>
    <row r="65" spans="1:3" s="61" customFormat="1" ht="24.75" thickBot="1">
      <c r="A65" s="536" t="s">
        <v>550</v>
      </c>
      <c r="B65" s="537" t="s">
        <v>547</v>
      </c>
      <c r="C65" s="538"/>
    </row>
    <row r="66" spans="1:15" s="237" customFormat="1" ht="15.75" customHeight="1" thickBot="1" thickTop="1">
      <c r="A66" s="707"/>
      <c r="B66" s="707"/>
      <c r="C66" s="703" t="str">
        <f>C22</f>
        <v>EUR'000</v>
      </c>
      <c r="D66" s="704"/>
      <c r="E66" s="704"/>
      <c r="F66" s="704"/>
      <c r="G66" s="704"/>
      <c r="H66" s="704"/>
      <c r="J66" s="703" t="str">
        <f>F22</f>
        <v>EUR'000</v>
      </c>
      <c r="K66" s="704"/>
      <c r="L66" s="704"/>
      <c r="M66" s="704"/>
      <c r="N66" s="704"/>
      <c r="O66" s="704"/>
    </row>
    <row r="67" spans="1:15" s="237" customFormat="1" ht="15.75" customHeight="1">
      <c r="A67" s="708"/>
      <c r="B67" s="708"/>
      <c r="C67" s="710" t="s">
        <v>598</v>
      </c>
      <c r="D67" s="710"/>
      <c r="E67" s="711" t="s">
        <v>599</v>
      </c>
      <c r="F67" s="712"/>
      <c r="G67" s="710">
        <v>2016</v>
      </c>
      <c r="H67" s="710"/>
      <c r="J67" s="710" t="str">
        <f>C67</f>
        <v>01/01-30/06/2017</v>
      </c>
      <c r="K67" s="710"/>
      <c r="L67" s="711" t="str">
        <f>E67</f>
        <v>01/01-30/06/2016</v>
      </c>
      <c r="M67" s="712"/>
      <c r="N67" s="710">
        <f>G67</f>
        <v>2016</v>
      </c>
      <c r="O67" s="710"/>
    </row>
    <row r="68" spans="1:15" s="237" customFormat="1" ht="15.75" customHeight="1">
      <c r="A68" s="539"/>
      <c r="B68" s="539"/>
      <c r="C68" s="706" t="s">
        <v>59</v>
      </c>
      <c r="D68" s="706"/>
      <c r="E68" s="705" t="str">
        <f>C68</f>
        <v>EUR’000</v>
      </c>
      <c r="F68" s="709"/>
      <c r="G68" s="705" t="str">
        <f>C68</f>
        <v>EUR’000</v>
      </c>
      <c r="H68" s="706"/>
      <c r="J68" s="706" t="str">
        <f>C68</f>
        <v>EUR’000</v>
      </c>
      <c r="K68" s="706"/>
      <c r="L68" s="705" t="str">
        <f>E68</f>
        <v>EUR’000</v>
      </c>
      <c r="M68" s="709"/>
      <c r="N68" s="705" t="str">
        <f>G68</f>
        <v>EUR’000</v>
      </c>
      <c r="O68" s="706"/>
    </row>
    <row r="69" spans="1:15" s="237" customFormat="1" ht="24" customHeight="1">
      <c r="A69" s="395"/>
      <c r="B69" s="395"/>
      <c r="C69" s="513" t="s">
        <v>536</v>
      </c>
      <c r="D69" s="513" t="s">
        <v>535</v>
      </c>
      <c r="E69" s="541" t="str">
        <f>C69</f>
        <v>Aktīvi / Assets</v>
      </c>
      <c r="F69" s="542" t="str">
        <f>D69</f>
        <v>Saistības / Liabilities</v>
      </c>
      <c r="G69" s="513" t="str">
        <f>C69</f>
        <v>Aktīvi / Assets</v>
      </c>
      <c r="H69" s="513" t="str">
        <f>D69</f>
        <v>Saistības / Liabilities</v>
      </c>
      <c r="J69" s="513" t="s">
        <v>536</v>
      </c>
      <c r="K69" s="513" t="s">
        <v>535</v>
      </c>
      <c r="L69" s="541" t="str">
        <f>J69</f>
        <v>Aktīvi / Assets</v>
      </c>
      <c r="M69" s="542" t="str">
        <f>K69</f>
        <v>Saistības / Liabilities</v>
      </c>
      <c r="N69" s="513" t="str">
        <f>J69</f>
        <v>Aktīvi / Assets</v>
      </c>
      <c r="O69" s="513" t="str">
        <f>K69</f>
        <v>Saistības / Liabilities</v>
      </c>
    </row>
    <row r="70" spans="1:15" s="237" customFormat="1" ht="11.25">
      <c r="A70" s="395"/>
      <c r="B70" s="395"/>
      <c r="C70" s="513"/>
      <c r="D70" s="513"/>
      <c r="E70" s="512"/>
      <c r="F70" s="540"/>
      <c r="G70" s="513"/>
      <c r="H70" s="513"/>
      <c r="J70" s="513"/>
      <c r="K70" s="513"/>
      <c r="L70" s="512"/>
      <c r="M70" s="540"/>
      <c r="N70" s="513"/>
      <c r="O70" s="513"/>
    </row>
    <row r="71" spans="1:15" s="237" customFormat="1" ht="15.75" customHeight="1">
      <c r="A71" s="543" t="s">
        <v>537</v>
      </c>
      <c r="B71" s="544" t="s">
        <v>539</v>
      </c>
      <c r="C71" s="97">
        <f>G74</f>
        <v>-6134</v>
      </c>
      <c r="D71" s="545">
        <f>H74</f>
        <v>23</v>
      </c>
      <c r="E71" s="546" t="str">
        <f>G71</f>
        <v>–</v>
      </c>
      <c r="F71" s="547">
        <f>H71</f>
        <v>2558</v>
      </c>
      <c r="G71" s="97" t="s">
        <v>604</v>
      </c>
      <c r="H71" s="97">
        <v>2558</v>
      </c>
      <c r="I71" s="527"/>
      <c r="J71" s="97">
        <f>N74</f>
        <v>-6134</v>
      </c>
      <c r="K71" s="545">
        <f>O74</f>
        <v>23</v>
      </c>
      <c r="L71" s="546" t="str">
        <f>N71</f>
        <v>–</v>
      </c>
      <c r="M71" s="547">
        <v>2558</v>
      </c>
      <c r="N71" s="357" t="s">
        <v>604</v>
      </c>
      <c r="O71" s="97">
        <v>2558</v>
      </c>
    </row>
    <row r="72" spans="1:15" s="237" customFormat="1" ht="15.75" customHeight="1">
      <c r="A72" s="69" t="s">
        <v>551</v>
      </c>
      <c r="B72" s="555" t="s">
        <v>548</v>
      </c>
      <c r="C72" s="556">
        <v>2353</v>
      </c>
      <c r="D72" s="432">
        <v>41</v>
      </c>
      <c r="E72" s="558">
        <v>-2190</v>
      </c>
      <c r="F72" s="549">
        <v>-1811</v>
      </c>
      <c r="G72" s="558">
        <v>-3980</v>
      </c>
      <c r="H72" s="247">
        <v>-2535</v>
      </c>
      <c r="I72" s="527"/>
      <c r="J72" s="247">
        <v>2353</v>
      </c>
      <c r="K72" s="432">
        <v>41</v>
      </c>
      <c r="L72" s="558">
        <v>-2190</v>
      </c>
      <c r="M72" s="549">
        <v>-1811</v>
      </c>
      <c r="N72" s="558">
        <v>-3980</v>
      </c>
      <c r="O72" s="247">
        <v>-2535</v>
      </c>
    </row>
    <row r="73" spans="1:15" s="237" customFormat="1" ht="15.75" customHeight="1">
      <c r="A73" s="69" t="s">
        <v>542</v>
      </c>
      <c r="B73" s="69" t="s">
        <v>545</v>
      </c>
      <c r="C73" s="95">
        <v>1591</v>
      </c>
      <c r="D73" s="432" t="s">
        <v>604</v>
      </c>
      <c r="E73" s="548" t="s">
        <v>604</v>
      </c>
      <c r="F73" s="549" t="s">
        <v>604</v>
      </c>
      <c r="G73" s="95">
        <v>-2154</v>
      </c>
      <c r="H73" s="95" t="s">
        <v>604</v>
      </c>
      <c r="I73" s="527"/>
      <c r="J73" s="95">
        <v>1591</v>
      </c>
      <c r="K73" s="432" t="s">
        <v>604</v>
      </c>
      <c r="L73" s="548" t="s">
        <v>604</v>
      </c>
      <c r="M73" s="549" t="s">
        <v>604</v>
      </c>
      <c r="N73" s="95">
        <v>-2154</v>
      </c>
      <c r="O73" s="95" t="s">
        <v>604</v>
      </c>
    </row>
    <row r="74" spans="1:15" s="237" customFormat="1" ht="15.75" customHeight="1" thickBot="1">
      <c r="A74" s="528" t="s">
        <v>538</v>
      </c>
      <c r="B74" s="528" t="s">
        <v>540</v>
      </c>
      <c r="C74" s="554">
        <f aca="true" t="shared" si="1" ref="C74:H74">SUM(C71,C72,C73)</f>
        <v>-2190</v>
      </c>
      <c r="D74" s="551">
        <f t="shared" si="1"/>
        <v>64</v>
      </c>
      <c r="E74" s="552">
        <f t="shared" si="1"/>
        <v>-2190</v>
      </c>
      <c r="F74" s="553">
        <f t="shared" si="1"/>
        <v>747</v>
      </c>
      <c r="G74" s="554">
        <f t="shared" si="1"/>
        <v>-6134</v>
      </c>
      <c r="H74" s="554">
        <f t="shared" si="1"/>
        <v>23</v>
      </c>
      <c r="I74" s="527"/>
      <c r="J74" s="554">
        <f aca="true" t="shared" si="2" ref="J74:O74">SUM(J71,J72,J73)</f>
        <v>-2190</v>
      </c>
      <c r="K74" s="551">
        <f t="shared" si="2"/>
        <v>64</v>
      </c>
      <c r="L74" s="552">
        <f t="shared" si="2"/>
        <v>-2190</v>
      </c>
      <c r="M74" s="553">
        <f t="shared" si="2"/>
        <v>747</v>
      </c>
      <c r="N74" s="554">
        <f t="shared" si="2"/>
        <v>-6134</v>
      </c>
      <c r="O74" s="554">
        <f t="shared" si="2"/>
        <v>23</v>
      </c>
    </row>
    <row r="75" ht="15" thickTop="1"/>
  </sheetData>
  <sheetProtection password="9D4D" sheet="1" objects="1" scenarios="1"/>
  <mergeCells count="44">
    <mergeCell ref="N68:O68"/>
    <mergeCell ref="A66:A67"/>
    <mergeCell ref="B66:B67"/>
    <mergeCell ref="C66:H66"/>
    <mergeCell ref="J66:O66"/>
    <mergeCell ref="C67:D67"/>
    <mergeCell ref="E67:F67"/>
    <mergeCell ref="G67:H67"/>
    <mergeCell ref="J67:K67"/>
    <mergeCell ref="L67:M67"/>
    <mergeCell ref="N67:O67"/>
    <mergeCell ref="C68:D68"/>
    <mergeCell ref="E68:F68"/>
    <mergeCell ref="G68:H68"/>
    <mergeCell ref="J68:K68"/>
    <mergeCell ref="L68:M68"/>
    <mergeCell ref="J53:O53"/>
    <mergeCell ref="J54:K54"/>
    <mergeCell ref="L54:M54"/>
    <mergeCell ref="N54:O54"/>
    <mergeCell ref="J55:K55"/>
    <mergeCell ref="L55:M55"/>
    <mergeCell ref="N55:O55"/>
    <mergeCell ref="C53:H53"/>
    <mergeCell ref="G55:H55"/>
    <mergeCell ref="A36:A37"/>
    <mergeCell ref="B36:B37"/>
    <mergeCell ref="C36:E36"/>
    <mergeCell ref="G36:I36"/>
    <mergeCell ref="A53:A54"/>
    <mergeCell ref="B53:B54"/>
    <mergeCell ref="C55:D55"/>
    <mergeCell ref="E55:F55"/>
    <mergeCell ref="C54:D54"/>
    <mergeCell ref="E54:F54"/>
    <mergeCell ref="G54:H54"/>
    <mergeCell ref="C9:D9"/>
    <mergeCell ref="F9:G9"/>
    <mergeCell ref="A9:A10"/>
    <mergeCell ref="B9:B10"/>
    <mergeCell ref="A20:A21"/>
    <mergeCell ref="B20:B21"/>
    <mergeCell ref="C20:D20"/>
    <mergeCell ref="F20:G20"/>
  </mergeCells>
  <printOptions/>
  <pageMargins left="0" right="0" top="0.7480314960629921" bottom="0.5511811023622047" header="0.31496062992125984" footer="0.11811023622047245"/>
  <pageSetup fitToHeight="8" fitToWidth="1"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pageSetUpPr fitToPage="1"/>
  </sheetPr>
  <dimension ref="A1:IV95"/>
  <sheetViews>
    <sheetView showGridLines="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outlineLevelCol="1"/>
  <cols>
    <col min="1" max="1" width="63.00390625" style="72" customWidth="1"/>
    <col min="2" max="2" width="63.28125" style="72" customWidth="1" outlineLevel="1"/>
    <col min="3" max="4" width="13.00390625" style="72" customWidth="1"/>
    <col min="5" max="5" width="10.8515625" style="127" customWidth="1"/>
    <col min="6" max="7" width="12.8515625" style="127" customWidth="1"/>
    <col min="8" max="16384" width="9.140625" style="127" customWidth="1"/>
  </cols>
  <sheetData>
    <row r="1" spans="1:4" ht="14.25">
      <c r="A1" s="285" t="str">
        <f>'Peļņas vai zaudējumu aprēķins'!A1</f>
        <v>LATVENERGO KONSOLIDĒTIE UN AS „LATVENERGO”</v>
      </c>
      <c r="B1" s="285" t="str">
        <f>'Peļņas vai zaudējumu aprēķins'!B1</f>
        <v>LATVENERGO CONSOLIDATED AND LATVENERGO AS</v>
      </c>
      <c r="C1" s="70"/>
      <c r="D1" s="70"/>
    </row>
    <row r="2" spans="1:4" ht="29.25" customHeight="1">
      <c r="A2" s="286"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70"/>
      <c r="D2" s="70"/>
    </row>
    <row r="3" spans="1:4" ht="6.75" customHeight="1">
      <c r="A3" s="75"/>
      <c r="B3" s="75"/>
      <c r="C3" s="127"/>
      <c r="D3" s="127"/>
    </row>
    <row r="5" spans="1:2" s="234" customFormat="1" ht="15.75">
      <c r="A5" s="66" t="s">
        <v>496</v>
      </c>
      <c r="B5" s="66" t="s">
        <v>103</v>
      </c>
    </row>
    <row r="6" spans="1:2" s="234" customFormat="1" ht="15.75">
      <c r="A6" s="66"/>
      <c r="B6" s="66"/>
    </row>
    <row r="7" spans="1:2" s="236" customFormat="1" ht="13.5" thickBot="1">
      <c r="A7" s="235" t="s">
        <v>552</v>
      </c>
      <c r="B7" s="235" t="s">
        <v>553</v>
      </c>
    </row>
    <row r="8" spans="1:4" s="237" customFormat="1" ht="16.5" customHeight="1" thickTop="1">
      <c r="A8" s="701"/>
      <c r="B8" s="701"/>
      <c r="C8" s="650" t="s">
        <v>237</v>
      </c>
      <c r="D8" s="650" t="e">
        <f>#REF!</f>
        <v>#REF!</v>
      </c>
    </row>
    <row r="9" spans="1:4" s="237" customFormat="1" ht="24">
      <c r="A9" s="713"/>
      <c r="B9" s="713"/>
      <c r="C9" s="559" t="s">
        <v>598</v>
      </c>
      <c r="D9" s="559" t="s">
        <v>599</v>
      </c>
    </row>
    <row r="10" spans="1:4" s="237" customFormat="1" ht="12">
      <c r="A10" s="525"/>
      <c r="B10" s="525"/>
      <c r="C10" s="10" t="s">
        <v>58</v>
      </c>
      <c r="D10" s="10" t="str">
        <f>C10</f>
        <v>EUR'000</v>
      </c>
    </row>
    <row r="11" spans="1:4" s="237" customFormat="1" ht="15" customHeight="1">
      <c r="A11" s="569" t="s">
        <v>554</v>
      </c>
      <c r="B11" s="569" t="s">
        <v>555</v>
      </c>
      <c r="C11" s="571"/>
      <c r="D11" s="571"/>
    </row>
    <row r="12" spans="1:5" s="237" customFormat="1" ht="12">
      <c r="A12" s="560" t="s">
        <v>702</v>
      </c>
      <c r="B12" s="560" t="s">
        <v>703</v>
      </c>
      <c r="C12" s="247">
        <v>78875</v>
      </c>
      <c r="D12" s="247">
        <v>87683</v>
      </c>
      <c r="E12" s="239"/>
    </row>
    <row r="13" spans="1:4" s="527" customFormat="1" ht="12.75" customHeight="1">
      <c r="A13" s="45"/>
      <c r="B13" s="45"/>
      <c r="C13" s="565">
        <f>SUM(C12)</f>
        <v>78875</v>
      </c>
      <c r="D13" s="565">
        <f>SUM(D12)</f>
        <v>87683</v>
      </c>
    </row>
    <row r="14" spans="1:5" s="237" customFormat="1" ht="12">
      <c r="A14" s="561"/>
      <c r="B14" s="561"/>
      <c r="C14" s="562"/>
      <c r="D14" s="564"/>
      <c r="E14" s="239"/>
    </row>
    <row r="15" spans="1:4" s="237" customFormat="1" ht="18" customHeight="1">
      <c r="A15" s="569" t="s">
        <v>557</v>
      </c>
      <c r="B15" s="569" t="s">
        <v>556</v>
      </c>
      <c r="C15" s="570"/>
      <c r="D15" s="570"/>
    </row>
    <row r="16" spans="1:5" s="237" customFormat="1" ht="12">
      <c r="A16" s="560" t="s">
        <v>702</v>
      </c>
      <c r="B16" s="560" t="s">
        <v>703</v>
      </c>
      <c r="C16" s="247">
        <v>173222</v>
      </c>
      <c r="D16" s="247">
        <v>182862</v>
      </c>
      <c r="E16" s="239"/>
    </row>
    <row r="17" spans="1:4" s="527" customFormat="1" ht="12.75" customHeight="1">
      <c r="A17" s="45"/>
      <c r="B17" s="45"/>
      <c r="C17" s="565">
        <f>SUM(C16)</f>
        <v>173222</v>
      </c>
      <c r="D17" s="565">
        <f>SUM(D16)</f>
        <v>182862</v>
      </c>
    </row>
    <row r="18" spans="1:2" s="527" customFormat="1" ht="27" customHeight="1">
      <c r="A18" s="563" t="s">
        <v>559</v>
      </c>
      <c r="B18" s="563" t="s">
        <v>558</v>
      </c>
    </row>
    <row r="19" spans="1:4" s="527" customFormat="1" ht="12">
      <c r="A19" s="566" t="s">
        <v>695</v>
      </c>
      <c r="B19" s="566" t="s">
        <v>697</v>
      </c>
      <c r="C19" s="567">
        <v>169595</v>
      </c>
      <c r="D19" s="567">
        <v>175897</v>
      </c>
    </row>
    <row r="20" spans="1:4" s="527" customFormat="1" ht="12">
      <c r="A20" s="566" t="s">
        <v>696</v>
      </c>
      <c r="B20" s="566" t="s">
        <v>698</v>
      </c>
      <c r="C20" s="567">
        <v>277</v>
      </c>
      <c r="D20" s="567">
        <v>282</v>
      </c>
    </row>
    <row r="21" spans="1:4" s="527" customFormat="1" ht="12.75" customHeight="1" thickBot="1">
      <c r="A21" s="217"/>
      <c r="B21" s="217"/>
      <c r="C21" s="568">
        <f>SUM(C19:C20)</f>
        <v>169872</v>
      </c>
      <c r="D21" s="568">
        <f>SUM(D19:D20)</f>
        <v>176179</v>
      </c>
    </row>
    <row r="22" spans="1:3" s="61" customFormat="1" ht="15.75" thickTop="1">
      <c r="A22" s="51"/>
      <c r="B22" s="51"/>
      <c r="C22" s="51"/>
    </row>
    <row r="23" spans="1:2" s="236" customFormat="1" ht="13.5" thickBot="1">
      <c r="A23" s="238"/>
      <c r="B23" s="238"/>
    </row>
    <row r="24" spans="1:7" ht="16.5" thickTop="1">
      <c r="A24" s="669"/>
      <c r="B24" s="669"/>
      <c r="C24" s="650" t="s">
        <v>236</v>
      </c>
      <c r="D24" s="650"/>
      <c r="F24" s="650" t="s">
        <v>237</v>
      </c>
      <c r="G24" s="650"/>
    </row>
    <row r="25" spans="1:7" ht="14.25">
      <c r="A25" s="699"/>
      <c r="B25" s="699"/>
      <c r="C25" s="382">
        <v>42916</v>
      </c>
      <c r="D25" s="382">
        <v>42735</v>
      </c>
      <c r="F25" s="382">
        <f>C25</f>
        <v>42916</v>
      </c>
      <c r="G25" s="382">
        <f>D25</f>
        <v>42735</v>
      </c>
    </row>
    <row r="26" spans="1:7" ht="14.25">
      <c r="A26" s="9"/>
      <c r="B26" s="53"/>
      <c r="C26" s="10" t="s">
        <v>58</v>
      </c>
      <c r="D26" s="10" t="s">
        <v>58</v>
      </c>
      <c r="F26" s="10" t="str">
        <f>C26</f>
        <v>EUR'000</v>
      </c>
      <c r="G26" s="10" t="str">
        <f>D26</f>
        <v>EUR'000</v>
      </c>
    </row>
    <row r="27" spans="1:7" ht="5.25" customHeight="1">
      <c r="A27" s="9"/>
      <c r="B27" s="53"/>
      <c r="C27" s="9"/>
      <c r="D27" s="9"/>
      <c r="F27" s="9"/>
      <c r="G27" s="68"/>
    </row>
    <row r="28" spans="1:7" ht="25.5">
      <c r="A28" s="238" t="s">
        <v>561</v>
      </c>
      <c r="B28" s="238" t="s">
        <v>560</v>
      </c>
      <c r="C28" s="9"/>
      <c r="D28" s="9"/>
      <c r="F28" s="9"/>
      <c r="G28" s="68"/>
    </row>
    <row r="29" spans="1:7" ht="15">
      <c r="A29" s="573" t="s">
        <v>563</v>
      </c>
      <c r="B29" s="573"/>
      <c r="C29" s="116"/>
      <c r="D29" s="116"/>
      <c r="E29" s="572"/>
      <c r="F29" s="116"/>
      <c r="G29" s="189"/>
    </row>
    <row r="30" spans="1:7" ht="14.25">
      <c r="A30" s="560" t="s">
        <v>699</v>
      </c>
      <c r="B30" s="560" t="s">
        <v>707</v>
      </c>
      <c r="C30" s="247" t="s">
        <v>604</v>
      </c>
      <c r="D30" s="247" t="s">
        <v>604</v>
      </c>
      <c r="F30" s="247" t="s">
        <v>604</v>
      </c>
      <c r="G30" s="95">
        <v>16682</v>
      </c>
    </row>
    <row r="31" spans="1:7" s="527" customFormat="1" ht="15" customHeight="1">
      <c r="A31" s="45"/>
      <c r="B31" s="45"/>
      <c r="C31" s="565" t="s">
        <v>604</v>
      </c>
      <c r="D31" s="565" t="s">
        <v>604</v>
      </c>
      <c r="F31" s="565" t="s">
        <v>604</v>
      </c>
      <c r="G31" s="565">
        <f>SUM(G30)</f>
        <v>16682</v>
      </c>
    </row>
    <row r="32" spans="1:7" ht="14.25">
      <c r="A32" s="574"/>
      <c r="B32" s="574"/>
      <c r="C32" s="98"/>
      <c r="D32" s="98"/>
      <c r="F32" s="98"/>
      <c r="G32" s="98"/>
    </row>
    <row r="33" spans="1:7" ht="15">
      <c r="A33" s="573" t="s">
        <v>562</v>
      </c>
      <c r="B33" s="573" t="s">
        <v>704</v>
      </c>
      <c r="C33" s="116"/>
      <c r="D33" s="116"/>
      <c r="E33" s="572"/>
      <c r="F33" s="116"/>
      <c r="G33" s="189"/>
    </row>
    <row r="34" spans="1:7" ht="14.25">
      <c r="A34" s="560" t="s">
        <v>700</v>
      </c>
      <c r="B34" s="560" t="s">
        <v>706</v>
      </c>
      <c r="C34" s="247" t="s">
        <v>604</v>
      </c>
      <c r="D34" s="247" t="s">
        <v>604</v>
      </c>
      <c r="F34" s="247">
        <v>19258</v>
      </c>
      <c r="G34" s="95">
        <v>14851</v>
      </c>
    </row>
    <row r="35" spans="1:7" s="527" customFormat="1" ht="15" customHeight="1">
      <c r="A35" s="45"/>
      <c r="B35" s="45"/>
      <c r="C35" s="565" t="s">
        <v>604</v>
      </c>
      <c r="D35" s="565" t="s">
        <v>604</v>
      </c>
      <c r="F35" s="565">
        <f>SUM(F34)</f>
        <v>19258</v>
      </c>
      <c r="G35" s="565">
        <f>SUM(G34)</f>
        <v>14851</v>
      </c>
    </row>
    <row r="36" spans="1:7" ht="14.25">
      <c r="A36" s="574"/>
      <c r="B36" s="574"/>
      <c r="C36" s="98"/>
      <c r="D36" s="98"/>
      <c r="F36" s="98"/>
      <c r="G36" s="98"/>
    </row>
    <row r="37" spans="1:7" ht="15">
      <c r="A37" s="573" t="s">
        <v>564</v>
      </c>
      <c r="B37" s="573" t="s">
        <v>705</v>
      </c>
      <c r="C37" s="116"/>
      <c r="D37" s="116"/>
      <c r="E37" s="572"/>
      <c r="F37" s="116"/>
      <c r="G37" s="189"/>
    </row>
    <row r="38" spans="1:7" ht="14.25">
      <c r="A38" s="560" t="s">
        <v>700</v>
      </c>
      <c r="B38" s="560" t="s">
        <v>706</v>
      </c>
      <c r="C38" s="247" t="s">
        <v>604</v>
      </c>
      <c r="D38" s="247" t="s">
        <v>604</v>
      </c>
      <c r="F38" s="247">
        <v>25929</v>
      </c>
      <c r="G38" s="95">
        <v>33267</v>
      </c>
    </row>
    <row r="39" spans="1:7" ht="14.25">
      <c r="A39" s="560" t="s">
        <v>701</v>
      </c>
      <c r="B39" s="560" t="s">
        <v>718</v>
      </c>
      <c r="C39" s="247">
        <v>221</v>
      </c>
      <c r="D39" s="247">
        <v>236</v>
      </c>
      <c r="F39" s="247">
        <v>91</v>
      </c>
      <c r="G39" s="95">
        <v>98</v>
      </c>
    </row>
    <row r="40" spans="1:7" s="527" customFormat="1" ht="15" customHeight="1" thickBot="1">
      <c r="A40" s="217"/>
      <c r="B40" s="217"/>
      <c r="C40" s="529">
        <f>SUM(C38,C39)</f>
        <v>221</v>
      </c>
      <c r="D40" s="529">
        <f>SUM(D38,D39)</f>
        <v>236</v>
      </c>
      <c r="F40" s="529">
        <f>SUM(F38,F39)</f>
        <v>26020</v>
      </c>
      <c r="G40" s="529">
        <f>SUM(G38,G39)</f>
        <v>33365</v>
      </c>
    </row>
    <row r="41" spans="1:2" ht="15" thickTop="1">
      <c r="A41" s="575" t="s">
        <v>565</v>
      </c>
      <c r="B41" s="608" t="s">
        <v>708</v>
      </c>
    </row>
    <row r="42" spans="1:2" ht="14.25">
      <c r="A42" s="575" t="s">
        <v>566</v>
      </c>
      <c r="B42" s="608" t="s">
        <v>709</v>
      </c>
    </row>
    <row r="43" ht="15" thickBot="1"/>
    <row r="44" spans="1:7" ht="16.5" thickTop="1">
      <c r="A44" s="669"/>
      <c r="B44" s="669"/>
      <c r="C44" s="650" t="str">
        <f>C24</f>
        <v>Koncerns / Group</v>
      </c>
      <c r="D44" s="650"/>
      <c r="F44" s="650" t="str">
        <f>F24</f>
        <v>Sabiedrība / Company</v>
      </c>
      <c r="G44" s="650"/>
    </row>
    <row r="45" spans="1:7" ht="14.25">
      <c r="A45" s="699"/>
      <c r="B45" s="699"/>
      <c r="C45" s="382">
        <f>C25</f>
        <v>42916</v>
      </c>
      <c r="D45" s="382">
        <f>D25</f>
        <v>42735</v>
      </c>
      <c r="F45" s="382">
        <f>F25</f>
        <v>42916</v>
      </c>
      <c r="G45" s="382">
        <f>G25</f>
        <v>42735</v>
      </c>
    </row>
    <row r="46" spans="1:7" ht="14.25">
      <c r="A46" s="9"/>
      <c r="B46" s="53"/>
      <c r="C46" s="10" t="str">
        <f>C10</f>
        <v>EUR'000</v>
      </c>
      <c r="D46" s="10" t="str">
        <f>D10</f>
        <v>EUR'000</v>
      </c>
      <c r="F46" s="10" t="str">
        <f>C46</f>
        <v>EUR'000</v>
      </c>
      <c r="G46" s="10" t="str">
        <f>D46</f>
        <v>EUR'000</v>
      </c>
    </row>
    <row r="47" ht="7.5" customHeight="1"/>
    <row r="48" spans="1:7" ht="25.5">
      <c r="A48" s="238" t="s">
        <v>568</v>
      </c>
      <c r="B48" s="576" t="s">
        <v>567</v>
      </c>
      <c r="C48" s="9"/>
      <c r="D48" s="9"/>
      <c r="F48" s="9"/>
      <c r="G48" s="68"/>
    </row>
    <row r="49" spans="1:7" ht="14.25">
      <c r="A49" s="560" t="s">
        <v>710</v>
      </c>
      <c r="B49" s="560" t="s">
        <v>713</v>
      </c>
      <c r="C49" s="247" t="s">
        <v>604</v>
      </c>
      <c r="D49" s="247" t="s">
        <v>604</v>
      </c>
      <c r="F49" s="247">
        <v>2481</v>
      </c>
      <c r="G49" s="95">
        <v>5581</v>
      </c>
    </row>
    <row r="50" spans="1:7" ht="14.25">
      <c r="A50" s="560" t="s">
        <v>711</v>
      </c>
      <c r="B50" s="560" t="s">
        <v>714</v>
      </c>
      <c r="C50" s="247" t="s">
        <v>604</v>
      </c>
      <c r="D50" s="247" t="s">
        <v>604</v>
      </c>
      <c r="F50" s="247">
        <v>2043</v>
      </c>
      <c r="G50" s="95">
        <v>2170</v>
      </c>
    </row>
    <row r="51" spans="1:7" s="527" customFormat="1" ht="15" customHeight="1">
      <c r="A51" s="45"/>
      <c r="B51" s="45"/>
      <c r="C51" s="565" t="s">
        <v>604</v>
      </c>
      <c r="D51" s="565" t="s">
        <v>604</v>
      </c>
      <c r="F51" s="565">
        <f>SUM(F49,F50)</f>
        <v>4524</v>
      </c>
      <c r="G51" s="565">
        <f>SUM(G49,G50)</f>
        <v>7751</v>
      </c>
    </row>
    <row r="53" spans="1:7" ht="25.5">
      <c r="A53" s="238" t="s">
        <v>570</v>
      </c>
      <c r="B53" s="576" t="s">
        <v>569</v>
      </c>
      <c r="C53" s="9"/>
      <c r="D53" s="9"/>
      <c r="F53" s="9"/>
      <c r="G53" s="68"/>
    </row>
    <row r="54" spans="1:7" ht="14.25">
      <c r="A54" s="560" t="s">
        <v>712</v>
      </c>
      <c r="B54" s="560" t="s">
        <v>715</v>
      </c>
      <c r="C54" s="247" t="s">
        <v>604</v>
      </c>
      <c r="D54" s="247" t="s">
        <v>604</v>
      </c>
      <c r="F54" s="247">
        <v>986</v>
      </c>
      <c r="G54" s="95">
        <v>826</v>
      </c>
    </row>
    <row r="55" spans="1:7" s="527" customFormat="1" ht="15" customHeight="1" thickBot="1">
      <c r="A55" s="217"/>
      <c r="B55" s="217"/>
      <c r="C55" s="529" t="s">
        <v>604</v>
      </c>
      <c r="D55" s="529" t="s">
        <v>604</v>
      </c>
      <c r="F55" s="529">
        <f>SUM(F54)</f>
        <v>986</v>
      </c>
      <c r="G55" s="529">
        <f>SUM(G54)</f>
        <v>826</v>
      </c>
    </row>
    <row r="56" ht="15" thickTop="1"/>
    <row r="60" spans="1:256" s="61" customFormat="1" ht="15">
      <c r="A60" s="238" t="s">
        <v>577</v>
      </c>
      <c r="B60" s="576" t="s">
        <v>584</v>
      </c>
      <c r="C60" s="9"/>
      <c r="D60" s="9"/>
      <c r="E60" s="127"/>
      <c r="F60" s="9"/>
      <c r="G60" s="68"/>
      <c r="H60" s="238"/>
      <c r="I60" s="576"/>
      <c r="J60" s="9"/>
      <c r="K60" s="9"/>
      <c r="L60" s="127"/>
      <c r="M60" s="9"/>
      <c r="N60" s="68"/>
      <c r="O60" s="238"/>
      <c r="P60" s="576"/>
      <c r="Q60" s="9"/>
      <c r="R60" s="9"/>
      <c r="S60" s="127"/>
      <c r="T60" s="9"/>
      <c r="U60" s="68"/>
      <c r="V60" s="238"/>
      <c r="W60" s="576"/>
      <c r="X60" s="9"/>
      <c r="Y60" s="9"/>
      <c r="Z60" s="127"/>
      <c r="AA60" s="9"/>
      <c r="AB60" s="68"/>
      <c r="AC60" s="238"/>
      <c r="AD60" s="576"/>
      <c r="AE60" s="9"/>
      <c r="AF60" s="9"/>
      <c r="AG60" s="127"/>
      <c r="AH60" s="9"/>
      <c r="AI60" s="68"/>
      <c r="AJ60" s="238"/>
      <c r="AK60" s="576"/>
      <c r="AL60" s="9"/>
      <c r="AM60" s="9"/>
      <c r="AN60" s="127"/>
      <c r="AO60" s="9"/>
      <c r="AP60" s="68"/>
      <c r="AQ60" s="238"/>
      <c r="AR60" s="576"/>
      <c r="AS60" s="9"/>
      <c r="AT60" s="9"/>
      <c r="AU60" s="127"/>
      <c r="AV60" s="9"/>
      <c r="AW60" s="68"/>
      <c r="AX60" s="238"/>
      <c r="AY60" s="576"/>
      <c r="AZ60" s="9"/>
      <c r="BA60" s="9"/>
      <c r="BB60" s="127"/>
      <c r="BC60" s="9"/>
      <c r="BD60" s="68"/>
      <c r="BE60" s="238"/>
      <c r="BF60" s="576"/>
      <c r="BG60" s="9"/>
      <c r="BH60" s="9"/>
      <c r="BI60" s="127"/>
      <c r="BJ60" s="9"/>
      <c r="BK60" s="68"/>
      <c r="BL60" s="238"/>
      <c r="BM60" s="576"/>
      <c r="BN60" s="9"/>
      <c r="BO60" s="9"/>
      <c r="BP60" s="127"/>
      <c r="BQ60" s="9"/>
      <c r="BR60" s="68"/>
      <c r="BS60" s="238"/>
      <c r="BT60" s="576"/>
      <c r="BU60" s="9"/>
      <c r="BV60" s="9"/>
      <c r="BW60" s="127"/>
      <c r="BX60" s="9"/>
      <c r="BY60" s="68"/>
      <c r="BZ60" s="238"/>
      <c r="CA60" s="576"/>
      <c r="CB60" s="9"/>
      <c r="CC60" s="9"/>
      <c r="CD60" s="127"/>
      <c r="CE60" s="9"/>
      <c r="CF60" s="68"/>
      <c r="CG60" s="238"/>
      <c r="CH60" s="576"/>
      <c r="CI60" s="9"/>
      <c r="CJ60" s="9"/>
      <c r="CK60" s="127"/>
      <c r="CL60" s="9"/>
      <c r="CM60" s="68"/>
      <c r="CN60" s="238"/>
      <c r="CO60" s="576"/>
      <c r="CP60" s="9"/>
      <c r="CQ60" s="9"/>
      <c r="CR60" s="127"/>
      <c r="CS60" s="9"/>
      <c r="CT60" s="68"/>
      <c r="CU60" s="238"/>
      <c r="CV60" s="576"/>
      <c r="CW60" s="9"/>
      <c r="CX60" s="9"/>
      <c r="CY60" s="127"/>
      <c r="CZ60" s="9"/>
      <c r="DA60" s="68"/>
      <c r="DB60" s="238"/>
      <c r="DC60" s="576"/>
      <c r="DD60" s="9"/>
      <c r="DE60" s="9"/>
      <c r="DF60" s="127"/>
      <c r="DG60" s="9"/>
      <c r="DH60" s="68"/>
      <c r="DI60" s="238"/>
      <c r="DJ60" s="576"/>
      <c r="DK60" s="9"/>
      <c r="DL60" s="9"/>
      <c r="DM60" s="127"/>
      <c r="DN60" s="9"/>
      <c r="DO60" s="68"/>
      <c r="DP60" s="238"/>
      <c r="DQ60" s="576"/>
      <c r="DR60" s="9"/>
      <c r="DS60" s="9"/>
      <c r="DT60" s="127"/>
      <c r="DU60" s="9"/>
      <c r="DV60" s="68"/>
      <c r="DW60" s="238"/>
      <c r="DX60" s="576"/>
      <c r="DY60" s="9"/>
      <c r="DZ60" s="9"/>
      <c r="EA60" s="127"/>
      <c r="EB60" s="9"/>
      <c r="EC60" s="68"/>
      <c r="ED60" s="238"/>
      <c r="EE60" s="576"/>
      <c r="EF60" s="9"/>
      <c r="EG60" s="9"/>
      <c r="EH60" s="127"/>
      <c r="EI60" s="9"/>
      <c r="EJ60" s="68"/>
      <c r="EK60" s="238"/>
      <c r="EL60" s="576"/>
      <c r="EM60" s="9"/>
      <c r="EN60" s="9"/>
      <c r="EO60" s="127"/>
      <c r="EP60" s="9"/>
      <c r="EQ60" s="68"/>
      <c r="ER60" s="238"/>
      <c r="ES60" s="576"/>
      <c r="ET60" s="9"/>
      <c r="EU60" s="9"/>
      <c r="EV60" s="127"/>
      <c r="EW60" s="9"/>
      <c r="EX60" s="68"/>
      <c r="EY60" s="238"/>
      <c r="EZ60" s="576"/>
      <c r="FA60" s="9"/>
      <c r="FB60" s="9"/>
      <c r="FC60" s="127"/>
      <c r="FD60" s="9"/>
      <c r="FE60" s="68"/>
      <c r="FF60" s="238"/>
      <c r="FG60" s="576"/>
      <c r="FH60" s="9"/>
      <c r="FI60" s="9"/>
      <c r="FJ60" s="127"/>
      <c r="FK60" s="9"/>
      <c r="FL60" s="68"/>
      <c r="FM60" s="238"/>
      <c r="FN60" s="576"/>
      <c r="FO60" s="9"/>
      <c r="FP60" s="9"/>
      <c r="FQ60" s="127"/>
      <c r="FR60" s="9"/>
      <c r="FS60" s="68"/>
      <c r="FT60" s="238"/>
      <c r="FU60" s="576"/>
      <c r="FV60" s="9"/>
      <c r="FW60" s="9"/>
      <c r="FX60" s="127"/>
      <c r="FY60" s="9"/>
      <c r="FZ60" s="68"/>
      <c r="GA60" s="238"/>
      <c r="GB60" s="576"/>
      <c r="GC60" s="9"/>
      <c r="GD60" s="9"/>
      <c r="GE60" s="127"/>
      <c r="GF60" s="9"/>
      <c r="GG60" s="68"/>
      <c r="GH60" s="238"/>
      <c r="GI60" s="576"/>
      <c r="GJ60" s="9"/>
      <c r="GK60" s="9"/>
      <c r="GL60" s="127"/>
      <c r="GM60" s="9"/>
      <c r="GN60" s="68"/>
      <c r="GO60" s="238"/>
      <c r="GP60" s="576"/>
      <c r="GQ60" s="9"/>
      <c r="GR60" s="9"/>
      <c r="GS60" s="127"/>
      <c r="GT60" s="9"/>
      <c r="GU60" s="68"/>
      <c r="GV60" s="238"/>
      <c r="GW60" s="576"/>
      <c r="GX60" s="9"/>
      <c r="GY60" s="9"/>
      <c r="GZ60" s="127"/>
      <c r="HA60" s="9"/>
      <c r="HB60" s="68"/>
      <c r="HC60" s="238"/>
      <c r="HD60" s="576"/>
      <c r="HE60" s="9"/>
      <c r="HF60" s="9"/>
      <c r="HG60" s="127"/>
      <c r="HH60" s="9"/>
      <c r="HI60" s="68"/>
      <c r="HJ60" s="238"/>
      <c r="HK60" s="576"/>
      <c r="HL60" s="9"/>
      <c r="HM60" s="9"/>
      <c r="HN60" s="127"/>
      <c r="HO60" s="9"/>
      <c r="HP60" s="68"/>
      <c r="HQ60" s="238"/>
      <c r="HR60" s="576"/>
      <c r="HS60" s="9"/>
      <c r="HT60" s="9"/>
      <c r="HU60" s="127"/>
      <c r="HV60" s="9"/>
      <c r="HW60" s="68"/>
      <c r="HX60" s="238"/>
      <c r="HY60" s="576"/>
      <c r="HZ60" s="9"/>
      <c r="IA60" s="9"/>
      <c r="IB60" s="127"/>
      <c r="IC60" s="9"/>
      <c r="ID60" s="68"/>
      <c r="IE60" s="238"/>
      <c r="IF60" s="576"/>
      <c r="IG60" s="9"/>
      <c r="IH60" s="9"/>
      <c r="II60" s="127"/>
      <c r="IJ60" s="9"/>
      <c r="IK60" s="68"/>
      <c r="IL60" s="238"/>
      <c r="IM60" s="576"/>
      <c r="IN60" s="9"/>
      <c r="IO60" s="9"/>
      <c r="IP60" s="127"/>
      <c r="IQ60" s="9"/>
      <c r="IR60" s="68"/>
      <c r="IS60" s="238"/>
      <c r="IT60" s="576"/>
      <c r="IU60" s="9"/>
      <c r="IV60" s="9"/>
    </row>
    <row r="61" s="61" customFormat="1" ht="9.75" customHeight="1"/>
    <row r="62" spans="1:4" s="61" customFormat="1" ht="15.75" thickBot="1">
      <c r="A62" s="538" t="s">
        <v>583</v>
      </c>
      <c r="B62" s="590" t="s">
        <v>585</v>
      </c>
      <c r="C62" s="591"/>
      <c r="D62" s="527"/>
    </row>
    <row r="63" spans="1:4" s="237" customFormat="1" ht="16.5" customHeight="1" thickTop="1">
      <c r="A63" s="701"/>
      <c r="B63" s="701"/>
      <c r="C63" s="650" t="s">
        <v>237</v>
      </c>
      <c r="D63" s="650" t="e">
        <f>#REF!</f>
        <v>#REF!</v>
      </c>
    </row>
    <row r="64" spans="1:4" s="237" customFormat="1" ht="14.25" customHeight="1">
      <c r="A64" s="713"/>
      <c r="B64" s="713"/>
      <c r="C64" s="559">
        <v>42916</v>
      </c>
      <c r="D64" s="559">
        <v>42735</v>
      </c>
    </row>
    <row r="65" spans="1:4" s="237" customFormat="1" ht="12">
      <c r="A65" s="525"/>
      <c r="B65" s="525"/>
      <c r="C65" s="10" t="s">
        <v>58</v>
      </c>
      <c r="D65" s="10" t="str">
        <f>C65</f>
        <v>EUR'000</v>
      </c>
    </row>
    <row r="66" spans="1:4" s="61" customFormat="1" ht="15">
      <c r="A66" s="577" t="s">
        <v>247</v>
      </c>
      <c r="B66" s="577" t="s">
        <v>652</v>
      </c>
      <c r="C66" s="577"/>
      <c r="D66" s="581"/>
    </row>
    <row r="67" spans="1:4" s="237" customFormat="1" ht="13.5" customHeight="1">
      <c r="A67" s="582" t="s">
        <v>465</v>
      </c>
      <c r="B67" s="582" t="s">
        <v>466</v>
      </c>
      <c r="C67" s="583">
        <v>338039</v>
      </c>
      <c r="D67" s="583">
        <v>313497</v>
      </c>
    </row>
    <row r="68" spans="1:4" s="237" customFormat="1" ht="13.5" customHeight="1">
      <c r="A68" s="579" t="s">
        <v>461</v>
      </c>
      <c r="B68" s="579" t="s">
        <v>462</v>
      </c>
      <c r="C68" s="556">
        <v>59639</v>
      </c>
      <c r="D68" s="556">
        <v>63883</v>
      </c>
    </row>
    <row r="69" spans="1:4" s="237" customFormat="1" ht="13.5" customHeight="1">
      <c r="A69" s="45" t="s">
        <v>571</v>
      </c>
      <c r="B69" s="45" t="s">
        <v>716</v>
      </c>
      <c r="C69" s="584">
        <f>SUM(C67:C68)</f>
        <v>397678</v>
      </c>
      <c r="D69" s="584">
        <f>SUM(D67:D68)</f>
        <v>377380</v>
      </c>
    </row>
    <row r="70" spans="1:4" s="61" customFormat="1" ht="15">
      <c r="A70" s="585"/>
      <c r="B70" s="585"/>
      <c r="C70" s="586"/>
      <c r="D70" s="586"/>
    </row>
    <row r="71" spans="1:4" s="61" customFormat="1" ht="15">
      <c r="A71" s="577" t="s">
        <v>572</v>
      </c>
      <c r="B71" s="577" t="s">
        <v>717</v>
      </c>
      <c r="C71" s="577"/>
      <c r="D71" s="581"/>
    </row>
    <row r="72" spans="1:4" s="237" customFormat="1" ht="13.5" customHeight="1">
      <c r="A72" s="579" t="s">
        <v>465</v>
      </c>
      <c r="B72" s="579" t="s">
        <v>466</v>
      </c>
      <c r="C72" s="556">
        <v>49897</v>
      </c>
      <c r="D72" s="556">
        <v>48880</v>
      </c>
    </row>
    <row r="73" spans="1:4" s="237" customFormat="1" ht="13.5" customHeight="1">
      <c r="A73" s="579" t="s">
        <v>461</v>
      </c>
      <c r="B73" s="579" t="s">
        <v>462</v>
      </c>
      <c r="C73" s="556">
        <v>9918</v>
      </c>
      <c r="D73" s="556">
        <v>11345</v>
      </c>
    </row>
    <row r="74" spans="1:4" s="61" customFormat="1" ht="15">
      <c r="A74" s="585"/>
      <c r="B74" s="585"/>
      <c r="C74" s="586"/>
      <c r="D74" s="586"/>
    </row>
    <row r="75" spans="1:4" s="61" customFormat="1" ht="15">
      <c r="A75" s="577" t="s">
        <v>252</v>
      </c>
      <c r="B75" s="577" t="s">
        <v>251</v>
      </c>
      <c r="C75" s="581"/>
      <c r="D75" s="581"/>
    </row>
    <row r="76" spans="1:4" s="237" customFormat="1" ht="13.5" customHeight="1">
      <c r="A76" s="579" t="s">
        <v>461</v>
      </c>
      <c r="B76" s="579" t="s">
        <v>462</v>
      </c>
      <c r="C76" s="556">
        <v>6716</v>
      </c>
      <c r="D76" s="556">
        <v>3678</v>
      </c>
    </row>
    <row r="77" spans="1:4" s="237" customFormat="1" ht="13.5" customHeight="1">
      <c r="A77" s="579" t="s">
        <v>465</v>
      </c>
      <c r="B77" s="579" t="s">
        <v>466</v>
      </c>
      <c r="C77" s="556">
        <v>6673</v>
      </c>
      <c r="D77" s="556">
        <v>41651</v>
      </c>
    </row>
    <row r="78" spans="1:4" s="237" customFormat="1" ht="13.5" customHeight="1">
      <c r="A78" s="587" t="s">
        <v>472</v>
      </c>
      <c r="B78" s="579" t="s">
        <v>472</v>
      </c>
      <c r="C78" s="556">
        <v>3493</v>
      </c>
      <c r="D78" s="556">
        <v>5046</v>
      </c>
    </row>
    <row r="79" spans="1:4" s="237" customFormat="1" ht="13.5" customHeight="1">
      <c r="A79" s="587" t="s">
        <v>477</v>
      </c>
      <c r="B79" s="579" t="s">
        <v>477</v>
      </c>
      <c r="C79" s="556">
        <v>4689</v>
      </c>
      <c r="D79" s="556">
        <v>4788</v>
      </c>
    </row>
    <row r="80" spans="1:4" s="237" customFormat="1" ht="13.5" customHeight="1">
      <c r="A80" s="579" t="s">
        <v>580</v>
      </c>
      <c r="B80" s="579" t="s">
        <v>500</v>
      </c>
      <c r="C80" s="556">
        <v>109625</v>
      </c>
      <c r="D80" s="556">
        <v>129936</v>
      </c>
    </row>
    <row r="81" spans="1:4" s="237" customFormat="1" ht="13.5" customHeight="1">
      <c r="A81" s="45" t="s">
        <v>573</v>
      </c>
      <c r="B81" s="45" t="s">
        <v>574</v>
      </c>
      <c r="C81" s="584">
        <f>SUM(C72,C73,C76,C77,C78,C79,C80)</f>
        <v>191011</v>
      </c>
      <c r="D81" s="584">
        <f>SUM(D72,D73,D76,D77,D78,D79,D80)</f>
        <v>245324</v>
      </c>
    </row>
    <row r="82" spans="1:4" s="61" customFormat="1" ht="15.75" thickBot="1">
      <c r="A82" s="588" t="s">
        <v>575</v>
      </c>
      <c r="B82" s="588" t="s">
        <v>576</v>
      </c>
      <c r="C82" s="589">
        <f>SUM(C69,C81)</f>
        <v>588689</v>
      </c>
      <c r="D82" s="589">
        <f>SUM(D69,D81)</f>
        <v>622704</v>
      </c>
    </row>
    <row r="83" ht="15" thickTop="1"/>
    <row r="87" spans="1:4" s="61" customFormat="1" ht="15.75" thickBot="1">
      <c r="A87" s="538" t="s">
        <v>582</v>
      </c>
      <c r="B87" s="538" t="s">
        <v>581</v>
      </c>
      <c r="C87" s="42"/>
      <c r="D87" s="42"/>
    </row>
    <row r="88" spans="1:5" s="61" customFormat="1" ht="16.5" thickTop="1">
      <c r="A88" s="659"/>
      <c r="B88" s="659"/>
      <c r="C88" s="657" t="str">
        <f>C8</f>
        <v>Sabiedrība / Company</v>
      </c>
      <c r="D88" s="657"/>
      <c r="E88" s="657"/>
    </row>
    <row r="89" spans="1:5" s="61" customFormat="1" ht="24">
      <c r="A89" s="660"/>
      <c r="B89" s="660"/>
      <c r="C89" s="530" t="str">
        <f>C9</f>
        <v>01/01-30/06/2017</v>
      </c>
      <c r="D89" s="530" t="str">
        <f>D9</f>
        <v>01/01-30/06/2016</v>
      </c>
      <c r="E89" s="531">
        <v>2016</v>
      </c>
    </row>
    <row r="90" spans="1:5" s="61" customFormat="1" ht="15">
      <c r="A90" s="339"/>
      <c r="B90" s="339"/>
      <c r="C90" s="533" t="str">
        <f>C10</f>
        <v>EUR'000</v>
      </c>
      <c r="D90" s="533" t="str">
        <f>D10</f>
        <v>EUR'000</v>
      </c>
      <c r="E90" s="533" t="str">
        <f>D90</f>
        <v>EUR'000</v>
      </c>
    </row>
    <row r="91" spans="1:5" s="61" customFormat="1" ht="7.5" customHeight="1">
      <c r="A91" s="339"/>
      <c r="B91" s="339"/>
      <c r="C91" s="533"/>
      <c r="D91" s="533"/>
      <c r="E91" s="533"/>
    </row>
    <row r="92" spans="1:5" s="61" customFormat="1" ht="15.75" customHeight="1">
      <c r="A92" s="577" t="s">
        <v>206</v>
      </c>
      <c r="B92" s="577" t="s">
        <v>207</v>
      </c>
      <c r="C92" s="578">
        <f>E95</f>
        <v>622704</v>
      </c>
      <c r="D92" s="578">
        <f>E92</f>
        <v>624577</v>
      </c>
      <c r="E92" s="578">
        <v>624577</v>
      </c>
    </row>
    <row r="93" spans="1:5" s="237" customFormat="1" ht="13.5" customHeight="1">
      <c r="A93" s="579" t="s">
        <v>644</v>
      </c>
      <c r="B93" s="579" t="s">
        <v>645</v>
      </c>
      <c r="C93" s="580" t="s">
        <v>604</v>
      </c>
      <c r="D93" s="556">
        <v>16111</v>
      </c>
      <c r="E93" s="556">
        <v>78446</v>
      </c>
    </row>
    <row r="94" spans="1:5" s="237" customFormat="1" ht="13.5" customHeight="1">
      <c r="A94" s="579" t="s">
        <v>578</v>
      </c>
      <c r="B94" s="579" t="s">
        <v>579</v>
      </c>
      <c r="C94" s="580">
        <v>-34015</v>
      </c>
      <c r="D94" s="580">
        <v>-32047</v>
      </c>
      <c r="E94" s="580">
        <v>-80319</v>
      </c>
    </row>
    <row r="95" spans="1:5" s="61" customFormat="1" ht="15.75" thickBot="1">
      <c r="A95" s="592" t="s">
        <v>205</v>
      </c>
      <c r="B95" s="592" t="s">
        <v>208</v>
      </c>
      <c r="C95" s="593">
        <f>SUM(C92,C93,C94)</f>
        <v>588689</v>
      </c>
      <c r="D95" s="593">
        <f>SUM(D92,D93,D94)</f>
        <v>608641</v>
      </c>
      <c r="E95" s="593">
        <f>SUM(E92,E93,E94)</f>
        <v>622704</v>
      </c>
    </row>
    <row r="96" ht="15" thickTop="1"/>
  </sheetData>
  <sheetProtection password="9D4D" sheet="1" objects="1" scenarios="1"/>
  <mergeCells count="17">
    <mergeCell ref="A88:A89"/>
    <mergeCell ref="B88:B89"/>
    <mergeCell ref="C88:E88"/>
    <mergeCell ref="F24:G24"/>
    <mergeCell ref="A44:A45"/>
    <mergeCell ref="B44:B45"/>
    <mergeCell ref="C44:D44"/>
    <mergeCell ref="F44:G44"/>
    <mergeCell ref="A63:A64"/>
    <mergeCell ref="B63:B64"/>
    <mergeCell ref="C63:D63"/>
    <mergeCell ref="A8:A9"/>
    <mergeCell ref="B8:B9"/>
    <mergeCell ref="C8:D8"/>
    <mergeCell ref="A24:A25"/>
    <mergeCell ref="B24:B25"/>
    <mergeCell ref="C24:D24"/>
  </mergeCells>
  <printOptions/>
  <pageMargins left="0" right="0" top="0.9448818897637796" bottom="0.7480314960629921" header="0.11811023622047245" footer="0.11811023622047245"/>
  <pageSetup fitToHeight="4"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showGridLines="0" zoomScale="90" zoomScaleNormal="9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5" outlineLevelCol="1"/>
  <cols>
    <col min="1" max="1" width="70.7109375" style="63" customWidth="1"/>
    <col min="2" max="2" width="65.57421875" style="63" customWidth="1" outlineLevel="1"/>
    <col min="3" max="3" width="10.57421875" style="63" customWidth="1" outlineLevel="1"/>
    <col min="4" max="5" width="13.8515625" style="138" customWidth="1"/>
    <col min="6" max="6" width="2.28125" style="63" customWidth="1"/>
    <col min="7" max="8" width="13.8515625" style="138" customWidth="1"/>
    <col min="9" max="16384" width="9.140625" style="63" customWidth="1"/>
  </cols>
  <sheetData>
    <row r="1" spans="1:3" ht="12.75">
      <c r="A1" s="285" t="str">
        <f>'Galvenie darbības rādītāji'!A1</f>
        <v>LATVENERGO KONSOLIDĒTIE UN AS „LATVENERGO”</v>
      </c>
      <c r="B1" s="285" t="str">
        <f>'Galvenie darbības rādītāji'!B1</f>
        <v>LATVENERGO CONSOLIDATED AND LATVENERGO AS</v>
      </c>
      <c r="C1" s="285"/>
    </row>
    <row r="2" spans="1:3" ht="26.25" customHeight="1">
      <c r="A2" s="285" t="str">
        <f>'Galvenie darbības rādītāji'!A2</f>
        <v>NEREVIDĒTIE STARPPERIODU SAĪSINĀTIE FINANŠU PĀRSKATI PAR 6 MĒNEŠU PERIODU, KAS BEIDZAS 2017. GADA 30. JŪNIJĀ</v>
      </c>
      <c r="B2" s="285" t="str">
        <f>'Galvenie darbības rādītāji'!B2</f>
        <v>UNAUDITED CONDENSED INTERIM FINANCIAL STATEMENTS FOR THE 6–MONTH PERIOD ENDING 30 JUNE 2017</v>
      </c>
      <c r="C2" s="285"/>
    </row>
    <row r="3" spans="2:3" ht="6.75" customHeight="1">
      <c r="B3" s="155"/>
      <c r="C3" s="155"/>
    </row>
    <row r="4" ht="20.25">
      <c r="A4" s="64" t="s">
        <v>233</v>
      </c>
    </row>
    <row r="5" spans="1:3" ht="21" thickBot="1">
      <c r="A5" s="64" t="s">
        <v>234</v>
      </c>
      <c r="B5" s="155"/>
      <c r="C5" s="155"/>
    </row>
    <row r="6" spans="1:8" ht="18" customHeight="1" thickTop="1">
      <c r="A6" s="621"/>
      <c r="B6" s="621"/>
      <c r="C6" s="626" t="s">
        <v>605</v>
      </c>
      <c r="D6" s="623" t="s">
        <v>236</v>
      </c>
      <c r="E6" s="623"/>
      <c r="G6" s="623" t="s">
        <v>237</v>
      </c>
      <c r="H6" s="623"/>
    </row>
    <row r="7" spans="1:8" ht="23.25" customHeight="1">
      <c r="A7" s="622"/>
      <c r="B7" s="622"/>
      <c r="C7" s="627"/>
      <c r="D7" s="305" t="s">
        <v>598</v>
      </c>
      <c r="E7" s="305" t="s">
        <v>599</v>
      </c>
      <c r="G7" s="305" t="s">
        <v>598</v>
      </c>
      <c r="H7" s="305" t="s">
        <v>599</v>
      </c>
    </row>
    <row r="8" spans="1:8" ht="13.5" customHeight="1">
      <c r="A8" s="185"/>
      <c r="B8" s="186"/>
      <c r="C8" s="459"/>
      <c r="D8" s="140" t="s">
        <v>58</v>
      </c>
      <c r="E8" s="140" t="s">
        <v>58</v>
      </c>
      <c r="G8" s="140" t="s">
        <v>58</v>
      </c>
      <c r="H8" s="140" t="s">
        <v>58</v>
      </c>
    </row>
    <row r="9" spans="1:8" ht="6.75" customHeight="1">
      <c r="A9" s="185"/>
      <c r="B9" s="186"/>
      <c r="C9" s="459"/>
      <c r="D9" s="140"/>
      <c r="E9" s="140"/>
      <c r="G9" s="140"/>
      <c r="H9" s="140"/>
    </row>
    <row r="10" spans="1:8" ht="12.75">
      <c r="A10" s="77" t="s">
        <v>0</v>
      </c>
      <c r="B10" s="77" t="s">
        <v>60</v>
      </c>
      <c r="C10" s="460">
        <v>4</v>
      </c>
      <c r="D10" s="154">
        <v>478902</v>
      </c>
      <c r="E10" s="154">
        <v>475998</v>
      </c>
      <c r="G10" s="154">
        <v>262691</v>
      </c>
      <c r="H10" s="154">
        <v>267370</v>
      </c>
    </row>
    <row r="11" spans="1:9" ht="12.75">
      <c r="A11" s="78" t="s">
        <v>1</v>
      </c>
      <c r="B11" s="78" t="s">
        <v>61</v>
      </c>
      <c r="C11" s="461"/>
      <c r="D11" s="159">
        <v>3535</v>
      </c>
      <c r="E11" s="159">
        <v>3224</v>
      </c>
      <c r="G11" s="159">
        <v>2398</v>
      </c>
      <c r="H11" s="159">
        <v>1596</v>
      </c>
      <c r="I11" s="605"/>
    </row>
    <row r="12" spans="1:8" ht="12.75">
      <c r="A12" s="78" t="s">
        <v>2</v>
      </c>
      <c r="B12" s="78" t="s">
        <v>155</v>
      </c>
      <c r="C12" s="461">
        <v>5</v>
      </c>
      <c r="D12" s="154">
        <v>-182180</v>
      </c>
      <c r="E12" s="159">
        <v>-195800</v>
      </c>
      <c r="G12" s="154">
        <v>-83486</v>
      </c>
      <c r="H12" s="159">
        <v>-93467</v>
      </c>
    </row>
    <row r="13" spans="1:8" ht="12.75">
      <c r="A13" s="78" t="s">
        <v>3</v>
      </c>
      <c r="B13" s="78" t="s">
        <v>62</v>
      </c>
      <c r="C13" s="461"/>
      <c r="D13" s="159">
        <v>-51363</v>
      </c>
      <c r="E13" s="159">
        <v>-48731</v>
      </c>
      <c r="G13" s="159">
        <v>-21550</v>
      </c>
      <c r="H13" s="159">
        <v>-19646</v>
      </c>
    </row>
    <row r="14" spans="1:8" ht="24">
      <c r="A14" s="150" t="s">
        <v>126</v>
      </c>
      <c r="B14" s="150" t="s">
        <v>156</v>
      </c>
      <c r="C14" s="462">
        <v>7</v>
      </c>
      <c r="D14" s="160">
        <v>-94122</v>
      </c>
      <c r="E14" s="160">
        <v>-111542</v>
      </c>
      <c r="G14" s="160">
        <v>-44314</v>
      </c>
      <c r="H14" s="160">
        <v>-46252</v>
      </c>
    </row>
    <row r="15" spans="1:8" ht="12.75">
      <c r="A15" s="78" t="s">
        <v>4</v>
      </c>
      <c r="B15" s="78" t="s">
        <v>63</v>
      </c>
      <c r="C15" s="461"/>
      <c r="D15" s="159">
        <v>-35744</v>
      </c>
      <c r="E15" s="159">
        <v>-31438</v>
      </c>
      <c r="G15" s="159">
        <v>-29914</v>
      </c>
      <c r="H15" s="159">
        <v>-25437</v>
      </c>
    </row>
    <row r="16" spans="1:8" ht="12.75">
      <c r="A16" s="79" t="s">
        <v>5</v>
      </c>
      <c r="B16" s="79" t="s">
        <v>64</v>
      </c>
      <c r="C16" s="463"/>
      <c r="D16" s="131">
        <f>SUM(D10:D15)</f>
        <v>119028</v>
      </c>
      <c r="E16" s="131">
        <f>SUM(E10:E15)</f>
        <v>91711</v>
      </c>
      <c r="G16" s="131">
        <f>SUM(G10:G15)</f>
        <v>85825</v>
      </c>
      <c r="H16" s="131">
        <f>SUM(H10:H15)</f>
        <v>84164</v>
      </c>
    </row>
    <row r="17" spans="1:8" ht="12.75">
      <c r="A17" s="80" t="s">
        <v>6</v>
      </c>
      <c r="B17" s="80" t="s">
        <v>65</v>
      </c>
      <c r="C17" s="464"/>
      <c r="D17" s="282">
        <v>627</v>
      </c>
      <c r="E17" s="282">
        <v>1211</v>
      </c>
      <c r="G17" s="282">
        <v>5723</v>
      </c>
      <c r="H17" s="282">
        <v>6561</v>
      </c>
    </row>
    <row r="18" spans="1:8" ht="12.75">
      <c r="A18" s="80" t="s">
        <v>7</v>
      </c>
      <c r="B18" s="80" t="s">
        <v>66</v>
      </c>
      <c r="C18" s="464"/>
      <c r="D18" s="282">
        <v>-5930</v>
      </c>
      <c r="E18" s="282">
        <v>-7386</v>
      </c>
      <c r="G18" s="282">
        <v>-6232</v>
      </c>
      <c r="H18" s="282">
        <v>-7652</v>
      </c>
    </row>
    <row r="19" spans="1:8" ht="12.75">
      <c r="A19" s="80" t="s">
        <v>238</v>
      </c>
      <c r="B19" s="80" t="s">
        <v>239</v>
      </c>
      <c r="C19" s="464"/>
      <c r="D19" s="142" t="s">
        <v>604</v>
      </c>
      <c r="E19" s="142" t="s">
        <v>604</v>
      </c>
      <c r="G19" s="282">
        <v>9110</v>
      </c>
      <c r="H19" s="142">
        <v>15600</v>
      </c>
    </row>
    <row r="20" spans="1:8" ht="12.75">
      <c r="A20" s="79" t="s">
        <v>184</v>
      </c>
      <c r="B20" s="79" t="s">
        <v>137</v>
      </c>
      <c r="C20" s="463"/>
      <c r="D20" s="131">
        <f>SUM(D16,D17,D18,D19)</f>
        <v>113725</v>
      </c>
      <c r="E20" s="131">
        <f>SUM(E16,E17,E18,E19)</f>
        <v>85536</v>
      </c>
      <c r="G20" s="131">
        <f>SUM(G16,G17,G18,G19)</f>
        <v>94426</v>
      </c>
      <c r="H20" s="131">
        <f>SUM(H16,H17,H18,H19)</f>
        <v>98673</v>
      </c>
    </row>
    <row r="21" spans="1:8" ht="12.75">
      <c r="A21" s="80" t="s">
        <v>8</v>
      </c>
      <c r="B21" s="80" t="s">
        <v>67</v>
      </c>
      <c r="C21" s="464">
        <v>6</v>
      </c>
      <c r="D21" s="171">
        <v>-15854</v>
      </c>
      <c r="E21" s="171">
        <v>-10856</v>
      </c>
      <c r="G21" s="171">
        <v>-12249</v>
      </c>
      <c r="H21" s="171">
        <v>-11276</v>
      </c>
    </row>
    <row r="22" spans="1:8" ht="13.5" thickBot="1">
      <c r="A22" s="187" t="s">
        <v>123</v>
      </c>
      <c r="B22" s="187" t="s">
        <v>68</v>
      </c>
      <c r="C22" s="465"/>
      <c r="D22" s="188">
        <f>SUM(D20,D21)</f>
        <v>97871</v>
      </c>
      <c r="E22" s="188">
        <f>SUM(E20,E21)</f>
        <v>74680</v>
      </c>
      <c r="G22" s="188">
        <f>SUM(G20,G21)</f>
        <v>82177</v>
      </c>
      <c r="H22" s="188">
        <f>SUM(H20,H21)</f>
        <v>87397</v>
      </c>
    </row>
    <row r="23" spans="1:8" ht="13.5" thickTop="1">
      <c r="A23" s="81" t="s">
        <v>244</v>
      </c>
      <c r="B23" s="81" t="s">
        <v>240</v>
      </c>
      <c r="C23" s="466"/>
      <c r="D23" s="171"/>
      <c r="E23" s="171"/>
      <c r="G23" s="171"/>
      <c r="H23" s="171"/>
    </row>
    <row r="24" spans="1:8" ht="12.75">
      <c r="A24" s="80" t="s">
        <v>245</v>
      </c>
      <c r="B24" s="80" t="s">
        <v>241</v>
      </c>
      <c r="C24" s="464"/>
      <c r="D24" s="171">
        <f>D22-D25</f>
        <v>96628</v>
      </c>
      <c r="E24" s="171">
        <f>E22-E25</f>
        <v>73734</v>
      </c>
      <c r="G24" s="282" t="s">
        <v>604</v>
      </c>
      <c r="H24" s="282" t="s">
        <v>604</v>
      </c>
    </row>
    <row r="25" spans="1:8" ht="12.75">
      <c r="A25" s="80" t="s">
        <v>246</v>
      </c>
      <c r="B25" s="80" t="s">
        <v>659</v>
      </c>
      <c r="C25" s="464"/>
      <c r="D25" s="171">
        <v>1243</v>
      </c>
      <c r="E25" s="171">
        <v>946</v>
      </c>
      <c r="G25" s="282" t="s">
        <v>604</v>
      </c>
      <c r="H25" s="282" t="s">
        <v>604</v>
      </c>
    </row>
    <row r="26" spans="2:8" ht="10.5" customHeight="1">
      <c r="B26" s="155"/>
      <c r="C26" s="155"/>
      <c r="D26" s="143"/>
      <c r="E26" s="143"/>
      <c r="G26" s="143"/>
      <c r="H26" s="143"/>
    </row>
    <row r="27" spans="1:8" ht="19.5" customHeight="1">
      <c r="A27" s="64" t="s">
        <v>235</v>
      </c>
      <c r="D27" s="144"/>
      <c r="E27" s="144"/>
      <c r="G27" s="144"/>
      <c r="H27" s="144"/>
    </row>
    <row r="28" spans="1:8" ht="21" thickBot="1">
      <c r="A28" s="64" t="s">
        <v>293</v>
      </c>
      <c r="B28" s="155"/>
      <c r="C28" s="155"/>
      <c r="D28" s="139"/>
      <c r="E28" s="139"/>
      <c r="G28" s="139"/>
      <c r="H28" s="139"/>
    </row>
    <row r="29" spans="1:8" ht="18.75" customHeight="1" thickTop="1">
      <c r="A29" s="621"/>
      <c r="B29" s="624"/>
      <c r="C29" s="626" t="s">
        <v>605</v>
      </c>
      <c r="D29" s="623" t="str">
        <f>D6</f>
        <v>Koncerns / Group</v>
      </c>
      <c r="E29" s="623"/>
      <c r="G29" s="623" t="str">
        <f>G6</f>
        <v>Sabiedrība / Company</v>
      </c>
      <c r="H29" s="623"/>
    </row>
    <row r="30" spans="1:8" ht="23.25" customHeight="1">
      <c r="A30" s="622"/>
      <c r="B30" s="625"/>
      <c r="C30" s="627"/>
      <c r="D30" s="306" t="str">
        <f>D7</f>
        <v>01/01-30/06/2017</v>
      </c>
      <c r="E30" s="306" t="str">
        <f>E7</f>
        <v>01/01-30/06/2016</v>
      </c>
      <c r="G30" s="305" t="str">
        <f>G7</f>
        <v>01/01-30/06/2017</v>
      </c>
      <c r="H30" s="305" t="str">
        <f>H7</f>
        <v>01/01-30/06/2016</v>
      </c>
    </row>
    <row r="31" spans="1:8" ht="13.5" customHeight="1">
      <c r="A31" s="185"/>
      <c r="B31" s="186"/>
      <c r="C31" s="459"/>
      <c r="D31" s="140" t="str">
        <f>D8</f>
        <v>EUR'000</v>
      </c>
      <c r="E31" s="140" t="str">
        <f>E8</f>
        <v>EUR'000</v>
      </c>
      <c r="F31" s="140"/>
      <c r="G31" s="140" t="str">
        <f>G8</f>
        <v>EUR'000</v>
      </c>
      <c r="H31" s="140" t="str">
        <f>H8</f>
        <v>EUR'000</v>
      </c>
    </row>
    <row r="32" spans="1:8" ht="13.5" customHeight="1">
      <c r="A32" s="185"/>
      <c r="B32" s="186"/>
      <c r="C32" s="459"/>
      <c r="D32" s="140"/>
      <c r="E32" s="140"/>
      <c r="F32" s="140"/>
      <c r="G32" s="140"/>
      <c r="H32" s="140"/>
    </row>
    <row r="33" spans="1:8" ht="12.75">
      <c r="A33" s="79" t="s">
        <v>123</v>
      </c>
      <c r="B33" s="79" t="s">
        <v>68</v>
      </c>
      <c r="C33" s="463"/>
      <c r="D33" s="131">
        <f>D22</f>
        <v>97871</v>
      </c>
      <c r="E33" s="131">
        <f>E22</f>
        <v>74680</v>
      </c>
      <c r="G33" s="131">
        <f>G22</f>
        <v>82177</v>
      </c>
      <c r="H33" s="131">
        <f>H22</f>
        <v>87397</v>
      </c>
    </row>
    <row r="34" spans="1:8" ht="12.75">
      <c r="A34" s="163"/>
      <c r="B34" s="163"/>
      <c r="C34" s="467"/>
      <c r="D34" s="162"/>
      <c r="E34" s="162"/>
      <c r="G34" s="162"/>
      <c r="H34" s="162"/>
    </row>
    <row r="35" spans="1:8" ht="24">
      <c r="A35" s="281" t="s">
        <v>630</v>
      </c>
      <c r="B35" s="164" t="s">
        <v>631</v>
      </c>
      <c r="C35" s="468"/>
      <c r="D35" s="141"/>
      <c r="E35" s="141"/>
      <c r="G35" s="141"/>
      <c r="H35" s="141"/>
    </row>
    <row r="36" spans="1:8" ht="12.75">
      <c r="A36" s="80" t="s">
        <v>632</v>
      </c>
      <c r="B36" s="80" t="s">
        <v>633</v>
      </c>
      <c r="C36" s="469" t="s">
        <v>418</v>
      </c>
      <c r="D36" s="82">
        <f>660+204</f>
        <v>864</v>
      </c>
      <c r="E36" s="82">
        <v>-2480</v>
      </c>
      <c r="G36" s="82">
        <f>660+204</f>
        <v>864</v>
      </c>
      <c r="H36" s="82">
        <v>-2480</v>
      </c>
    </row>
    <row r="37" spans="1:8" ht="24">
      <c r="A37" s="81" t="s">
        <v>634</v>
      </c>
      <c r="B37" s="81" t="s">
        <v>635</v>
      </c>
      <c r="C37" s="470" t="s">
        <v>418</v>
      </c>
      <c r="D37" s="165">
        <f>SUM(D36)</f>
        <v>864</v>
      </c>
      <c r="E37" s="165">
        <f>SUM(E36)</f>
        <v>-2480</v>
      </c>
      <c r="G37" s="165">
        <f>SUM(G36)</f>
        <v>864</v>
      </c>
      <c r="H37" s="165">
        <f>SUM(H36)</f>
        <v>-2480</v>
      </c>
    </row>
    <row r="38" spans="1:8" ht="12.75">
      <c r="A38" s="163"/>
      <c r="B38" s="163"/>
      <c r="C38" s="467"/>
      <c r="D38" s="162"/>
      <c r="E38" s="162"/>
      <c r="G38" s="162"/>
      <c r="H38" s="162"/>
    </row>
    <row r="39" spans="1:8" ht="12.75">
      <c r="A39" s="81" t="s">
        <v>636</v>
      </c>
      <c r="B39" s="81" t="s">
        <v>637</v>
      </c>
      <c r="C39" s="466"/>
      <c r="D39" s="145">
        <f>SUM(D37)</f>
        <v>864</v>
      </c>
      <c r="E39" s="145">
        <f>SUM(E37)</f>
        <v>-2480</v>
      </c>
      <c r="G39" s="145">
        <f>SUM(G37)</f>
        <v>864</v>
      </c>
      <c r="H39" s="145">
        <f>SUM(H37)</f>
        <v>-2480</v>
      </c>
    </row>
    <row r="40" spans="1:8" ht="13.5" thickBot="1">
      <c r="A40" s="187" t="s">
        <v>157</v>
      </c>
      <c r="B40" s="187" t="s">
        <v>202</v>
      </c>
      <c r="C40" s="465"/>
      <c r="D40" s="188">
        <f>SUM(D33,D39)</f>
        <v>98735</v>
      </c>
      <c r="E40" s="188">
        <f>SUM(E33,E39)</f>
        <v>72200</v>
      </c>
      <c r="G40" s="188">
        <f>SUM(G33,G39)</f>
        <v>83041</v>
      </c>
      <c r="H40" s="188">
        <f>SUM(H33,H39)</f>
        <v>84917</v>
      </c>
    </row>
    <row r="41" spans="1:8" ht="13.5" thickTop="1">
      <c r="A41" s="81" t="s">
        <v>419</v>
      </c>
      <c r="B41" s="81" t="s">
        <v>420</v>
      </c>
      <c r="C41" s="466"/>
      <c r="D41" s="171"/>
      <c r="E41" s="171"/>
      <c r="G41" s="171"/>
      <c r="H41" s="171"/>
    </row>
    <row r="42" spans="1:8" ht="12.75">
      <c r="A42" s="80" t="s">
        <v>245</v>
      </c>
      <c r="B42" s="80" t="s">
        <v>241</v>
      </c>
      <c r="C42" s="464"/>
      <c r="D42" s="171">
        <f>D40-D43</f>
        <v>97492</v>
      </c>
      <c r="E42" s="171">
        <f>E40-E43</f>
        <v>71254</v>
      </c>
      <c r="G42" s="282" t="s">
        <v>604</v>
      </c>
      <c r="H42" s="282" t="s">
        <v>604</v>
      </c>
    </row>
    <row r="43" spans="1:8" ht="12.75">
      <c r="A43" s="80" t="s">
        <v>246</v>
      </c>
      <c r="B43" s="80" t="s">
        <v>659</v>
      </c>
      <c r="C43" s="464"/>
      <c r="D43" s="171">
        <f>D25</f>
        <v>1243</v>
      </c>
      <c r="E43" s="171">
        <f>E25</f>
        <v>946</v>
      </c>
      <c r="G43" s="282" t="s">
        <v>604</v>
      </c>
      <c r="H43" s="282" t="s">
        <v>604</v>
      </c>
    </row>
  </sheetData>
  <sheetProtection password="9D4D" sheet="1" objects="1" scenarios="1"/>
  <mergeCells count="10">
    <mergeCell ref="A6:A7"/>
    <mergeCell ref="B6:B7"/>
    <mergeCell ref="D6:E6"/>
    <mergeCell ref="G6:H6"/>
    <mergeCell ref="A29:A30"/>
    <mergeCell ref="B29:B30"/>
    <mergeCell ref="D29:E29"/>
    <mergeCell ref="G29:H29"/>
    <mergeCell ref="C6:C7"/>
    <mergeCell ref="C29:C30"/>
  </mergeCells>
  <printOptions/>
  <pageMargins left="0.5118110236220472" right="0.15748031496062992" top="0.5905511811023623" bottom="0.2362204724409449" header="0.31496062992125984" footer="0.1574803149606299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showGridLines="0"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5" outlineLevelCol="1"/>
  <cols>
    <col min="1" max="1" width="71.140625" style="4" customWidth="1"/>
    <col min="2" max="2" width="67.140625" style="17" customWidth="1" outlineLevel="1"/>
    <col min="3" max="3" width="9.8515625" style="72" customWidth="1" outlineLevel="1"/>
    <col min="4" max="5" width="11.00390625" style="72" customWidth="1"/>
    <col min="6" max="6" width="1.7109375" style="4" customWidth="1"/>
    <col min="7" max="8" width="12.57421875" style="72" customWidth="1"/>
    <col min="9" max="16384" width="9.140625" style="4" customWidth="1"/>
  </cols>
  <sheetData>
    <row r="1" spans="1:3" ht="14.25">
      <c r="A1" s="285" t="str">
        <f>'Peļņas vai zaudējumu aprēķins'!A1</f>
        <v>LATVENERGO KONSOLIDĒTIE UN AS „LATVENERGO”</v>
      </c>
      <c r="B1" s="285" t="str">
        <f>'Peļņas vai zaudējumu aprēķins'!B1</f>
        <v>LATVENERGO CONSOLIDATED AND LATVENERGO AS</v>
      </c>
      <c r="C1" s="285"/>
    </row>
    <row r="2" spans="1:8" s="72" customFormat="1" ht="27.75" customHeight="1">
      <c r="A2" s="285"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285"/>
      <c r="D2" s="70"/>
      <c r="E2" s="70"/>
      <c r="G2" s="70"/>
      <c r="H2" s="70"/>
    </row>
    <row r="3" spans="1:3" ht="7.5" customHeight="1">
      <c r="A3" s="7"/>
      <c r="B3" s="19"/>
      <c r="C3" s="70"/>
    </row>
    <row r="4" ht="20.25">
      <c r="A4" s="62" t="s">
        <v>242</v>
      </c>
    </row>
    <row r="5" spans="1:3" ht="3" customHeight="1">
      <c r="A5" s="6"/>
      <c r="B5" s="20"/>
      <c r="C5" s="20"/>
    </row>
    <row r="6" spans="1:8" ht="21" customHeight="1" thickBot="1">
      <c r="A6" s="62" t="s">
        <v>243</v>
      </c>
      <c r="B6" s="18"/>
      <c r="C6" s="23"/>
      <c r="D6" s="139"/>
      <c r="E6" s="139"/>
      <c r="G6" s="139"/>
      <c r="H6" s="139"/>
    </row>
    <row r="7" spans="1:8" ht="17.25" thickBot="1" thickTop="1">
      <c r="A7" s="628"/>
      <c r="B7" s="628"/>
      <c r="C7" s="631" t="s">
        <v>605</v>
      </c>
      <c r="D7" s="630" t="s">
        <v>236</v>
      </c>
      <c r="E7" s="630"/>
      <c r="G7" s="630" t="s">
        <v>237</v>
      </c>
      <c r="H7" s="630"/>
    </row>
    <row r="8" spans="1:8" s="72" customFormat="1" ht="15" thickTop="1">
      <c r="A8" s="629"/>
      <c r="B8" s="629"/>
      <c r="C8" s="632"/>
      <c r="D8" s="65">
        <v>42916</v>
      </c>
      <c r="E8" s="65">
        <v>42735</v>
      </c>
      <c r="G8" s="65">
        <f>D8</f>
        <v>42916</v>
      </c>
      <c r="H8" s="65">
        <f>E8</f>
        <v>42735</v>
      </c>
    </row>
    <row r="9" spans="1:8" ht="14.25">
      <c r="A9" s="68"/>
      <c r="B9" s="68"/>
      <c r="C9" s="161"/>
      <c r="D9" s="161" t="s">
        <v>58</v>
      </c>
      <c r="E9" s="161" t="s">
        <v>58</v>
      </c>
      <c r="G9" s="161" t="str">
        <f>D9</f>
        <v>EUR'000</v>
      </c>
      <c r="H9" s="161" t="str">
        <f>E9</f>
        <v>EUR'000</v>
      </c>
    </row>
    <row r="10" spans="1:8" ht="14.25">
      <c r="A10" s="189" t="s">
        <v>9</v>
      </c>
      <c r="B10" s="189" t="s">
        <v>69</v>
      </c>
      <c r="C10" s="471"/>
      <c r="D10" s="68"/>
      <c r="E10" s="68"/>
      <c r="G10" s="68"/>
      <c r="H10" s="68"/>
    </row>
    <row r="11" spans="1:8" ht="14.25">
      <c r="A11" s="190" t="s">
        <v>10</v>
      </c>
      <c r="B11" s="190" t="s">
        <v>654</v>
      </c>
      <c r="C11" s="472"/>
      <c r="D11" s="68"/>
      <c r="E11" s="68"/>
      <c r="G11" s="68"/>
      <c r="H11" s="68"/>
    </row>
    <row r="12" spans="1:8" ht="14.25">
      <c r="A12" s="68" t="s">
        <v>11</v>
      </c>
      <c r="B12" s="68" t="s">
        <v>187</v>
      </c>
      <c r="C12" s="161">
        <v>7</v>
      </c>
      <c r="D12" s="83">
        <v>3367370</v>
      </c>
      <c r="E12" s="83">
        <v>3370331</v>
      </c>
      <c r="G12" s="83">
        <v>1331816</v>
      </c>
      <c r="H12" s="83">
        <v>1341287</v>
      </c>
    </row>
    <row r="13" spans="1:8" s="72" customFormat="1" ht="14.25" customHeight="1">
      <c r="A13" s="69" t="s">
        <v>121</v>
      </c>
      <c r="B13" s="69" t="s">
        <v>122</v>
      </c>
      <c r="C13" s="422"/>
      <c r="D13" s="84">
        <v>669</v>
      </c>
      <c r="E13" s="84">
        <v>563</v>
      </c>
      <c r="G13" s="84">
        <v>72267</v>
      </c>
      <c r="H13" s="84">
        <v>72833</v>
      </c>
    </row>
    <row r="14" spans="1:8" ht="14.25" customHeight="1">
      <c r="A14" s="69" t="s">
        <v>209</v>
      </c>
      <c r="B14" s="69" t="s">
        <v>653</v>
      </c>
      <c r="C14" s="422">
        <v>9</v>
      </c>
      <c r="D14" s="84">
        <v>41</v>
      </c>
      <c r="E14" s="84">
        <v>41</v>
      </c>
      <c r="G14" s="84">
        <v>817049</v>
      </c>
      <c r="H14" s="84">
        <v>817049</v>
      </c>
    </row>
    <row r="15" spans="1:8" s="72" customFormat="1" ht="14.25" customHeight="1">
      <c r="A15" s="69" t="s">
        <v>247</v>
      </c>
      <c r="B15" s="69" t="s">
        <v>652</v>
      </c>
      <c r="C15" s="422" t="s">
        <v>423</v>
      </c>
      <c r="D15" s="84" t="s">
        <v>604</v>
      </c>
      <c r="E15" s="84" t="s">
        <v>604</v>
      </c>
      <c r="G15" s="84">
        <v>397678</v>
      </c>
      <c r="H15" s="84">
        <v>377380</v>
      </c>
    </row>
    <row r="16" spans="1:8" ht="14.25">
      <c r="A16" s="69" t="s">
        <v>12</v>
      </c>
      <c r="B16" s="69" t="s">
        <v>651</v>
      </c>
      <c r="C16" s="476" t="s">
        <v>424</v>
      </c>
      <c r="D16" s="84">
        <v>17009</v>
      </c>
      <c r="E16" s="84">
        <v>17034</v>
      </c>
      <c r="G16" s="84">
        <v>17009</v>
      </c>
      <c r="H16" s="84">
        <v>17034</v>
      </c>
    </row>
    <row r="17" spans="1:8" ht="14.25">
      <c r="A17" s="69" t="s">
        <v>185</v>
      </c>
      <c r="B17" s="69" t="s">
        <v>650</v>
      </c>
      <c r="C17" s="422"/>
      <c r="D17" s="84">
        <v>987</v>
      </c>
      <c r="E17" s="84">
        <v>986</v>
      </c>
      <c r="G17" s="84">
        <v>977</v>
      </c>
      <c r="H17" s="84">
        <v>977</v>
      </c>
    </row>
    <row r="18" spans="1:8" ht="14.25">
      <c r="A18" s="22" t="s">
        <v>166</v>
      </c>
      <c r="B18" s="22" t="s">
        <v>655</v>
      </c>
      <c r="C18" s="425"/>
      <c r="D18" s="106">
        <f>SUM(D12:D17)</f>
        <v>3386076</v>
      </c>
      <c r="E18" s="106">
        <f>SUM(E12:E17)</f>
        <v>3388955</v>
      </c>
      <c r="G18" s="106">
        <f>SUM(G12:G17)</f>
        <v>2636796</v>
      </c>
      <c r="H18" s="106">
        <f>SUM(H12:H17)</f>
        <v>2626560</v>
      </c>
    </row>
    <row r="19" spans="1:8" ht="9" customHeight="1">
      <c r="A19" s="68"/>
      <c r="B19" s="68"/>
      <c r="C19" s="161"/>
      <c r="D19" s="83"/>
      <c r="E19" s="83"/>
      <c r="G19" s="83"/>
      <c r="H19" s="83"/>
    </row>
    <row r="20" spans="1:8" ht="14.25">
      <c r="A20" s="190" t="s">
        <v>13</v>
      </c>
      <c r="B20" s="190" t="s">
        <v>70</v>
      </c>
      <c r="C20" s="472"/>
      <c r="D20" s="83"/>
      <c r="E20" s="83"/>
      <c r="G20" s="83"/>
      <c r="H20" s="83"/>
    </row>
    <row r="21" spans="1:8" ht="14.25">
      <c r="A21" s="68" t="s">
        <v>14</v>
      </c>
      <c r="B21" s="68" t="s">
        <v>71</v>
      </c>
      <c r="C21" s="161">
        <v>8</v>
      </c>
      <c r="D21" s="83">
        <v>42049</v>
      </c>
      <c r="E21" s="83">
        <v>41458</v>
      </c>
      <c r="G21" s="83">
        <v>25724</v>
      </c>
      <c r="H21" s="83">
        <v>9118</v>
      </c>
    </row>
    <row r="22" spans="1:8" s="72" customFormat="1" ht="14.25">
      <c r="A22" s="69" t="s">
        <v>249</v>
      </c>
      <c r="B22" s="69" t="s">
        <v>248</v>
      </c>
      <c r="C22" s="422">
        <v>8</v>
      </c>
      <c r="D22" s="84">
        <v>57</v>
      </c>
      <c r="E22" s="84" t="s">
        <v>604</v>
      </c>
      <c r="G22" s="84">
        <v>55</v>
      </c>
      <c r="H22" s="84">
        <v>16693</v>
      </c>
    </row>
    <row r="23" spans="1:8" ht="14.25">
      <c r="A23" s="69" t="s">
        <v>127</v>
      </c>
      <c r="B23" s="69" t="s">
        <v>217</v>
      </c>
      <c r="C23" s="422">
        <v>10</v>
      </c>
      <c r="D23" s="151">
        <v>228506</v>
      </c>
      <c r="E23" s="84">
        <v>273957</v>
      </c>
      <c r="G23" s="151">
        <v>92805</v>
      </c>
      <c r="H23" s="84">
        <v>113659</v>
      </c>
    </row>
    <row r="24" spans="1:8" s="72" customFormat="1" ht="14.25">
      <c r="A24" s="69" t="s">
        <v>253</v>
      </c>
      <c r="B24" s="69" t="s">
        <v>250</v>
      </c>
      <c r="C24" s="422"/>
      <c r="D24" s="84">
        <v>2390</v>
      </c>
      <c r="E24" s="84">
        <v>3227</v>
      </c>
      <c r="G24" s="84">
        <v>1603</v>
      </c>
      <c r="H24" s="84">
        <v>2189</v>
      </c>
    </row>
    <row r="25" spans="1:8" s="72" customFormat="1" ht="14.25">
      <c r="A25" s="69" t="s">
        <v>252</v>
      </c>
      <c r="B25" s="69" t="s">
        <v>251</v>
      </c>
      <c r="C25" s="422" t="s">
        <v>423</v>
      </c>
      <c r="D25" s="84" t="s">
        <v>604</v>
      </c>
      <c r="E25" s="84" t="s">
        <v>604</v>
      </c>
      <c r="G25" s="84">
        <v>191011</v>
      </c>
      <c r="H25" s="84">
        <v>245324</v>
      </c>
    </row>
    <row r="26" spans="1:8" s="72" customFormat="1" ht="14.25">
      <c r="A26" s="69" t="s">
        <v>15</v>
      </c>
      <c r="B26" s="69" t="s">
        <v>81</v>
      </c>
      <c r="C26" s="422" t="s">
        <v>418</v>
      </c>
      <c r="D26" s="151">
        <v>2190</v>
      </c>
      <c r="E26" s="84">
        <v>6134</v>
      </c>
      <c r="G26" s="151">
        <v>2190</v>
      </c>
      <c r="H26" s="84">
        <v>6134</v>
      </c>
    </row>
    <row r="27" spans="1:8" s="72" customFormat="1" ht="14.25">
      <c r="A27" s="69" t="s">
        <v>12</v>
      </c>
      <c r="B27" s="69" t="s">
        <v>651</v>
      </c>
      <c r="C27" s="477" t="s">
        <v>424</v>
      </c>
      <c r="D27" s="84" t="s">
        <v>604</v>
      </c>
      <c r="E27" s="84">
        <v>3520</v>
      </c>
      <c r="G27" s="84" t="s">
        <v>604</v>
      </c>
      <c r="H27" s="84">
        <v>3520</v>
      </c>
    </row>
    <row r="28" spans="1:8" ht="14.25">
      <c r="A28" s="69" t="s">
        <v>16</v>
      </c>
      <c r="B28" s="69" t="s">
        <v>72</v>
      </c>
      <c r="C28" s="422">
        <v>11</v>
      </c>
      <c r="D28" s="84">
        <v>180600</v>
      </c>
      <c r="E28" s="84">
        <v>183980</v>
      </c>
      <c r="G28" s="84">
        <v>178975</v>
      </c>
      <c r="H28" s="84">
        <v>181197</v>
      </c>
    </row>
    <row r="29" spans="1:8" ht="14.25">
      <c r="A29" s="22" t="s">
        <v>165</v>
      </c>
      <c r="B29" s="22" t="s">
        <v>164</v>
      </c>
      <c r="C29" s="425"/>
      <c r="D29" s="106">
        <f>SUM(D21:D28)</f>
        <v>455792</v>
      </c>
      <c r="E29" s="106">
        <f>SUM(E21:E28)</f>
        <v>512276</v>
      </c>
      <c r="G29" s="106">
        <f>SUM(G21:G28)</f>
        <v>492363</v>
      </c>
      <c r="H29" s="106">
        <f>SUM(H21:H28)</f>
        <v>577834</v>
      </c>
    </row>
    <row r="30" spans="1:8" ht="15" thickBot="1">
      <c r="A30" s="191" t="s">
        <v>17</v>
      </c>
      <c r="B30" s="191" t="s">
        <v>73</v>
      </c>
      <c r="C30" s="473"/>
      <c r="D30" s="192">
        <f>SUM(D18,D29)</f>
        <v>3841868</v>
      </c>
      <c r="E30" s="192">
        <f>SUM(E18,E29)</f>
        <v>3901231</v>
      </c>
      <c r="G30" s="192">
        <f>SUM(G18,G29)</f>
        <v>3129159</v>
      </c>
      <c r="H30" s="192">
        <f>SUM(H18,H29)</f>
        <v>3204394</v>
      </c>
    </row>
    <row r="31" spans="1:8" ht="15" thickTop="1">
      <c r="A31" s="68"/>
      <c r="B31" s="68"/>
      <c r="C31" s="161"/>
      <c r="D31" s="83"/>
      <c r="E31" s="83"/>
      <c r="G31" s="83"/>
      <c r="H31" s="83"/>
    </row>
    <row r="32" spans="1:8" ht="14.25">
      <c r="A32" s="189" t="s">
        <v>18</v>
      </c>
      <c r="B32" s="189" t="s">
        <v>74</v>
      </c>
      <c r="C32" s="471"/>
      <c r="D32" s="83"/>
      <c r="E32" s="83"/>
      <c r="G32" s="83"/>
      <c r="H32" s="83"/>
    </row>
    <row r="33" spans="1:8" ht="14.25">
      <c r="A33" s="67" t="s">
        <v>19</v>
      </c>
      <c r="B33" s="67" t="s">
        <v>75</v>
      </c>
      <c r="C33" s="474"/>
      <c r="D33" s="87">
        <v>1288715</v>
      </c>
      <c r="E33" s="87">
        <v>1288715</v>
      </c>
      <c r="G33" s="87">
        <v>1288715</v>
      </c>
      <c r="H33" s="87">
        <v>1288715</v>
      </c>
    </row>
    <row r="34" spans="1:8" ht="14.25">
      <c r="A34" s="68" t="s">
        <v>35</v>
      </c>
      <c r="B34" s="68" t="s">
        <v>112</v>
      </c>
      <c r="C34" s="161"/>
      <c r="D34" s="86">
        <v>937181</v>
      </c>
      <c r="E34" s="86">
        <v>937074</v>
      </c>
      <c r="G34" s="86">
        <v>650884</v>
      </c>
      <c r="H34" s="86">
        <v>650020</v>
      </c>
    </row>
    <row r="35" spans="1:8" ht="14.25">
      <c r="A35" s="69" t="s">
        <v>20</v>
      </c>
      <c r="B35" s="69" t="s">
        <v>76</v>
      </c>
      <c r="C35" s="422"/>
      <c r="D35" s="294">
        <v>193083</v>
      </c>
      <c r="E35" s="294">
        <v>185840</v>
      </c>
      <c r="G35" s="294">
        <v>230369</v>
      </c>
      <c r="H35" s="294">
        <v>238334</v>
      </c>
    </row>
    <row r="36" spans="1:8" s="166" customFormat="1" ht="15">
      <c r="A36" s="21" t="s">
        <v>422</v>
      </c>
      <c r="B36" s="21" t="s">
        <v>421</v>
      </c>
      <c r="C36" s="475"/>
      <c r="D36" s="167">
        <f>SUM(D33,D34,D35)</f>
        <v>2418979</v>
      </c>
      <c r="E36" s="167">
        <f>SUM(E33,E34,E35)</f>
        <v>2411629</v>
      </c>
      <c r="G36" s="167">
        <f>SUM(G33,G34,G35)</f>
        <v>2169968</v>
      </c>
      <c r="H36" s="167">
        <f>SUM(H33,H34,H35)</f>
        <v>2177069</v>
      </c>
    </row>
    <row r="37" spans="1:8" ht="14.25">
      <c r="A37" s="69" t="s">
        <v>21</v>
      </c>
      <c r="B37" s="69" t="s">
        <v>656</v>
      </c>
      <c r="C37" s="422"/>
      <c r="D37" s="294">
        <v>6934</v>
      </c>
      <c r="E37" s="294">
        <v>7084</v>
      </c>
      <c r="G37" s="151" t="s">
        <v>604</v>
      </c>
      <c r="H37" s="151" t="s">
        <v>604</v>
      </c>
    </row>
    <row r="38" spans="1:8" ht="14.25">
      <c r="A38" s="22" t="s">
        <v>163</v>
      </c>
      <c r="B38" s="22" t="s">
        <v>162</v>
      </c>
      <c r="C38" s="425"/>
      <c r="D38" s="85">
        <f>SUM(D36,D37)</f>
        <v>2425913</v>
      </c>
      <c r="E38" s="85">
        <f>SUM(E36,E37)</f>
        <v>2418713</v>
      </c>
      <c r="G38" s="85">
        <f>SUM(G36,G37)</f>
        <v>2169968</v>
      </c>
      <c r="H38" s="85">
        <f>SUM(H36,H37)</f>
        <v>2177069</v>
      </c>
    </row>
    <row r="39" spans="1:8" ht="14.25">
      <c r="A39" s="68"/>
      <c r="B39" s="68"/>
      <c r="C39" s="161"/>
      <c r="D39" s="83"/>
      <c r="E39" s="83"/>
      <c r="G39" s="83"/>
      <c r="H39" s="83"/>
    </row>
    <row r="40" spans="1:8" ht="14.25">
      <c r="A40" s="189" t="s">
        <v>22</v>
      </c>
      <c r="B40" s="189" t="s">
        <v>77</v>
      </c>
      <c r="C40" s="471"/>
      <c r="D40" s="83"/>
      <c r="E40" s="83"/>
      <c r="G40" s="83"/>
      <c r="H40" s="83"/>
    </row>
    <row r="41" spans="1:8" ht="14.25">
      <c r="A41" s="190" t="s">
        <v>23</v>
      </c>
      <c r="B41" s="190" t="s">
        <v>657</v>
      </c>
      <c r="C41" s="472"/>
      <c r="D41" s="83"/>
      <c r="E41" s="83"/>
      <c r="G41" s="83"/>
      <c r="H41" s="83"/>
    </row>
    <row r="42" spans="1:8" s="72" customFormat="1" ht="14.25">
      <c r="A42" s="67" t="s">
        <v>24</v>
      </c>
      <c r="B42" s="67" t="s">
        <v>78</v>
      </c>
      <c r="C42" s="474" t="s">
        <v>425</v>
      </c>
      <c r="D42" s="111">
        <v>610821</v>
      </c>
      <c r="E42" s="111">
        <v>635620</v>
      </c>
      <c r="G42" s="111">
        <v>601368</v>
      </c>
      <c r="H42" s="111">
        <v>627691</v>
      </c>
    </row>
    <row r="43" spans="1:8" ht="14.25">
      <c r="A43" s="69" t="s">
        <v>25</v>
      </c>
      <c r="B43" s="69" t="s">
        <v>79</v>
      </c>
      <c r="C43" s="422"/>
      <c r="D43" s="151">
        <v>313169</v>
      </c>
      <c r="E43" s="151">
        <v>315759</v>
      </c>
      <c r="G43" s="151">
        <v>124226</v>
      </c>
      <c r="H43" s="151">
        <v>126260</v>
      </c>
    </row>
    <row r="44" spans="1:8" ht="14.25">
      <c r="A44" s="69" t="s">
        <v>26</v>
      </c>
      <c r="B44" s="69" t="s">
        <v>80</v>
      </c>
      <c r="C44" s="422"/>
      <c r="D44" s="84">
        <v>19159</v>
      </c>
      <c r="E44" s="84">
        <v>18643</v>
      </c>
      <c r="G44" s="84">
        <v>8162</v>
      </c>
      <c r="H44" s="84">
        <v>7924</v>
      </c>
    </row>
    <row r="45" spans="1:8" ht="14.25">
      <c r="A45" s="69" t="s">
        <v>15</v>
      </c>
      <c r="B45" s="69" t="s">
        <v>81</v>
      </c>
      <c r="C45" s="422" t="s">
        <v>418</v>
      </c>
      <c r="D45" s="84">
        <v>5670</v>
      </c>
      <c r="E45" s="84">
        <v>7946</v>
      </c>
      <c r="G45" s="84">
        <v>5670</v>
      </c>
      <c r="H45" s="84">
        <v>7946</v>
      </c>
    </row>
    <row r="46" spans="1:8" ht="14.25">
      <c r="A46" s="69" t="s">
        <v>27</v>
      </c>
      <c r="B46" s="69" t="s">
        <v>82</v>
      </c>
      <c r="C46" s="422"/>
      <c r="D46" s="84">
        <v>194254</v>
      </c>
      <c r="E46" s="84">
        <v>195407</v>
      </c>
      <c r="G46" s="84">
        <v>1025</v>
      </c>
      <c r="H46" s="84">
        <v>1055</v>
      </c>
    </row>
    <row r="47" spans="1:8" ht="14.25">
      <c r="A47" s="22" t="s">
        <v>186</v>
      </c>
      <c r="B47" s="22" t="s">
        <v>658</v>
      </c>
      <c r="C47" s="425"/>
      <c r="D47" s="106">
        <f>SUM(D42:D46)</f>
        <v>1143073</v>
      </c>
      <c r="E47" s="106">
        <f>SUM(E42:E46)</f>
        <v>1173375</v>
      </c>
      <c r="G47" s="106">
        <f>SUM(G42:G46)</f>
        <v>740451</v>
      </c>
      <c r="H47" s="106">
        <f>SUM(H42:H46)</f>
        <v>770876</v>
      </c>
    </row>
    <row r="48" spans="1:8" ht="14.25">
      <c r="A48" s="68"/>
      <c r="B48" s="68"/>
      <c r="C48" s="161"/>
      <c r="D48" s="83"/>
      <c r="E48" s="83"/>
      <c r="G48" s="83"/>
      <c r="H48" s="83"/>
    </row>
    <row r="49" spans="1:8" ht="14.25">
      <c r="A49" s="190" t="s">
        <v>28</v>
      </c>
      <c r="B49" s="190" t="s">
        <v>83</v>
      </c>
      <c r="C49" s="472"/>
      <c r="D49" s="83"/>
      <c r="E49" s="83"/>
      <c r="G49" s="83"/>
      <c r="H49" s="83"/>
    </row>
    <row r="50" spans="1:8" s="72" customFormat="1" ht="14.25">
      <c r="A50" s="68" t="s">
        <v>24</v>
      </c>
      <c r="B50" s="68" t="s">
        <v>78</v>
      </c>
      <c r="C50" s="161" t="s">
        <v>425</v>
      </c>
      <c r="D50" s="594">
        <v>136561</v>
      </c>
      <c r="E50" s="83">
        <v>155946</v>
      </c>
      <c r="G50" s="83">
        <v>134526</v>
      </c>
      <c r="H50" s="83">
        <v>150632</v>
      </c>
    </row>
    <row r="51" spans="1:8" ht="14.25">
      <c r="A51" s="69" t="s">
        <v>45</v>
      </c>
      <c r="B51" s="69" t="s">
        <v>132</v>
      </c>
      <c r="C51" s="422"/>
      <c r="D51" s="151">
        <v>105537</v>
      </c>
      <c r="E51" s="151">
        <v>117817</v>
      </c>
      <c r="G51" s="151">
        <v>70629</v>
      </c>
      <c r="H51" s="151">
        <v>85569</v>
      </c>
    </row>
    <row r="52" spans="1:8" s="72" customFormat="1" ht="14.25">
      <c r="A52" s="69" t="s">
        <v>254</v>
      </c>
      <c r="B52" s="69" t="s">
        <v>255</v>
      </c>
      <c r="C52" s="422"/>
      <c r="D52" s="151">
        <v>13018</v>
      </c>
      <c r="E52" s="151">
        <v>17718</v>
      </c>
      <c r="G52" s="151">
        <v>10024</v>
      </c>
      <c r="H52" s="151">
        <v>16549</v>
      </c>
    </row>
    <row r="53" spans="1:8" s="72" customFormat="1" ht="14.25">
      <c r="A53" s="69" t="s">
        <v>257</v>
      </c>
      <c r="B53" s="69" t="s">
        <v>256</v>
      </c>
      <c r="C53" s="422"/>
      <c r="D53" s="151">
        <v>14264</v>
      </c>
      <c r="E53" s="151">
        <v>14022</v>
      </c>
      <c r="G53" s="151">
        <v>59</v>
      </c>
      <c r="H53" s="151">
        <v>59</v>
      </c>
    </row>
    <row r="54" spans="1:8" ht="14.25">
      <c r="A54" s="69" t="s">
        <v>15</v>
      </c>
      <c r="B54" s="69" t="s">
        <v>81</v>
      </c>
      <c r="C54" s="422" t="s">
        <v>418</v>
      </c>
      <c r="D54" s="84">
        <v>3502</v>
      </c>
      <c r="E54" s="84">
        <v>3640</v>
      </c>
      <c r="G54" s="84">
        <v>3502</v>
      </c>
      <c r="H54" s="84">
        <v>3640</v>
      </c>
    </row>
    <row r="55" spans="1:8" ht="14.25">
      <c r="A55" s="21" t="s">
        <v>159</v>
      </c>
      <c r="B55" s="21" t="s">
        <v>161</v>
      </c>
      <c r="C55" s="475"/>
      <c r="D55" s="153">
        <f>SUM(D50:D54)</f>
        <v>272882</v>
      </c>
      <c r="E55" s="153">
        <f>SUM(E50:E54)</f>
        <v>309143</v>
      </c>
      <c r="G55" s="153">
        <f>SUM(G50:G54)</f>
        <v>218740</v>
      </c>
      <c r="H55" s="153">
        <f>SUM(H50:H54)</f>
        <v>256449</v>
      </c>
    </row>
    <row r="56" spans="1:8" ht="14.25">
      <c r="A56" s="22" t="s">
        <v>158</v>
      </c>
      <c r="B56" s="22" t="s">
        <v>160</v>
      </c>
      <c r="C56" s="425"/>
      <c r="D56" s="106">
        <f>SUM(D47,D55)</f>
        <v>1415955</v>
      </c>
      <c r="E56" s="106">
        <f>SUM(E47,E55)</f>
        <v>1482518</v>
      </c>
      <c r="G56" s="106">
        <f>SUM(G47,G55)</f>
        <v>959191</v>
      </c>
      <c r="H56" s="106">
        <f>SUM(H47,H55)</f>
        <v>1027325</v>
      </c>
    </row>
    <row r="57" spans="1:8" ht="15" thickBot="1">
      <c r="A57" s="191" t="s">
        <v>29</v>
      </c>
      <c r="B57" s="191" t="s">
        <v>84</v>
      </c>
      <c r="C57" s="473"/>
      <c r="D57" s="192">
        <f>SUM(D38,D56)</f>
        <v>3841868</v>
      </c>
      <c r="E57" s="192">
        <f>SUM(E38,E56)</f>
        <v>3901231</v>
      </c>
      <c r="G57" s="192">
        <f>SUM(G38,G56)</f>
        <v>3129159</v>
      </c>
      <c r="H57" s="192">
        <f>SUM(H38,H56)</f>
        <v>3204394</v>
      </c>
    </row>
    <row r="58" ht="15" thickTop="1"/>
  </sheetData>
  <sheetProtection password="9D4D" sheet="1" objects="1" scenarios="1"/>
  <mergeCells count="5">
    <mergeCell ref="A7:A8"/>
    <mergeCell ref="B7:B8"/>
    <mergeCell ref="D7:E7"/>
    <mergeCell ref="G7:H7"/>
    <mergeCell ref="C7:C8"/>
  </mergeCells>
  <printOptions/>
  <pageMargins left="0.52" right="0.15748031496062992" top="0.1968503937007874" bottom="0.35433070866141736" header="0.15748031496062992" footer="0.15748031496062992"/>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H79"/>
  <sheetViews>
    <sheetView showGridLines="0" zoomScale="80" zoomScaleNormal="80" zoomScalePageLayoutView="0" workbookViewId="0" topLeftCell="A1">
      <pane ySplit="9" topLeftCell="A10" activePane="bottomLeft" state="frozen"/>
      <selection pane="topLeft" activeCell="A1" sqref="A1"/>
      <selection pane="bottomLeft" activeCell="A10" sqref="A10:A11"/>
    </sheetView>
  </sheetViews>
  <sheetFormatPr defaultColWidth="9.140625" defaultRowHeight="15" outlineLevelRow="1" outlineLevelCol="1"/>
  <cols>
    <col min="1" max="1" width="60.421875" style="72" customWidth="1"/>
    <col min="2" max="2" width="66.8515625" style="72" customWidth="1" outlineLevel="1"/>
    <col min="3" max="4" width="10.7109375" style="72" customWidth="1"/>
    <col min="5" max="5" width="11.28125" style="72" customWidth="1"/>
    <col min="6" max="6" width="10.7109375" style="72" customWidth="1"/>
    <col min="7" max="7" width="13.8515625" style="72" customWidth="1"/>
    <col min="8" max="8" width="12.28125" style="72" customWidth="1"/>
    <col min="9" max="16384" width="9.140625" style="72" customWidth="1"/>
  </cols>
  <sheetData>
    <row r="1" spans="1:2" ht="19.5" customHeight="1">
      <c r="A1" s="285" t="str">
        <f>'Peļņas vai zaudējumu aprēķins'!A1</f>
        <v>LATVENERGO KONSOLIDĒTIE UN AS „LATVENERGO”</v>
      </c>
      <c r="B1" s="285" t="str">
        <f>'Peļņas vai zaudējumu aprēķins'!B1</f>
        <v>LATVENERGO CONSOLIDATED AND LATVENERGO AS</v>
      </c>
    </row>
    <row r="2" spans="1:2" ht="25.5">
      <c r="A2" s="286"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row>
    <row r="3" ht="10.5" customHeight="1"/>
    <row r="4" spans="1:4" ht="20.25">
      <c r="A4" s="633" t="s">
        <v>258</v>
      </c>
      <c r="B4" s="633"/>
      <c r="C4" s="5"/>
      <c r="D4" s="5"/>
    </row>
    <row r="5" spans="1:4" ht="20.25">
      <c r="A5" s="633" t="s">
        <v>259</v>
      </c>
      <c r="B5" s="633"/>
      <c r="C5" s="5"/>
      <c r="D5" s="5"/>
    </row>
    <row r="6" spans="1:4" ht="4.5" customHeight="1">
      <c r="A6" s="309"/>
      <c r="B6" s="309"/>
      <c r="C6" s="5"/>
      <c r="D6" s="5"/>
    </row>
    <row r="7" spans="1:4" ht="21" thickBot="1">
      <c r="A7" s="309" t="s">
        <v>236</v>
      </c>
      <c r="B7" s="309"/>
      <c r="C7" s="5"/>
      <c r="D7" s="5"/>
    </row>
    <row r="8" spans="1:8" ht="26.25" customHeight="1" thickTop="1">
      <c r="A8" s="634"/>
      <c r="B8" s="183"/>
      <c r="C8" s="636" t="s">
        <v>426</v>
      </c>
      <c r="D8" s="636"/>
      <c r="E8" s="636"/>
      <c r="F8" s="636"/>
      <c r="G8" s="634" t="s">
        <v>32</v>
      </c>
      <c r="H8" s="634" t="s">
        <v>33</v>
      </c>
    </row>
    <row r="9" spans="1:8" ht="26.25" thickBot="1">
      <c r="A9" s="635"/>
      <c r="B9" s="184"/>
      <c r="C9" s="319" t="s">
        <v>19</v>
      </c>
      <c r="D9" s="319" t="s">
        <v>35</v>
      </c>
      <c r="E9" s="319" t="s">
        <v>20</v>
      </c>
      <c r="F9" s="319" t="s">
        <v>34</v>
      </c>
      <c r="G9" s="637"/>
      <c r="H9" s="637"/>
    </row>
    <row r="10" spans="1:8" ht="26.25" customHeight="1" outlineLevel="1" thickTop="1">
      <c r="A10" s="638"/>
      <c r="B10" s="181"/>
      <c r="C10" s="636" t="s">
        <v>427</v>
      </c>
      <c r="D10" s="636"/>
      <c r="E10" s="636"/>
      <c r="F10" s="636"/>
      <c r="G10" s="634" t="s">
        <v>638</v>
      </c>
      <c r="H10" s="634" t="s">
        <v>94</v>
      </c>
    </row>
    <row r="11" spans="1:8" ht="25.5" outlineLevel="1">
      <c r="A11" s="639"/>
      <c r="B11" s="182"/>
      <c r="C11" s="319" t="s">
        <v>75</v>
      </c>
      <c r="D11" s="319" t="s">
        <v>112</v>
      </c>
      <c r="E11" s="319" t="s">
        <v>76</v>
      </c>
      <c r="F11" s="319" t="s">
        <v>113</v>
      </c>
      <c r="G11" s="635"/>
      <c r="H11" s="635"/>
    </row>
    <row r="12" spans="1:8" s="38" customFormat="1" ht="12.75">
      <c r="A12" s="193"/>
      <c r="B12" s="193"/>
      <c r="C12" s="108" t="s">
        <v>58</v>
      </c>
      <c r="D12" s="108" t="s">
        <v>58</v>
      </c>
      <c r="E12" s="108" t="s">
        <v>58</v>
      </c>
      <c r="F12" s="110" t="s">
        <v>58</v>
      </c>
      <c r="G12" s="108" t="s">
        <v>58</v>
      </c>
      <c r="H12" s="110" t="s">
        <v>58</v>
      </c>
    </row>
    <row r="13" spans="1:8" ht="14.25">
      <c r="A13" s="114"/>
      <c r="B13" s="114"/>
      <c r="C13" s="114"/>
      <c r="D13" s="114"/>
      <c r="E13" s="114"/>
      <c r="F13" s="114"/>
      <c r="G13" s="114"/>
      <c r="H13" s="114"/>
    </row>
    <row r="14" spans="1:8" ht="14.25">
      <c r="A14" s="115" t="s">
        <v>210</v>
      </c>
      <c r="B14" s="115" t="s">
        <v>218</v>
      </c>
      <c r="C14" s="8">
        <v>1288531</v>
      </c>
      <c r="D14" s="8">
        <v>669596</v>
      </c>
      <c r="E14" s="8">
        <v>131662</v>
      </c>
      <c r="F14" s="8">
        <f>SUM(C14:E14)</f>
        <v>2089789</v>
      </c>
      <c r="G14" s="8">
        <v>6913</v>
      </c>
      <c r="H14" s="8">
        <f>SUM(F14:G14)</f>
        <v>2096702</v>
      </c>
    </row>
    <row r="15" spans="1:8" ht="14.25">
      <c r="A15" s="9" t="s">
        <v>36</v>
      </c>
      <c r="B15" s="9" t="s">
        <v>85</v>
      </c>
      <c r="C15" s="90">
        <v>184</v>
      </c>
      <c r="D15" s="90" t="s">
        <v>604</v>
      </c>
      <c r="E15" s="90" t="s">
        <v>604</v>
      </c>
      <c r="F15" s="104">
        <f>SUM(C15,D15,E15)</f>
        <v>184</v>
      </c>
      <c r="G15" s="90" t="s">
        <v>604</v>
      </c>
      <c r="H15" s="104">
        <f>SUM(F15,G15)</f>
        <v>184</v>
      </c>
    </row>
    <row r="16" spans="1:8" ht="14.25">
      <c r="A16" s="54" t="s">
        <v>262</v>
      </c>
      <c r="B16" s="54" t="s">
        <v>263</v>
      </c>
      <c r="C16" s="89" t="s">
        <v>604</v>
      </c>
      <c r="D16" s="90" t="s">
        <v>604</v>
      </c>
      <c r="E16" s="90">
        <v>-77413</v>
      </c>
      <c r="F16" s="104">
        <f>SUM(C16,D16,E16)</f>
        <v>-77413</v>
      </c>
      <c r="G16" s="90">
        <v>-1377</v>
      </c>
      <c r="H16" s="104">
        <f>SUM(F16,G16)</f>
        <v>-78790</v>
      </c>
    </row>
    <row r="17" spans="1:8" ht="30.75" customHeight="1">
      <c r="A17" s="54" t="s">
        <v>428</v>
      </c>
      <c r="B17" s="54" t="s">
        <v>264</v>
      </c>
      <c r="C17" s="312" t="s">
        <v>604</v>
      </c>
      <c r="D17" s="313">
        <v>-4854</v>
      </c>
      <c r="E17" s="313">
        <v>4854</v>
      </c>
      <c r="F17" s="168" t="s">
        <v>604</v>
      </c>
      <c r="G17" s="313" t="s">
        <v>604</v>
      </c>
      <c r="H17" s="168" t="s">
        <v>604</v>
      </c>
    </row>
    <row r="18" spans="1:8" ht="30.75" customHeight="1">
      <c r="A18" s="170" t="s">
        <v>429</v>
      </c>
      <c r="B18" s="170" t="s">
        <v>219</v>
      </c>
      <c r="C18" s="222">
        <f>SUM(C15:C17)</f>
        <v>184</v>
      </c>
      <c r="D18" s="222">
        <f>SUM(D15:D17)</f>
        <v>-4854</v>
      </c>
      <c r="E18" s="222">
        <f>SUM(E15:E17)</f>
        <v>-72559</v>
      </c>
      <c r="F18" s="168">
        <f>F15+F16</f>
        <v>-77229</v>
      </c>
      <c r="G18" s="168">
        <f>G16</f>
        <v>-1377</v>
      </c>
      <c r="H18" s="168">
        <f>H15+H16</f>
        <v>-78606</v>
      </c>
    </row>
    <row r="19" spans="1:8" ht="14.25">
      <c r="A19" s="116"/>
      <c r="B19" s="116"/>
      <c r="C19" s="221"/>
      <c r="D19" s="122"/>
      <c r="E19" s="122"/>
      <c r="F19" s="122"/>
      <c r="G19" s="122"/>
      <c r="H19" s="122"/>
    </row>
    <row r="20" spans="1:8" ht="14.25">
      <c r="A20" s="54" t="s">
        <v>46</v>
      </c>
      <c r="B20" s="54" t="s">
        <v>128</v>
      </c>
      <c r="C20" s="89" t="s">
        <v>604</v>
      </c>
      <c r="D20" s="90" t="s">
        <v>604</v>
      </c>
      <c r="E20" s="90">
        <v>129045</v>
      </c>
      <c r="F20" s="104">
        <f>SUM(C20,D20,E20)</f>
        <v>129045</v>
      </c>
      <c r="G20" s="90">
        <v>1548</v>
      </c>
      <c r="H20" s="104">
        <f>SUM(F20,G20)</f>
        <v>130593</v>
      </c>
    </row>
    <row r="21" spans="1:8" ht="14.25">
      <c r="A21" s="54" t="s">
        <v>223</v>
      </c>
      <c r="B21" s="54" t="s">
        <v>220</v>
      </c>
      <c r="C21" s="89" t="s">
        <v>604</v>
      </c>
      <c r="D21" s="90">
        <v>272332</v>
      </c>
      <c r="E21" s="90">
        <v>-2308</v>
      </c>
      <c r="F21" s="104">
        <f>SUM(C21,D21,E21)</f>
        <v>270024</v>
      </c>
      <c r="G21" s="90" t="s">
        <v>604</v>
      </c>
      <c r="H21" s="104">
        <f>SUM(F21,G21)</f>
        <v>270024</v>
      </c>
    </row>
    <row r="22" spans="1:8" ht="14.25">
      <c r="A22" s="32" t="s">
        <v>222</v>
      </c>
      <c r="B22" s="32" t="s">
        <v>221</v>
      </c>
      <c r="C22" s="158" t="s">
        <v>604</v>
      </c>
      <c r="D22" s="158">
        <f>SUM(D20,D21)</f>
        <v>272332</v>
      </c>
      <c r="E22" s="158">
        <f>SUM(E20,E21)</f>
        <v>126737</v>
      </c>
      <c r="F22" s="158">
        <f>SUM(C22,D22,E22)</f>
        <v>399069</v>
      </c>
      <c r="G22" s="158">
        <f>SUM(G20,G21)</f>
        <v>1548</v>
      </c>
      <c r="H22" s="158">
        <f>SUM(F22,G22)</f>
        <v>400617</v>
      </c>
    </row>
    <row r="23" spans="1:8" ht="15" thickBot="1">
      <c r="A23" s="287" t="s">
        <v>260</v>
      </c>
      <c r="B23" s="287" t="s">
        <v>261</v>
      </c>
      <c r="C23" s="288">
        <f>SUM(C14,C18,C22)</f>
        <v>1288715</v>
      </c>
      <c r="D23" s="288">
        <f>SUM(D14,D18,D22)</f>
        <v>937074</v>
      </c>
      <c r="E23" s="288">
        <f>SUM(E14,E18,E22)</f>
        <v>185840</v>
      </c>
      <c r="F23" s="288">
        <f>SUM(C23,D23,E23)</f>
        <v>2411629</v>
      </c>
      <c r="G23" s="288">
        <f>SUM(G14,G15,G16,G22)</f>
        <v>7084</v>
      </c>
      <c r="H23" s="288">
        <f>SUM(F23,G23)</f>
        <v>2418713</v>
      </c>
    </row>
    <row r="24" spans="1:8" ht="15" thickTop="1">
      <c r="A24" s="9"/>
      <c r="B24" s="9"/>
      <c r="C24" s="242"/>
      <c r="D24" s="242"/>
      <c r="E24" s="242"/>
      <c r="F24" s="221"/>
      <c r="G24" s="242"/>
      <c r="H24" s="242"/>
    </row>
    <row r="25" spans="1:8" ht="14.25">
      <c r="A25" s="29" t="s">
        <v>210</v>
      </c>
      <c r="B25" s="115" t="s">
        <v>218</v>
      </c>
      <c r="C25" s="8">
        <f>C14</f>
        <v>1288531</v>
      </c>
      <c r="D25" s="8">
        <f>D14</f>
        <v>669596</v>
      </c>
      <c r="E25" s="8">
        <f>E14</f>
        <v>131662</v>
      </c>
      <c r="F25" s="8">
        <f>F14</f>
        <v>2089789</v>
      </c>
      <c r="G25" s="8">
        <f>G14</f>
        <v>6913</v>
      </c>
      <c r="H25" s="8">
        <f>H14</f>
        <v>2096702</v>
      </c>
    </row>
    <row r="26" spans="1:8" ht="14.25">
      <c r="A26" s="54" t="s">
        <v>262</v>
      </c>
      <c r="B26" s="54" t="s">
        <v>263</v>
      </c>
      <c r="C26" s="89" t="s">
        <v>604</v>
      </c>
      <c r="D26" s="90" t="s">
        <v>604</v>
      </c>
      <c r="E26" s="90">
        <v>-77413</v>
      </c>
      <c r="F26" s="104">
        <f>SUM(C26,D26,E26)</f>
        <v>-77413</v>
      </c>
      <c r="G26" s="90" t="s">
        <v>604</v>
      </c>
      <c r="H26" s="104">
        <f>SUM(F26,G26)</f>
        <v>-77413</v>
      </c>
    </row>
    <row r="27" spans="1:8" ht="30.75" customHeight="1">
      <c r="A27" s="54" t="s">
        <v>428</v>
      </c>
      <c r="B27" s="54" t="s">
        <v>264</v>
      </c>
      <c r="C27" s="312" t="s">
        <v>604</v>
      </c>
      <c r="D27" s="313">
        <v>-277</v>
      </c>
      <c r="E27" s="313">
        <v>277</v>
      </c>
      <c r="F27" s="168" t="s">
        <v>604</v>
      </c>
      <c r="G27" s="313" t="s">
        <v>604</v>
      </c>
      <c r="H27" s="168" t="s">
        <v>604</v>
      </c>
    </row>
    <row r="28" spans="1:8" ht="30.75" customHeight="1">
      <c r="A28" s="170" t="s">
        <v>429</v>
      </c>
      <c r="B28" s="170" t="s">
        <v>219</v>
      </c>
      <c r="C28" s="222" t="s">
        <v>604</v>
      </c>
      <c r="D28" s="168">
        <f>SUM(D26,D27)</f>
        <v>-277</v>
      </c>
      <c r="E28" s="168">
        <f>SUM(E26,E27)</f>
        <v>-77136</v>
      </c>
      <c r="F28" s="168">
        <f>SUM(C28,D28,E28)</f>
        <v>-77413</v>
      </c>
      <c r="G28" s="168" t="s">
        <v>604</v>
      </c>
      <c r="H28" s="168">
        <f>SUM(F28,G28)</f>
        <v>-77413</v>
      </c>
    </row>
    <row r="29" spans="1:8" ht="14.25">
      <c r="A29" s="9"/>
      <c r="B29" s="9"/>
      <c r="C29" s="314" t="s">
        <v>604</v>
      </c>
      <c r="D29" s="315"/>
      <c r="E29" s="315"/>
      <c r="F29" s="316"/>
      <c r="G29" s="315"/>
      <c r="H29" s="316"/>
    </row>
    <row r="30" spans="1:8" ht="14.25">
      <c r="A30" s="252" t="s">
        <v>123</v>
      </c>
      <c r="B30" s="119" t="s">
        <v>68</v>
      </c>
      <c r="C30" s="317" t="s">
        <v>604</v>
      </c>
      <c r="D30" s="317" t="s">
        <v>604</v>
      </c>
      <c r="E30" s="113">
        <f>'Peļņas vai zaudējumu aprēķins'!E24</f>
        <v>73734</v>
      </c>
      <c r="F30" s="318">
        <f>SUM(C30,D30,E30)</f>
        <v>73734</v>
      </c>
      <c r="G30" s="113">
        <f>'Peļņas vai zaudējumu aprēķins'!E25</f>
        <v>946</v>
      </c>
      <c r="H30" s="122">
        <f>SUM(F30,G30)</f>
        <v>74680</v>
      </c>
    </row>
    <row r="31" spans="1:8" ht="14.25">
      <c r="A31" s="253" t="s">
        <v>665</v>
      </c>
      <c r="B31" s="117" t="s">
        <v>666</v>
      </c>
      <c r="C31" s="112" t="s">
        <v>604</v>
      </c>
      <c r="D31" s="112">
        <f>'Peļņas vai zaudējumu aprēķins'!E39</f>
        <v>-2480</v>
      </c>
      <c r="E31" s="89" t="s">
        <v>604</v>
      </c>
      <c r="F31" s="88">
        <f>SUM(C31,D31,E31)</f>
        <v>-2480</v>
      </c>
      <c r="G31" s="90" t="s">
        <v>604</v>
      </c>
      <c r="H31" s="104">
        <f>SUM(F31,G31)</f>
        <v>-2480</v>
      </c>
    </row>
    <row r="32" spans="1:8" ht="27" customHeight="1">
      <c r="A32" s="32" t="s">
        <v>267</v>
      </c>
      <c r="B32" s="32" t="s">
        <v>268</v>
      </c>
      <c r="C32" s="222" t="s">
        <v>604</v>
      </c>
      <c r="D32" s="222">
        <f>SUM(D30,D31)</f>
        <v>-2480</v>
      </c>
      <c r="E32" s="222">
        <f>SUM(E30,E31)</f>
        <v>73734</v>
      </c>
      <c r="F32" s="222">
        <f>SUM(C32,D32,E32)</f>
        <v>71254</v>
      </c>
      <c r="G32" s="222">
        <f>SUM(G30,G31)</f>
        <v>946</v>
      </c>
      <c r="H32" s="222">
        <f>SUM(F32,G32)</f>
        <v>72200</v>
      </c>
    </row>
    <row r="33" spans="1:8" ht="15" thickBot="1">
      <c r="A33" s="194" t="s">
        <v>600</v>
      </c>
      <c r="B33" s="194" t="s">
        <v>601</v>
      </c>
      <c r="C33" s="195">
        <f>SUM(C25,C28,C32)</f>
        <v>1288531</v>
      </c>
      <c r="D33" s="195">
        <f>SUM(D25,D28,D32)</f>
        <v>666839</v>
      </c>
      <c r="E33" s="195">
        <f>SUM(E25,E28,E32)</f>
        <v>128260</v>
      </c>
      <c r="F33" s="195">
        <f>SUM(C33,D33,E33)</f>
        <v>2083630</v>
      </c>
      <c r="G33" s="195">
        <f>SUM(G25,G32)</f>
        <v>7859</v>
      </c>
      <c r="H33" s="195">
        <f>SUM(F33,G33)</f>
        <v>2091489</v>
      </c>
    </row>
    <row r="34" spans="1:8" s="118" customFormat="1" ht="15" thickTop="1">
      <c r="A34" s="254"/>
      <c r="B34" s="120"/>
      <c r="C34" s="121"/>
      <c r="D34" s="121"/>
      <c r="E34" s="121"/>
      <c r="F34" s="121"/>
      <c r="G34" s="121"/>
      <c r="H34" s="121"/>
    </row>
    <row r="35" spans="1:8" ht="14.25">
      <c r="A35" s="29" t="s">
        <v>260</v>
      </c>
      <c r="B35" s="115" t="s">
        <v>261</v>
      </c>
      <c r="C35" s="8">
        <f aca="true" t="shared" si="0" ref="C35:H35">C23</f>
        <v>1288715</v>
      </c>
      <c r="D35" s="8">
        <f t="shared" si="0"/>
        <v>937074</v>
      </c>
      <c r="E35" s="8">
        <f t="shared" si="0"/>
        <v>185840</v>
      </c>
      <c r="F35" s="8">
        <f t="shared" si="0"/>
        <v>2411629</v>
      </c>
      <c r="G35" s="8">
        <f t="shared" si="0"/>
        <v>7084</v>
      </c>
      <c r="H35" s="8">
        <f t="shared" si="0"/>
        <v>2418713</v>
      </c>
    </row>
    <row r="36" spans="1:8" ht="14.25">
      <c r="A36" s="54" t="s">
        <v>606</v>
      </c>
      <c r="B36" s="54" t="s">
        <v>607</v>
      </c>
      <c r="C36" s="89" t="s">
        <v>604</v>
      </c>
      <c r="D36" s="90" t="s">
        <v>604</v>
      </c>
      <c r="E36" s="90">
        <v>-90142</v>
      </c>
      <c r="F36" s="104">
        <f>SUM(C36,D36,E36)</f>
        <v>-90142</v>
      </c>
      <c r="G36" s="90">
        <v>-1393</v>
      </c>
      <c r="H36" s="104">
        <f>SUM(F36,G36)</f>
        <v>-91535</v>
      </c>
    </row>
    <row r="37" spans="1:8" ht="30.75" customHeight="1">
      <c r="A37" s="54" t="s">
        <v>428</v>
      </c>
      <c r="B37" s="54" t="s">
        <v>264</v>
      </c>
      <c r="C37" s="312" t="s">
        <v>604</v>
      </c>
      <c r="D37" s="313">
        <v>-757</v>
      </c>
      <c r="E37" s="313">
        <v>757</v>
      </c>
      <c r="F37" s="168" t="s">
        <v>604</v>
      </c>
      <c r="G37" s="313" t="s">
        <v>604</v>
      </c>
      <c r="H37" s="168" t="s">
        <v>604</v>
      </c>
    </row>
    <row r="38" spans="1:8" ht="30.75" customHeight="1">
      <c r="A38" s="170" t="s">
        <v>429</v>
      </c>
      <c r="B38" s="170" t="s">
        <v>219</v>
      </c>
      <c r="C38" s="222" t="s">
        <v>604</v>
      </c>
      <c r="D38" s="168">
        <f>SUM(D36,D37)</f>
        <v>-757</v>
      </c>
      <c r="E38" s="168">
        <f>SUM(E36,E37)</f>
        <v>-89385</v>
      </c>
      <c r="F38" s="168">
        <f>SUM(C38,D38,E38)</f>
        <v>-90142</v>
      </c>
      <c r="G38" s="168">
        <f>SUM(G36,G37)</f>
        <v>-1393</v>
      </c>
      <c r="H38" s="168">
        <f>SUM(F38,G38)</f>
        <v>-91535</v>
      </c>
    </row>
    <row r="39" spans="1:8" ht="14.25">
      <c r="A39" s="9"/>
      <c r="B39" s="9"/>
      <c r="C39" s="314"/>
      <c r="D39" s="315"/>
      <c r="E39" s="315"/>
      <c r="F39" s="316"/>
      <c r="G39" s="315"/>
      <c r="H39" s="316"/>
    </row>
    <row r="40" spans="1:8" ht="14.25">
      <c r="A40" s="252" t="s">
        <v>123</v>
      </c>
      <c r="B40" s="119" t="s">
        <v>68</v>
      </c>
      <c r="C40" s="317" t="s">
        <v>604</v>
      </c>
      <c r="D40" s="317" t="s">
        <v>604</v>
      </c>
      <c r="E40" s="113">
        <f>'Peļņas vai zaudējumu aprēķins'!D24</f>
        <v>96628</v>
      </c>
      <c r="F40" s="318">
        <f>SUM(C40,D40,E40)</f>
        <v>96628</v>
      </c>
      <c r="G40" s="113">
        <f>'Peļņas vai zaudējumu aprēķins'!D25</f>
        <v>1243</v>
      </c>
      <c r="H40" s="122">
        <f>SUM(F40,G40)</f>
        <v>97871</v>
      </c>
    </row>
    <row r="41" spans="1:8" ht="14.25">
      <c r="A41" s="253" t="s">
        <v>663</v>
      </c>
      <c r="B41" s="117" t="s">
        <v>664</v>
      </c>
      <c r="C41" s="112" t="s">
        <v>604</v>
      </c>
      <c r="D41" s="112">
        <f>'Peļņas vai zaudējumu aprēķins'!D39</f>
        <v>864</v>
      </c>
      <c r="E41" s="89" t="s">
        <v>604</v>
      </c>
      <c r="F41" s="88">
        <f>SUM(C41,D41,E41)</f>
        <v>864</v>
      </c>
      <c r="G41" s="90" t="s">
        <v>604</v>
      </c>
      <c r="H41" s="104">
        <f>SUM(F41,G41)</f>
        <v>864</v>
      </c>
    </row>
    <row r="42" spans="1:8" ht="27" customHeight="1">
      <c r="A42" s="32" t="s">
        <v>157</v>
      </c>
      <c r="B42" s="32" t="s">
        <v>202</v>
      </c>
      <c r="C42" s="222" t="s">
        <v>604</v>
      </c>
      <c r="D42" s="222">
        <f>SUM(D40,D41)</f>
        <v>864</v>
      </c>
      <c r="E42" s="222">
        <f>SUM(E40,E41)</f>
        <v>96628</v>
      </c>
      <c r="F42" s="222">
        <f>SUM(C42,D42,E42)</f>
        <v>97492</v>
      </c>
      <c r="G42" s="222">
        <f>SUM(G40,G41)</f>
        <v>1243</v>
      </c>
      <c r="H42" s="222">
        <f>SUM(F42,G42)</f>
        <v>98735</v>
      </c>
    </row>
    <row r="43" spans="1:8" ht="15" thickBot="1">
      <c r="A43" s="194" t="s">
        <v>602</v>
      </c>
      <c r="B43" s="194" t="s">
        <v>603</v>
      </c>
      <c r="C43" s="195">
        <f>SUM(C35,C38,C42)</f>
        <v>1288715</v>
      </c>
      <c r="D43" s="195">
        <f>SUM(D35,D38,D42)</f>
        <v>937181</v>
      </c>
      <c r="E43" s="195">
        <f>SUM(E35,E38,E42)</f>
        <v>193083</v>
      </c>
      <c r="F43" s="195">
        <f>SUM(C43,D43,E43)</f>
        <v>2418979</v>
      </c>
      <c r="G43" s="195">
        <f>SUM(G35,G38,G42)</f>
        <v>6934</v>
      </c>
      <c r="H43" s="195">
        <f>SUM(F43,G43)</f>
        <v>2425913</v>
      </c>
    </row>
    <row r="44" ht="15" thickTop="1"/>
    <row r="46" spans="1:4" ht="21" thickBot="1">
      <c r="A46" s="309" t="s">
        <v>237</v>
      </c>
      <c r="B46" s="309"/>
      <c r="C46" s="5"/>
      <c r="D46" s="5"/>
    </row>
    <row r="47" spans="1:6" ht="26.25" customHeight="1" thickTop="1">
      <c r="A47" s="634"/>
      <c r="B47" s="310"/>
      <c r="C47" s="636" t="s">
        <v>265</v>
      </c>
      <c r="D47" s="636"/>
      <c r="E47" s="636"/>
      <c r="F47" s="634" t="s">
        <v>33</v>
      </c>
    </row>
    <row r="48" spans="1:6" ht="26.25" thickBot="1">
      <c r="A48" s="635"/>
      <c r="B48" s="311"/>
      <c r="C48" s="319" t="s">
        <v>19</v>
      </c>
      <c r="D48" s="319" t="s">
        <v>35</v>
      </c>
      <c r="E48" s="319" t="s">
        <v>20</v>
      </c>
      <c r="F48" s="637"/>
    </row>
    <row r="49" spans="1:6" ht="26.25" customHeight="1" outlineLevel="1" thickTop="1">
      <c r="A49" s="638"/>
      <c r="B49" s="307"/>
      <c r="C49" s="636" t="s">
        <v>266</v>
      </c>
      <c r="D49" s="636"/>
      <c r="E49" s="636"/>
      <c r="F49" s="634" t="s">
        <v>94</v>
      </c>
    </row>
    <row r="50" spans="1:6" ht="25.5" outlineLevel="1">
      <c r="A50" s="639"/>
      <c r="B50" s="308"/>
      <c r="C50" s="319" t="s">
        <v>75</v>
      </c>
      <c r="D50" s="319" t="s">
        <v>112</v>
      </c>
      <c r="E50" s="319" t="s">
        <v>76</v>
      </c>
      <c r="F50" s="635"/>
    </row>
    <row r="51" spans="1:6" s="38" customFormat="1" ht="12.75">
      <c r="A51" s="193"/>
      <c r="B51" s="193"/>
      <c r="C51" s="108" t="s">
        <v>58</v>
      </c>
      <c r="D51" s="108" t="s">
        <v>58</v>
      </c>
      <c r="E51" s="108" t="s">
        <v>58</v>
      </c>
      <c r="F51" s="110" t="s">
        <v>58</v>
      </c>
    </row>
    <row r="52" spans="1:6" ht="14.25">
      <c r="A52" s="114"/>
      <c r="B52" s="114"/>
      <c r="C52" s="114"/>
      <c r="D52" s="114"/>
      <c r="E52" s="114"/>
      <c r="F52" s="114"/>
    </row>
    <row r="53" spans="1:6" ht="14.25">
      <c r="A53" s="115" t="s">
        <v>210</v>
      </c>
      <c r="B53" s="115" t="s">
        <v>218</v>
      </c>
      <c r="C53" s="8">
        <v>1288531</v>
      </c>
      <c r="D53" s="8">
        <v>649779</v>
      </c>
      <c r="E53" s="8">
        <v>176590</v>
      </c>
      <c r="F53" s="8">
        <f>SUM(C53:E53)</f>
        <v>2114900</v>
      </c>
    </row>
    <row r="54" spans="1:6" ht="14.25">
      <c r="A54" s="9" t="s">
        <v>36</v>
      </c>
      <c r="B54" s="9" t="s">
        <v>85</v>
      </c>
      <c r="C54" s="90">
        <f>C15</f>
        <v>184</v>
      </c>
      <c r="D54" s="90" t="s">
        <v>604</v>
      </c>
      <c r="E54" s="90" t="s">
        <v>604</v>
      </c>
      <c r="F54" s="104">
        <f aca="true" t="shared" si="1" ref="F54:F60">SUM(C54:E54)</f>
        <v>184</v>
      </c>
    </row>
    <row r="55" spans="1:6" ht="14.25">
      <c r="A55" s="54" t="s">
        <v>262</v>
      </c>
      <c r="B55" s="54" t="s">
        <v>263</v>
      </c>
      <c r="C55" s="89" t="s">
        <v>604</v>
      </c>
      <c r="D55" s="90" t="s">
        <v>604</v>
      </c>
      <c r="E55" s="90">
        <f>E16</f>
        <v>-77413</v>
      </c>
      <c r="F55" s="104">
        <f t="shared" si="1"/>
        <v>-77413</v>
      </c>
    </row>
    <row r="56" spans="1:6" ht="30" customHeight="1">
      <c r="A56" s="54" t="s">
        <v>428</v>
      </c>
      <c r="B56" s="54" t="s">
        <v>264</v>
      </c>
      <c r="C56" s="312" t="s">
        <v>604</v>
      </c>
      <c r="D56" s="313">
        <v>-2606</v>
      </c>
      <c r="E56" s="313">
        <v>2606</v>
      </c>
      <c r="F56" s="168" t="s">
        <v>604</v>
      </c>
    </row>
    <row r="57" spans="1:6" ht="30" customHeight="1">
      <c r="A57" s="170" t="s">
        <v>429</v>
      </c>
      <c r="B57" s="170" t="s">
        <v>219</v>
      </c>
      <c r="C57" s="222">
        <f>SUM(C54:C56)</f>
        <v>184</v>
      </c>
      <c r="D57" s="168">
        <f>SUM(D54:D56)</f>
        <v>-2606</v>
      </c>
      <c r="E57" s="168">
        <f>SUM(E54:E56)</f>
        <v>-74807</v>
      </c>
      <c r="F57" s="168">
        <f t="shared" si="1"/>
        <v>-77229</v>
      </c>
    </row>
    <row r="58" spans="1:6" ht="14.25">
      <c r="A58" s="116"/>
      <c r="B58" s="116"/>
      <c r="C58" s="221"/>
      <c r="D58" s="122"/>
      <c r="E58" s="122"/>
      <c r="F58" s="122"/>
    </row>
    <row r="59" spans="1:6" ht="14.25">
      <c r="A59" s="54" t="s">
        <v>46</v>
      </c>
      <c r="B59" s="54" t="s">
        <v>128</v>
      </c>
      <c r="C59" s="89" t="s">
        <v>604</v>
      </c>
      <c r="D59" s="90" t="s">
        <v>604</v>
      </c>
      <c r="E59" s="90">
        <v>137441</v>
      </c>
      <c r="F59" s="104">
        <f t="shared" si="1"/>
        <v>137441</v>
      </c>
    </row>
    <row r="60" spans="1:6" ht="14.25">
      <c r="A60" s="54" t="s">
        <v>223</v>
      </c>
      <c r="B60" s="54" t="s">
        <v>220</v>
      </c>
      <c r="C60" s="89" t="s">
        <v>604</v>
      </c>
      <c r="D60" s="90">
        <v>2847</v>
      </c>
      <c r="E60" s="90">
        <v>-890</v>
      </c>
      <c r="F60" s="104">
        <f t="shared" si="1"/>
        <v>1957</v>
      </c>
    </row>
    <row r="61" spans="1:6" ht="14.25">
      <c r="A61" s="32" t="s">
        <v>222</v>
      </c>
      <c r="B61" s="32" t="s">
        <v>221</v>
      </c>
      <c r="C61" s="158" t="s">
        <v>604</v>
      </c>
      <c r="D61" s="158">
        <f>SUM(D59,D60)</f>
        <v>2847</v>
      </c>
      <c r="E61" s="158">
        <f>SUM(E59,E60)</f>
        <v>136551</v>
      </c>
      <c r="F61" s="158">
        <f>SUM(F59,F60)</f>
        <v>139398</v>
      </c>
    </row>
    <row r="62" spans="1:6" ht="15" thickBot="1">
      <c r="A62" s="287" t="s">
        <v>260</v>
      </c>
      <c r="B62" s="287" t="s">
        <v>261</v>
      </c>
      <c r="C62" s="288">
        <f>SUM(C53,C57,C61)</f>
        <v>1288715</v>
      </c>
      <c r="D62" s="288">
        <f>SUM(D53,D57,D61)</f>
        <v>650020</v>
      </c>
      <c r="E62" s="288">
        <f>SUM(E53,E57,E61)</f>
        <v>238334</v>
      </c>
      <c r="F62" s="288">
        <f>SUM(F53,F57,F61)</f>
        <v>2177069</v>
      </c>
    </row>
    <row r="63" spans="1:6" ht="15" thickTop="1">
      <c r="A63" s="9"/>
      <c r="B63" s="9"/>
      <c r="C63" s="242"/>
      <c r="D63" s="242"/>
      <c r="E63" s="242"/>
      <c r="F63" s="242"/>
    </row>
    <row r="64" spans="1:6" ht="14.25">
      <c r="A64" s="29" t="s">
        <v>210</v>
      </c>
      <c r="B64" s="115" t="s">
        <v>218</v>
      </c>
      <c r="C64" s="8">
        <f>C53</f>
        <v>1288531</v>
      </c>
      <c r="D64" s="8">
        <f>D53</f>
        <v>649779</v>
      </c>
      <c r="E64" s="8">
        <f>E53</f>
        <v>176590</v>
      </c>
      <c r="F64" s="8">
        <f>F53</f>
        <v>2114900</v>
      </c>
    </row>
    <row r="65" spans="1:6" ht="14.25">
      <c r="A65" s="54" t="s">
        <v>262</v>
      </c>
      <c r="B65" s="54" t="s">
        <v>263</v>
      </c>
      <c r="C65" s="89" t="s">
        <v>604</v>
      </c>
      <c r="D65" s="90" t="s">
        <v>604</v>
      </c>
      <c r="E65" s="90">
        <v>-77413</v>
      </c>
      <c r="F65" s="104">
        <f>SUM(C65:E65)</f>
        <v>-77413</v>
      </c>
    </row>
    <row r="66" spans="1:6" ht="30" customHeight="1">
      <c r="A66" s="170" t="s">
        <v>429</v>
      </c>
      <c r="B66" s="170" t="s">
        <v>219</v>
      </c>
      <c r="C66" s="222" t="s">
        <v>604</v>
      </c>
      <c r="D66" s="168" t="s">
        <v>604</v>
      </c>
      <c r="E66" s="168">
        <f>SUM(E65)</f>
        <v>-77413</v>
      </c>
      <c r="F66" s="168">
        <f>SUM(C66:E66)</f>
        <v>-77413</v>
      </c>
    </row>
    <row r="67" spans="1:6" ht="14.25">
      <c r="A67" s="252" t="s">
        <v>123</v>
      </c>
      <c r="B67" s="119" t="s">
        <v>68</v>
      </c>
      <c r="C67" s="112" t="s">
        <v>604</v>
      </c>
      <c r="D67" s="112" t="s">
        <v>604</v>
      </c>
      <c r="E67" s="295">
        <f>'Peļņas vai zaudējumu aprēķins'!H22</f>
        <v>87397</v>
      </c>
      <c r="F67" s="104">
        <f>SUM(C67:E67)</f>
        <v>87397</v>
      </c>
    </row>
    <row r="68" spans="1:6" ht="14.25">
      <c r="A68" s="253" t="s">
        <v>665</v>
      </c>
      <c r="B68" s="117" t="s">
        <v>666</v>
      </c>
      <c r="C68" s="112" t="s">
        <v>604</v>
      </c>
      <c r="D68" s="112">
        <f>'Peļņas vai zaudējumu aprēķins'!H39</f>
        <v>-2480</v>
      </c>
      <c r="E68" s="89" t="s">
        <v>604</v>
      </c>
      <c r="F68" s="104">
        <f>SUM(C68:E68)</f>
        <v>-2480</v>
      </c>
    </row>
    <row r="69" spans="1:6" ht="28.5" customHeight="1">
      <c r="A69" s="32" t="s">
        <v>267</v>
      </c>
      <c r="B69" s="32" t="s">
        <v>268</v>
      </c>
      <c r="C69" s="222" t="s">
        <v>604</v>
      </c>
      <c r="D69" s="222">
        <f>SUM(D67,D68)</f>
        <v>-2480</v>
      </c>
      <c r="E69" s="222">
        <f>SUM(E67,E68)</f>
        <v>87397</v>
      </c>
      <c r="F69" s="222">
        <f>SUM(F67,F68)</f>
        <v>84917</v>
      </c>
    </row>
    <row r="70" spans="1:6" ht="15" thickBot="1">
      <c r="A70" s="194" t="s">
        <v>600</v>
      </c>
      <c r="B70" s="194" t="s">
        <v>601</v>
      </c>
      <c r="C70" s="195">
        <f>SUM(C64,C66,C69)</f>
        <v>1288531</v>
      </c>
      <c r="D70" s="195">
        <f>SUM(D64,D66,D69)</f>
        <v>647299</v>
      </c>
      <c r="E70" s="195">
        <f>SUM(E64,E66,E69)</f>
        <v>186574</v>
      </c>
      <c r="F70" s="195">
        <f>SUM(F64,F66,F69)</f>
        <v>2122404</v>
      </c>
    </row>
    <row r="71" spans="1:6" s="118" customFormat="1" ht="15" thickTop="1">
      <c r="A71" s="254"/>
      <c r="B71" s="120"/>
      <c r="C71" s="121"/>
      <c r="D71" s="121"/>
      <c r="E71" s="121"/>
      <c r="F71" s="121"/>
    </row>
    <row r="72" spans="1:6" s="118" customFormat="1" ht="14.25">
      <c r="A72" s="254"/>
      <c r="B72" s="120"/>
      <c r="C72" s="121"/>
      <c r="D72" s="121"/>
      <c r="E72" s="121"/>
      <c r="F72" s="121"/>
    </row>
    <row r="73" spans="1:6" ht="14.25">
      <c r="A73" s="29" t="s">
        <v>260</v>
      </c>
      <c r="B73" s="115" t="s">
        <v>261</v>
      </c>
      <c r="C73" s="8">
        <f>C62</f>
        <v>1288715</v>
      </c>
      <c r="D73" s="8">
        <f>D62</f>
        <v>650020</v>
      </c>
      <c r="E73" s="8">
        <f>E62</f>
        <v>238334</v>
      </c>
      <c r="F73" s="8">
        <f>F62</f>
        <v>2177069</v>
      </c>
    </row>
    <row r="74" spans="1:6" ht="14.25">
      <c r="A74" s="54" t="s">
        <v>606</v>
      </c>
      <c r="B74" s="54" t="s">
        <v>607</v>
      </c>
      <c r="C74" s="89" t="s">
        <v>604</v>
      </c>
      <c r="D74" s="90" t="s">
        <v>604</v>
      </c>
      <c r="E74" s="90">
        <v>-90142</v>
      </c>
      <c r="F74" s="104">
        <f>SUM(C74:E74)</f>
        <v>-90142</v>
      </c>
    </row>
    <row r="75" spans="1:6" ht="30" customHeight="1">
      <c r="A75" s="170" t="s">
        <v>429</v>
      </c>
      <c r="B75" s="170" t="s">
        <v>219</v>
      </c>
      <c r="C75" s="222" t="s">
        <v>604</v>
      </c>
      <c r="D75" s="168" t="s">
        <v>604</v>
      </c>
      <c r="E75" s="168">
        <f>SUM(E74)</f>
        <v>-90142</v>
      </c>
      <c r="F75" s="168">
        <f>SUM(C75:E75)</f>
        <v>-90142</v>
      </c>
    </row>
    <row r="76" spans="1:6" ht="14.25">
      <c r="A76" s="252" t="s">
        <v>123</v>
      </c>
      <c r="B76" s="119" t="s">
        <v>68</v>
      </c>
      <c r="C76" s="112" t="s">
        <v>604</v>
      </c>
      <c r="D76" s="112" t="s">
        <v>604</v>
      </c>
      <c r="E76" s="295">
        <f>'Peļņas vai zaudējumu aprēķins'!G22</f>
        <v>82177</v>
      </c>
      <c r="F76" s="104">
        <f>SUM(C76:E76)</f>
        <v>82177</v>
      </c>
    </row>
    <row r="77" spans="1:6" ht="14.25">
      <c r="A77" s="253" t="s">
        <v>663</v>
      </c>
      <c r="B77" s="117" t="s">
        <v>664</v>
      </c>
      <c r="C77" s="112" t="s">
        <v>604</v>
      </c>
      <c r="D77" s="112">
        <f>'Peļņas vai zaudējumu aprēķins'!G39</f>
        <v>864</v>
      </c>
      <c r="E77" s="89" t="s">
        <v>604</v>
      </c>
      <c r="F77" s="104">
        <f>SUM(C77:E77)</f>
        <v>864</v>
      </c>
    </row>
    <row r="78" spans="1:6" ht="14.25">
      <c r="A78" s="32" t="s">
        <v>157</v>
      </c>
      <c r="B78" s="32" t="s">
        <v>202</v>
      </c>
      <c r="C78" s="222" t="s">
        <v>604</v>
      </c>
      <c r="D78" s="222">
        <f>SUM(D76,D77)</f>
        <v>864</v>
      </c>
      <c r="E78" s="222">
        <f>SUM(E76,E77)</f>
        <v>82177</v>
      </c>
      <c r="F78" s="222">
        <f>SUM(F76,F77)</f>
        <v>83041</v>
      </c>
    </row>
    <row r="79" spans="1:6" ht="15" thickBot="1">
      <c r="A79" s="194" t="s">
        <v>602</v>
      </c>
      <c r="B79" s="194" t="s">
        <v>603</v>
      </c>
      <c r="C79" s="195">
        <f>SUM(C73,C75,C78)</f>
        <v>1288715</v>
      </c>
      <c r="D79" s="195">
        <f>SUM(D73,D75,D78)</f>
        <v>650884</v>
      </c>
      <c r="E79" s="195">
        <f>SUM(E73,E75,E78)</f>
        <v>230369</v>
      </c>
      <c r="F79" s="195">
        <f>SUM(F73,F75,F78)</f>
        <v>2169968</v>
      </c>
    </row>
    <row r="80" ht="15" thickTop="1"/>
  </sheetData>
  <sheetProtection password="9D4D" sheet="1" objects="1" scenarios="1"/>
  <mergeCells count="16">
    <mergeCell ref="G8:G9"/>
    <mergeCell ref="G10:G11"/>
    <mergeCell ref="H8:H9"/>
    <mergeCell ref="H10:H11"/>
    <mergeCell ref="A49:A50"/>
    <mergeCell ref="C47:E47"/>
    <mergeCell ref="C49:E49"/>
    <mergeCell ref="A10:A11"/>
    <mergeCell ref="C10:F10"/>
    <mergeCell ref="F47:F48"/>
    <mergeCell ref="F49:F50"/>
    <mergeCell ref="A5:B5"/>
    <mergeCell ref="A4:B4"/>
    <mergeCell ref="A8:A9"/>
    <mergeCell ref="C8:F8"/>
    <mergeCell ref="A47:A48"/>
  </mergeCells>
  <printOptions/>
  <pageMargins left="0.07874015748031496" right="0.15748031496062992" top="0.15748031496062992" bottom="0.15748031496062992" header="0.15748031496062992" footer="0.15748031496062992"/>
  <pageSetup fitToHeight="2"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H45"/>
  <sheetViews>
    <sheetView showGridLines="0" zoomScale="79" zoomScaleNormal="79"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70.57421875" style="3" customWidth="1"/>
    <col min="2" max="2" width="67.7109375" style="24" customWidth="1" outlineLevel="1"/>
    <col min="3" max="3" width="12.57421875" style="71" customWidth="1" outlineLevel="1"/>
    <col min="4" max="5" width="11.57421875" style="71" customWidth="1"/>
    <col min="6" max="6" width="3.28125" style="3" customWidth="1"/>
    <col min="7" max="8" width="13.421875" style="71" customWidth="1"/>
    <col min="9" max="16384" width="9.140625" style="3" customWidth="1"/>
  </cols>
  <sheetData>
    <row r="1" spans="1:3" ht="14.25">
      <c r="A1" s="285" t="str">
        <f>'Peļņas vai zaudējumu aprēķins'!A1</f>
        <v>LATVENERGO KONSOLIDĒTIE UN AS „LATVENERGO”</v>
      </c>
      <c r="B1" s="285" t="str">
        <f>'Peļņas vai zaudējumu aprēķins'!B1</f>
        <v>LATVENERGO CONSOLIDATED AND LATVENERGO AS</v>
      </c>
      <c r="C1" s="285"/>
    </row>
    <row r="2" spans="1:8" ht="31.5" customHeight="1">
      <c r="A2" s="285"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285"/>
      <c r="D2" s="70"/>
      <c r="E2" s="70"/>
      <c r="G2" s="70"/>
      <c r="H2" s="70"/>
    </row>
    <row r="3" ht="14.25">
      <c r="B3" s="26"/>
    </row>
    <row r="4" ht="14.25">
      <c r="B4" s="26"/>
    </row>
    <row r="5" spans="1:8" ht="19.5" customHeight="1">
      <c r="A5" s="25" t="s">
        <v>291</v>
      </c>
      <c r="D5" s="5"/>
      <c r="E5" s="5"/>
      <c r="G5" s="5"/>
      <c r="H5" s="5"/>
    </row>
    <row r="6" spans="1:8" s="4" customFormat="1" ht="18.75" customHeight="1">
      <c r="A6" s="25" t="s">
        <v>292</v>
      </c>
      <c r="B6" s="25"/>
      <c r="C6" s="25"/>
      <c r="D6" s="72"/>
      <c r="E6" s="72"/>
      <c r="G6" s="72"/>
      <c r="H6" s="72"/>
    </row>
    <row r="7" spans="1:8" s="4" customFormat="1" ht="15.75" thickBot="1">
      <c r="A7" s="2"/>
      <c r="B7" s="23"/>
      <c r="C7" s="23"/>
      <c r="D7" s="72"/>
      <c r="E7" s="72"/>
      <c r="G7" s="72"/>
      <c r="H7" s="72"/>
    </row>
    <row r="8" spans="1:8" s="4" customFormat="1" ht="28.5" customHeight="1" thickTop="1">
      <c r="A8" s="634"/>
      <c r="B8" s="634"/>
      <c r="C8" s="640" t="s">
        <v>605</v>
      </c>
      <c r="D8" s="623" t="s">
        <v>236</v>
      </c>
      <c r="E8" s="623"/>
      <c r="G8" s="623" t="s">
        <v>237</v>
      </c>
      <c r="H8" s="623"/>
    </row>
    <row r="9" spans="1:8" s="72" customFormat="1" ht="28.5" customHeight="1">
      <c r="A9" s="635"/>
      <c r="B9" s="635"/>
      <c r="C9" s="641"/>
      <c r="D9" s="320" t="s">
        <v>598</v>
      </c>
      <c r="E9" s="320" t="s">
        <v>599</v>
      </c>
      <c r="G9" s="321" t="str">
        <f>D9</f>
        <v>01/01-30/06/2017</v>
      </c>
      <c r="H9" s="321" t="str">
        <f>E9</f>
        <v>01/01-30/06/2016</v>
      </c>
    </row>
    <row r="10" spans="1:8" s="4" customFormat="1" ht="13.5" customHeight="1">
      <c r="A10" s="114"/>
      <c r="B10" s="114"/>
      <c r="C10" s="478"/>
      <c r="D10" s="108" t="s">
        <v>58</v>
      </c>
      <c r="E10" s="108" t="s">
        <v>58</v>
      </c>
      <c r="G10" s="108" t="str">
        <f>D10</f>
        <v>EUR'000</v>
      </c>
      <c r="H10" s="108" t="str">
        <f>E10</f>
        <v>EUR'000</v>
      </c>
    </row>
    <row r="11" spans="1:8" ht="8.25" customHeight="1">
      <c r="A11" s="109"/>
      <c r="B11" s="196"/>
      <c r="C11" s="479"/>
      <c r="D11" s="109"/>
      <c r="E11" s="109"/>
      <c r="G11" s="109"/>
      <c r="H11" s="109"/>
    </row>
    <row r="12" spans="1:8" ht="14.25">
      <c r="A12" s="32" t="s">
        <v>136</v>
      </c>
      <c r="B12" s="32" t="s">
        <v>86</v>
      </c>
      <c r="C12" s="480"/>
      <c r="D12" s="27"/>
      <c r="E12" s="27"/>
      <c r="G12" s="27"/>
      <c r="H12" s="27"/>
    </row>
    <row r="13" spans="1:8" ht="14.25">
      <c r="A13" s="30" t="s">
        <v>184</v>
      </c>
      <c r="B13" s="30" t="s">
        <v>137</v>
      </c>
      <c r="C13" s="481"/>
      <c r="D13" s="301">
        <f>'Peļņas vai zaudējumu aprēķins'!D20</f>
        <v>113725</v>
      </c>
      <c r="E13" s="301">
        <f>'Peļņas vai zaudējumu aprēķins'!E20</f>
        <v>85536</v>
      </c>
      <c r="G13" s="301">
        <f>'Peļņas vai zaudējumu aprēķins'!G20</f>
        <v>94426</v>
      </c>
      <c r="H13" s="301">
        <f>'Peļņas vai zaudējumu aprēķins'!H20</f>
        <v>98673</v>
      </c>
    </row>
    <row r="14" spans="1:8" ht="14.25">
      <c r="A14" s="32" t="s">
        <v>138</v>
      </c>
      <c r="B14" s="32" t="s">
        <v>188</v>
      </c>
      <c r="C14" s="480"/>
      <c r="D14" s="156"/>
      <c r="E14" s="156"/>
      <c r="G14" s="156"/>
      <c r="H14" s="156"/>
    </row>
    <row r="15" spans="1:8" ht="14.25">
      <c r="A15" s="27" t="s">
        <v>667</v>
      </c>
      <c r="B15" s="27" t="s">
        <v>672</v>
      </c>
      <c r="C15" s="482"/>
      <c r="D15" s="245">
        <v>95402</v>
      </c>
      <c r="E15" s="245">
        <v>112746</v>
      </c>
      <c r="G15" s="245">
        <v>44484</v>
      </c>
      <c r="H15" s="245">
        <v>46252</v>
      </c>
    </row>
    <row r="16" spans="1:8" ht="14.25">
      <c r="A16" s="28" t="s">
        <v>668</v>
      </c>
      <c r="B16" s="28" t="s">
        <v>671</v>
      </c>
      <c r="C16" s="483"/>
      <c r="D16" s="246">
        <v>7715</v>
      </c>
      <c r="E16" s="246">
        <v>1753</v>
      </c>
      <c r="G16" s="246">
        <v>2921</v>
      </c>
      <c r="H16" s="246">
        <v>-3296</v>
      </c>
    </row>
    <row r="17" spans="1:8" ht="14.25">
      <c r="A17" s="28" t="s">
        <v>669</v>
      </c>
      <c r="B17" s="28" t="s">
        <v>670</v>
      </c>
      <c r="C17" s="483"/>
      <c r="D17" s="246">
        <v>498</v>
      </c>
      <c r="E17" s="246">
        <v>460</v>
      </c>
      <c r="G17" s="246">
        <v>-8889</v>
      </c>
      <c r="H17" s="246">
        <v>-15313</v>
      </c>
    </row>
    <row r="18" spans="1:8" s="169" customFormat="1" ht="15">
      <c r="A18" s="256" t="s">
        <v>139</v>
      </c>
      <c r="B18" s="256" t="s">
        <v>140</v>
      </c>
      <c r="C18" s="484"/>
      <c r="D18" s="257">
        <f>SUM(D13,D15,D16,D17)</f>
        <v>217340</v>
      </c>
      <c r="E18" s="257">
        <f>SUM(E13,E15,E16,E17)</f>
        <v>200495</v>
      </c>
      <c r="G18" s="257">
        <f>SUM(G13,G15,G16,G17)</f>
        <v>132942</v>
      </c>
      <c r="H18" s="257">
        <f>SUM(H13,H15,H16,H17)</f>
        <v>126316</v>
      </c>
    </row>
    <row r="19" spans="1:8" ht="14.25">
      <c r="A19" s="30" t="s">
        <v>639</v>
      </c>
      <c r="B19" s="30" t="s">
        <v>618</v>
      </c>
      <c r="C19" s="481"/>
      <c r="D19" s="283">
        <v>48164</v>
      </c>
      <c r="E19" s="283">
        <v>18228</v>
      </c>
      <c r="G19" s="283">
        <v>20801</v>
      </c>
      <c r="H19" s="283">
        <v>-3474</v>
      </c>
    </row>
    <row r="20" spans="1:8" ht="14.25">
      <c r="A20" s="28" t="s">
        <v>614</v>
      </c>
      <c r="B20" s="28" t="s">
        <v>615</v>
      </c>
      <c r="C20" s="483"/>
      <c r="D20" s="296">
        <v>-9865</v>
      </c>
      <c r="E20" s="296">
        <v>-9313</v>
      </c>
      <c r="G20" s="296">
        <v>-8796</v>
      </c>
      <c r="H20" s="296">
        <v>-4219</v>
      </c>
    </row>
    <row r="21" spans="1:8" ht="14.25">
      <c r="A21" s="31" t="s">
        <v>141</v>
      </c>
      <c r="B21" s="31" t="s">
        <v>189</v>
      </c>
      <c r="C21" s="485"/>
      <c r="D21" s="158">
        <f>SUM(D18:D20)</f>
        <v>255639</v>
      </c>
      <c r="E21" s="158">
        <f>SUM(E18:E20)</f>
        <v>209410</v>
      </c>
      <c r="G21" s="158">
        <f>SUM(G18:G20)</f>
        <v>144947</v>
      </c>
      <c r="H21" s="158">
        <f>SUM(H18:H20)</f>
        <v>118623</v>
      </c>
    </row>
    <row r="22" spans="1:8" s="71" customFormat="1" ht="14.25">
      <c r="A22" s="30" t="s">
        <v>144</v>
      </c>
      <c r="B22" s="30" t="s">
        <v>133</v>
      </c>
      <c r="C22" s="481"/>
      <c r="D22" s="283">
        <v>-7022</v>
      </c>
      <c r="E22" s="283">
        <v>-8458</v>
      </c>
      <c r="G22" s="283">
        <v>-7319</v>
      </c>
      <c r="H22" s="283">
        <v>-8718</v>
      </c>
    </row>
    <row r="23" spans="1:8" s="71" customFormat="1" ht="14.25">
      <c r="A23" s="123" t="s">
        <v>145</v>
      </c>
      <c r="B23" s="27" t="s">
        <v>134</v>
      </c>
      <c r="C23" s="482"/>
      <c r="D23" s="245">
        <v>1177</v>
      </c>
      <c r="E23" s="245">
        <v>1530</v>
      </c>
      <c r="G23" s="245">
        <v>6395</v>
      </c>
      <c r="H23" s="245">
        <v>7239</v>
      </c>
    </row>
    <row r="24" spans="1:8" s="71" customFormat="1" ht="25.5">
      <c r="A24" s="28" t="s">
        <v>215</v>
      </c>
      <c r="B24" s="28" t="s">
        <v>216</v>
      </c>
      <c r="C24" s="483"/>
      <c r="D24" s="246">
        <v>-23219</v>
      </c>
      <c r="E24" s="246">
        <v>-4031</v>
      </c>
      <c r="G24" s="243">
        <v>-20808</v>
      </c>
      <c r="H24" s="243">
        <v>-4170</v>
      </c>
    </row>
    <row r="25" spans="1:8" ht="14.25">
      <c r="A25" s="29" t="s">
        <v>142</v>
      </c>
      <c r="B25" s="29" t="s">
        <v>190</v>
      </c>
      <c r="C25" s="486"/>
      <c r="D25" s="93">
        <f>SUM(D21,D22:D24)</f>
        <v>226575</v>
      </c>
      <c r="E25" s="93">
        <f>SUM(E21,E22:E24)</f>
        <v>198451</v>
      </c>
      <c r="G25" s="93">
        <f>SUM(G21,G22:G24)</f>
        <v>123215</v>
      </c>
      <c r="H25" s="93">
        <f>SUM(H21,H22:H24)</f>
        <v>112974</v>
      </c>
    </row>
    <row r="26" spans="1:8" ht="14.25">
      <c r="A26" s="27"/>
      <c r="B26" s="27"/>
      <c r="C26" s="482"/>
      <c r="D26" s="157"/>
      <c r="E26" s="157"/>
      <c r="G26" s="157"/>
      <c r="H26" s="157"/>
    </row>
    <row r="27" spans="1:8" ht="14.25">
      <c r="A27" s="32" t="s">
        <v>143</v>
      </c>
      <c r="B27" s="32" t="s">
        <v>87</v>
      </c>
      <c r="C27" s="480"/>
      <c r="D27" s="92"/>
      <c r="E27" s="92"/>
      <c r="G27" s="92"/>
      <c r="H27" s="92"/>
    </row>
    <row r="28" spans="1:8" s="71" customFormat="1" ht="14.25">
      <c r="A28" s="28" t="s">
        <v>271</v>
      </c>
      <c r="B28" s="28" t="s">
        <v>273</v>
      </c>
      <c r="C28" s="483"/>
      <c r="D28" s="243" t="s">
        <v>604</v>
      </c>
      <c r="E28" s="243" t="s">
        <v>604</v>
      </c>
      <c r="G28" s="243" t="s">
        <v>604</v>
      </c>
      <c r="H28" s="243">
        <v>-16111</v>
      </c>
    </row>
    <row r="29" spans="1:8" s="71" customFormat="1" ht="14.25">
      <c r="A29" s="28" t="s">
        <v>272</v>
      </c>
      <c r="B29" s="28" t="s">
        <v>274</v>
      </c>
      <c r="C29" s="483"/>
      <c r="D29" s="243" t="s">
        <v>604</v>
      </c>
      <c r="E29" s="243" t="s">
        <v>604</v>
      </c>
      <c r="G29" s="243">
        <v>34015</v>
      </c>
      <c r="H29" s="243">
        <v>32047</v>
      </c>
    </row>
    <row r="30" spans="1:8" s="71" customFormat="1" ht="14.25">
      <c r="A30" s="28" t="s">
        <v>30</v>
      </c>
      <c r="B30" s="28" t="s">
        <v>191</v>
      </c>
      <c r="C30" s="483"/>
      <c r="D30" s="243">
        <v>-98293</v>
      </c>
      <c r="E30" s="243">
        <v>-77186</v>
      </c>
      <c r="G30" s="243">
        <v>-40043</v>
      </c>
      <c r="H30" s="243">
        <v>-27978</v>
      </c>
    </row>
    <row r="31" spans="1:8" ht="14.25">
      <c r="A31" s="28" t="s">
        <v>146</v>
      </c>
      <c r="B31" s="28" t="s">
        <v>617</v>
      </c>
      <c r="C31" s="483"/>
      <c r="D31" s="246">
        <v>3544</v>
      </c>
      <c r="E31" s="246">
        <v>30</v>
      </c>
      <c r="G31" s="246">
        <v>3544</v>
      </c>
      <c r="H31" s="246">
        <v>30</v>
      </c>
    </row>
    <row r="32" spans="1:8" s="71" customFormat="1" ht="14.25">
      <c r="A32" s="28" t="s">
        <v>619</v>
      </c>
      <c r="B32" s="28" t="s">
        <v>646</v>
      </c>
      <c r="C32" s="483"/>
      <c r="D32" s="243" t="s">
        <v>604</v>
      </c>
      <c r="E32" s="243" t="s">
        <v>604</v>
      </c>
      <c r="F32" s="595"/>
      <c r="G32" s="246">
        <v>9110</v>
      </c>
      <c r="H32" s="246">
        <v>15600</v>
      </c>
    </row>
    <row r="33" spans="1:8" ht="14.25">
      <c r="A33" s="29" t="s">
        <v>147</v>
      </c>
      <c r="B33" s="29" t="s">
        <v>430</v>
      </c>
      <c r="C33" s="486"/>
      <c r="D33" s="93">
        <f>SUM(D28:D32)</f>
        <v>-94749</v>
      </c>
      <c r="E33" s="93">
        <f>SUM(E28:E32)</f>
        <v>-77156</v>
      </c>
      <c r="G33" s="93">
        <f>SUM(G28:G32)</f>
        <v>6626</v>
      </c>
      <c r="H33" s="93">
        <f>SUM(H28:H32)</f>
        <v>3588</v>
      </c>
    </row>
    <row r="34" spans="1:8" ht="14.25">
      <c r="A34" s="27"/>
      <c r="B34" s="27"/>
      <c r="C34" s="482"/>
      <c r="D34" s="91"/>
      <c r="E34" s="91"/>
      <c r="G34" s="91"/>
      <c r="H34" s="91"/>
    </row>
    <row r="35" spans="1:8" ht="14.25">
      <c r="A35" s="32" t="s">
        <v>148</v>
      </c>
      <c r="B35" s="32" t="s">
        <v>88</v>
      </c>
      <c r="C35" s="480"/>
      <c r="D35" s="92"/>
      <c r="E35" s="92"/>
      <c r="G35" s="92"/>
      <c r="H35" s="92"/>
    </row>
    <row r="36" spans="1:8" s="71" customFormat="1" ht="14.25">
      <c r="A36" s="28" t="s">
        <v>608</v>
      </c>
      <c r="B36" s="28" t="s">
        <v>609</v>
      </c>
      <c r="C36" s="483"/>
      <c r="D36" s="243" t="s">
        <v>604</v>
      </c>
      <c r="E36" s="243">
        <v>26267</v>
      </c>
      <c r="G36" s="243" t="s">
        <v>604</v>
      </c>
      <c r="H36" s="243">
        <v>26267</v>
      </c>
    </row>
    <row r="37" spans="1:8" s="71" customFormat="1" ht="14.25">
      <c r="A37" s="28" t="s">
        <v>182</v>
      </c>
      <c r="B37" s="28" t="s">
        <v>224</v>
      </c>
      <c r="C37" s="483" t="s">
        <v>425</v>
      </c>
      <c r="D37" s="243" t="s">
        <v>604</v>
      </c>
      <c r="E37" s="243">
        <v>55000</v>
      </c>
      <c r="G37" s="243" t="s">
        <v>604</v>
      </c>
      <c r="H37" s="243">
        <v>55000</v>
      </c>
    </row>
    <row r="38" spans="1:8" ht="14.25">
      <c r="A38" s="28" t="s">
        <v>183</v>
      </c>
      <c r="B38" s="28" t="s">
        <v>89</v>
      </c>
      <c r="C38" s="483" t="s">
        <v>425</v>
      </c>
      <c r="D38" s="243">
        <v>-43671</v>
      </c>
      <c r="E38" s="243">
        <v>-45826</v>
      </c>
      <c r="G38" s="243">
        <v>-41921</v>
      </c>
      <c r="H38" s="243">
        <v>-44821</v>
      </c>
    </row>
    <row r="39" spans="1:8" s="71" customFormat="1" ht="14.25">
      <c r="A39" s="28" t="s">
        <v>613</v>
      </c>
      <c r="B39" s="28" t="s">
        <v>610</v>
      </c>
      <c r="C39" s="483"/>
      <c r="D39" s="243">
        <v>-90142</v>
      </c>
      <c r="E39" s="243">
        <v>-77413</v>
      </c>
      <c r="G39" s="243">
        <v>-90142</v>
      </c>
      <c r="H39" s="243">
        <v>-77413</v>
      </c>
    </row>
    <row r="40" spans="1:8" s="71" customFormat="1" ht="14.25">
      <c r="A40" s="28" t="s">
        <v>612</v>
      </c>
      <c r="B40" s="28" t="s">
        <v>611</v>
      </c>
      <c r="C40" s="483"/>
      <c r="D40" s="243">
        <v>-1393</v>
      </c>
      <c r="E40" s="243" t="s">
        <v>604</v>
      </c>
      <c r="G40" s="243" t="s">
        <v>604</v>
      </c>
      <c r="H40" s="243" t="s">
        <v>604</v>
      </c>
    </row>
    <row r="41" spans="1:8" s="71" customFormat="1" ht="14.25">
      <c r="A41" s="29" t="s">
        <v>149</v>
      </c>
      <c r="B41" s="29" t="s">
        <v>620</v>
      </c>
      <c r="C41" s="486"/>
      <c r="D41" s="93">
        <f>SUM(D36:D40)</f>
        <v>-135206</v>
      </c>
      <c r="E41" s="93">
        <f>SUM(E36:E40)</f>
        <v>-41972</v>
      </c>
      <c r="G41" s="93">
        <f>SUM(G36:G40)</f>
        <v>-132063</v>
      </c>
      <c r="H41" s="93">
        <f>SUM(H36:H40)</f>
        <v>-40967</v>
      </c>
    </row>
    <row r="42" spans="1:8" ht="14.25">
      <c r="A42" s="27"/>
      <c r="B42" s="27"/>
      <c r="C42" s="482"/>
      <c r="D42" s="91"/>
      <c r="E42" s="91"/>
      <c r="G42" s="91"/>
      <c r="H42" s="91"/>
    </row>
    <row r="43" spans="1:8" ht="14.25">
      <c r="A43" s="251" t="s">
        <v>640</v>
      </c>
      <c r="B43" s="251" t="s">
        <v>616</v>
      </c>
      <c r="C43" s="487">
        <v>11</v>
      </c>
      <c r="D43" s="255">
        <f>SUM(D25,D33,D41)</f>
        <v>-3380</v>
      </c>
      <c r="E43" s="255">
        <f>SUM(E25,E33,E41)</f>
        <v>79323</v>
      </c>
      <c r="G43" s="255">
        <f>SUM(G25,G33,G41)</f>
        <v>-2222</v>
      </c>
      <c r="H43" s="255">
        <f>SUM(H25,H33,H41)</f>
        <v>75595</v>
      </c>
    </row>
    <row r="44" spans="1:8" ht="14.25">
      <c r="A44" s="27" t="s">
        <v>204</v>
      </c>
      <c r="B44" s="27" t="s">
        <v>203</v>
      </c>
      <c r="C44" s="482">
        <v>11</v>
      </c>
      <c r="D44" s="91">
        <f>'Pārskats par fin.stāvokli'!E28</f>
        <v>183980</v>
      </c>
      <c r="E44" s="91">
        <v>104543</v>
      </c>
      <c r="G44" s="91">
        <f>'Pārskats par fin.stāvokli'!H28</f>
        <v>181197</v>
      </c>
      <c r="H44" s="91">
        <v>101819</v>
      </c>
    </row>
    <row r="45" spans="1:8" ht="16.5" customHeight="1" thickBot="1">
      <c r="A45" s="197" t="s">
        <v>269</v>
      </c>
      <c r="B45" s="197" t="s">
        <v>270</v>
      </c>
      <c r="C45" s="488">
        <v>11</v>
      </c>
      <c r="D45" s="198">
        <f>SUM(D44,D43)</f>
        <v>180600</v>
      </c>
      <c r="E45" s="198">
        <f>SUM(E44,E43)</f>
        <v>183866</v>
      </c>
      <c r="G45" s="198">
        <f>SUM(G43,G44)</f>
        <v>178975</v>
      </c>
      <c r="H45" s="198">
        <f>SUM(H43,H44)</f>
        <v>177414</v>
      </c>
    </row>
    <row r="46" ht="15" thickTop="1"/>
  </sheetData>
  <sheetProtection password="9D4D" sheet="1" objects="1" scenarios="1"/>
  <mergeCells count="5">
    <mergeCell ref="A8:A9"/>
    <mergeCell ref="B8:B9"/>
    <mergeCell ref="D8:E8"/>
    <mergeCell ref="G8:H8"/>
    <mergeCell ref="C8:C9"/>
  </mergeCells>
  <printOptions/>
  <pageMargins left="0.3937007874015748" right="0.1968503937007874" top="0.1968503937007874" bottom="0.2755905511811024" header="0.1968503937007874" footer="0.15748031496062992"/>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N124"/>
  <sheetViews>
    <sheetView showGridLines="0" zoomScale="85" zoomScaleNormal="85"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outlineLevelCol="1"/>
  <cols>
    <col min="1" max="1" width="66.421875" style="61" customWidth="1"/>
    <col min="2" max="2" width="63.8515625" style="61" customWidth="1" outlineLevel="1"/>
    <col min="3" max="4" width="13.140625" style="146" customWidth="1"/>
    <col min="5" max="5" width="12.00390625" style="134" customWidth="1"/>
    <col min="6" max="6" width="14.00390625" style="134" customWidth="1"/>
    <col min="7" max="7" width="12.28125" style="134" customWidth="1"/>
    <col min="8" max="8" width="13.421875" style="134" customWidth="1"/>
    <col min="9" max="9" width="12.00390625" style="134" customWidth="1"/>
    <col min="10" max="13" width="10.28125" style="61" customWidth="1"/>
    <col min="14" max="16384" width="9.140625" style="61" customWidth="1"/>
  </cols>
  <sheetData>
    <row r="1" spans="1:2" ht="15">
      <c r="A1" s="285" t="str">
        <f>'Peļņas vai zaudējumu aprēķins'!A1</f>
        <v>LATVENERGO KONSOLIDĒTIE UN AS „LATVENERGO”</v>
      </c>
      <c r="B1" s="285" t="str">
        <f>'Peļņas vai zaudējumu aprēķins'!B1</f>
        <v>LATVENERGO CONSOLIDATED AND LATVENERGO AS</v>
      </c>
    </row>
    <row r="2" spans="1:2" ht="31.5" customHeight="1">
      <c r="A2" s="285"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row>
    <row r="3" spans="1:2" ht="9" customHeight="1">
      <c r="A3" s="70"/>
      <c r="B3" s="70"/>
    </row>
    <row r="4" ht="20.25">
      <c r="A4" s="328" t="s">
        <v>431</v>
      </c>
    </row>
    <row r="5" ht="20.25">
      <c r="A5" s="328" t="s">
        <v>114</v>
      </c>
    </row>
    <row r="6" ht="15.75">
      <c r="A6" s="66"/>
    </row>
    <row r="7" ht="18.75">
      <c r="A7" s="329" t="s">
        <v>275</v>
      </c>
    </row>
    <row r="8" spans="1:9" ht="19.5" thickBot="1">
      <c r="A8" s="329" t="s">
        <v>282</v>
      </c>
      <c r="B8" s="56"/>
      <c r="I8" s="147"/>
    </row>
    <row r="9" spans="1:9" s="105" customFormat="1" ht="15.75" customHeight="1" thickTop="1">
      <c r="A9" s="642"/>
      <c r="B9" s="642"/>
      <c r="C9" s="644" t="s">
        <v>432</v>
      </c>
      <c r="D9" s="644" t="s">
        <v>115</v>
      </c>
      <c r="E9" s="644" t="s">
        <v>212</v>
      </c>
      <c r="F9" s="644" t="s">
        <v>54</v>
      </c>
      <c r="G9" s="644" t="s">
        <v>168</v>
      </c>
      <c r="H9" s="644" t="s">
        <v>50</v>
      </c>
      <c r="I9" s="644" t="s">
        <v>434</v>
      </c>
    </row>
    <row r="10" spans="1:9" s="105" customFormat="1" ht="15.75" customHeight="1" thickBot="1">
      <c r="A10" s="643"/>
      <c r="B10" s="643"/>
      <c r="C10" s="645"/>
      <c r="D10" s="645"/>
      <c r="E10" s="645"/>
      <c r="F10" s="645"/>
      <c r="G10" s="645" t="s">
        <v>33</v>
      </c>
      <c r="H10" s="645"/>
      <c r="I10" s="645"/>
    </row>
    <row r="11" spans="1:9" s="105" customFormat="1" ht="15.75" customHeight="1" thickTop="1">
      <c r="A11" s="642"/>
      <c r="B11" s="642"/>
      <c r="C11" s="644" t="s">
        <v>433</v>
      </c>
      <c r="D11" s="644" t="s">
        <v>225</v>
      </c>
      <c r="E11" s="644" t="s">
        <v>211</v>
      </c>
      <c r="F11" s="644" t="s">
        <v>104</v>
      </c>
      <c r="G11" s="644" t="s">
        <v>105</v>
      </c>
      <c r="H11" s="644" t="s">
        <v>106</v>
      </c>
      <c r="I11" s="644" t="s">
        <v>116</v>
      </c>
    </row>
    <row r="12" spans="1:9" s="105" customFormat="1" ht="17.25" customHeight="1">
      <c r="A12" s="647"/>
      <c r="B12" s="647"/>
      <c r="C12" s="646"/>
      <c r="D12" s="646"/>
      <c r="E12" s="646"/>
      <c r="F12" s="646" t="s">
        <v>104</v>
      </c>
      <c r="G12" s="646"/>
      <c r="H12" s="646"/>
      <c r="I12" s="646"/>
    </row>
    <row r="13" spans="1:9" s="105" customFormat="1" ht="15.75" customHeight="1">
      <c r="A13" s="330" t="s">
        <v>675</v>
      </c>
      <c r="B13" s="330" t="s">
        <v>674</v>
      </c>
      <c r="C13" s="277" t="s">
        <v>58</v>
      </c>
      <c r="D13" s="277" t="s">
        <v>58</v>
      </c>
      <c r="E13" s="277" t="s">
        <v>58</v>
      </c>
      <c r="F13" s="277" t="s">
        <v>58</v>
      </c>
      <c r="G13" s="278" t="s">
        <v>58</v>
      </c>
      <c r="H13" s="277" t="s">
        <v>58</v>
      </c>
      <c r="I13" s="278" t="s">
        <v>58</v>
      </c>
    </row>
    <row r="14" spans="1:9" s="105" customFormat="1" ht="15.75" customHeight="1">
      <c r="A14" s="199" t="s">
        <v>0</v>
      </c>
      <c r="B14" s="199" t="s">
        <v>60</v>
      </c>
      <c r="C14" s="200"/>
      <c r="D14" s="200"/>
      <c r="E14" s="201"/>
      <c r="F14" s="201"/>
      <c r="G14" s="202"/>
      <c r="H14" s="201"/>
      <c r="I14" s="203"/>
    </row>
    <row r="15" spans="1:9" s="105" customFormat="1" ht="15.75" customHeight="1">
      <c r="A15" s="258" t="s">
        <v>47</v>
      </c>
      <c r="B15" s="258" t="s">
        <v>107</v>
      </c>
      <c r="C15" s="204">
        <v>294224</v>
      </c>
      <c r="D15" s="204">
        <v>159786</v>
      </c>
      <c r="E15" s="179">
        <v>20857</v>
      </c>
      <c r="F15" s="179">
        <v>4035</v>
      </c>
      <c r="G15" s="180">
        <f>SUM(C15,D15,E15,F15)</f>
        <v>478902</v>
      </c>
      <c r="H15" s="179" t="s">
        <v>604</v>
      </c>
      <c r="I15" s="180">
        <f>SUM(G15,H15)</f>
        <v>478902</v>
      </c>
    </row>
    <row r="16" spans="1:9" s="105" customFormat="1" ht="15.75" customHeight="1">
      <c r="A16" s="259" t="s">
        <v>48</v>
      </c>
      <c r="B16" s="259" t="s">
        <v>673</v>
      </c>
      <c r="C16" s="260">
        <v>1109</v>
      </c>
      <c r="D16" s="261">
        <v>945</v>
      </c>
      <c r="E16" s="261">
        <v>1268</v>
      </c>
      <c r="F16" s="261">
        <v>26004</v>
      </c>
      <c r="G16" s="262">
        <f>SUM(C16,D16,E16,F16)</f>
        <v>29326</v>
      </c>
      <c r="H16" s="261">
        <v>-29326</v>
      </c>
      <c r="I16" s="262" t="s">
        <v>604</v>
      </c>
    </row>
    <row r="17" spans="1:9" s="105" customFormat="1" ht="15.75" customHeight="1">
      <c r="A17" s="263" t="s">
        <v>117</v>
      </c>
      <c r="B17" s="263" t="s">
        <v>167</v>
      </c>
      <c r="C17" s="264">
        <f>SUM(C15:C16)</f>
        <v>295333</v>
      </c>
      <c r="D17" s="264">
        <f>SUM(D15:D16)</f>
        <v>160731</v>
      </c>
      <c r="E17" s="264">
        <f>SUM(E15:E16)</f>
        <v>22125</v>
      </c>
      <c r="F17" s="264">
        <f>SUM(F15:F16)</f>
        <v>30039</v>
      </c>
      <c r="G17" s="264">
        <f>SUM(G15:G16)</f>
        <v>508228</v>
      </c>
      <c r="H17" s="264">
        <f>SUM(H15:H16)</f>
        <v>-29326</v>
      </c>
      <c r="I17" s="264">
        <f>SUM(I15:I16)</f>
        <v>478902</v>
      </c>
    </row>
    <row r="18" spans="1:9" s="105" customFormat="1" ht="15.75" customHeight="1">
      <c r="A18" s="265" t="s">
        <v>49</v>
      </c>
      <c r="B18" s="265" t="s">
        <v>108</v>
      </c>
      <c r="C18" s="266"/>
      <c r="D18" s="266"/>
      <c r="E18" s="267"/>
      <c r="F18" s="267"/>
      <c r="G18" s="268"/>
      <c r="H18" s="267"/>
      <c r="I18" s="268"/>
    </row>
    <row r="19" spans="1:9" s="105" customFormat="1" ht="15.75" customHeight="1">
      <c r="A19" s="263" t="s">
        <v>135</v>
      </c>
      <c r="B19" s="263" t="s">
        <v>135</v>
      </c>
      <c r="C19" s="264">
        <f>C21-C20</f>
        <v>123994</v>
      </c>
      <c r="D19" s="264">
        <f>D21-D20</f>
        <v>61332</v>
      </c>
      <c r="E19" s="264">
        <f>E21-E20</f>
        <v>21375</v>
      </c>
      <c r="F19" s="264">
        <f>F21-F20</f>
        <v>6449</v>
      </c>
      <c r="G19" s="264">
        <f>C19+D19+E19+F19</f>
        <v>213150</v>
      </c>
      <c r="H19" s="264" t="s">
        <v>604</v>
      </c>
      <c r="I19" s="264">
        <f>SUM(G19,H19)</f>
        <v>213150</v>
      </c>
    </row>
    <row r="20" spans="1:9" s="105" customFormat="1" ht="22.5">
      <c r="A20" s="299" t="s">
        <v>126</v>
      </c>
      <c r="B20" s="259" t="s">
        <v>156</v>
      </c>
      <c r="C20" s="269">
        <v>-36725</v>
      </c>
      <c r="D20" s="270">
        <v>-38974</v>
      </c>
      <c r="E20" s="270">
        <v>-12367</v>
      </c>
      <c r="F20" s="270">
        <v>-6056</v>
      </c>
      <c r="G20" s="271">
        <f>SUM(C20,D20,E20,F20)</f>
        <v>-94122</v>
      </c>
      <c r="H20" s="270" t="s">
        <v>604</v>
      </c>
      <c r="I20" s="271">
        <f>SUM(G20,H20)</f>
        <v>-94122</v>
      </c>
    </row>
    <row r="21" spans="1:9" s="105" customFormat="1" ht="15.75" customHeight="1">
      <c r="A21" s="263" t="s">
        <v>169</v>
      </c>
      <c r="B21" s="263" t="s">
        <v>192</v>
      </c>
      <c r="C21" s="264">
        <v>87269</v>
      </c>
      <c r="D21" s="264">
        <v>22358</v>
      </c>
      <c r="E21" s="264">
        <v>9008</v>
      </c>
      <c r="F21" s="264">
        <v>393</v>
      </c>
      <c r="G21" s="264">
        <f>SUM(C21,D21,E21,F21)</f>
        <v>119028</v>
      </c>
      <c r="H21" s="264">
        <f>SUM(C98,C99,C100)</f>
        <v>-5303</v>
      </c>
      <c r="I21" s="264">
        <f>SUM(G21,H21)</f>
        <v>113725</v>
      </c>
    </row>
    <row r="22" spans="1:9" s="105" customFormat="1" ht="15.75" customHeight="1" thickBot="1">
      <c r="A22" s="205" t="s">
        <v>118</v>
      </c>
      <c r="B22" s="205" t="s">
        <v>119</v>
      </c>
      <c r="C22" s="244">
        <v>29679</v>
      </c>
      <c r="D22" s="244">
        <v>50643</v>
      </c>
      <c r="E22" s="244">
        <v>13070</v>
      </c>
      <c r="F22" s="244">
        <v>3994</v>
      </c>
      <c r="G22" s="206">
        <f>SUM(C22,D22,E22,F22)</f>
        <v>97386</v>
      </c>
      <c r="H22" s="206">
        <v>-4622</v>
      </c>
      <c r="I22" s="207">
        <f>SUM(G22,H22)</f>
        <v>92764</v>
      </c>
    </row>
    <row r="23" spans="1:9" s="105" customFormat="1" ht="15.75" customHeight="1" thickTop="1">
      <c r="A23" s="330" t="s">
        <v>676</v>
      </c>
      <c r="B23" s="330" t="s">
        <v>677</v>
      </c>
      <c r="C23" s="277" t="s">
        <v>58</v>
      </c>
      <c r="D23" s="277" t="s">
        <v>58</v>
      </c>
      <c r="E23" s="277" t="s">
        <v>58</v>
      </c>
      <c r="F23" s="277" t="s">
        <v>58</v>
      </c>
      <c r="G23" s="278" t="s">
        <v>58</v>
      </c>
      <c r="H23" s="277" t="s">
        <v>58</v>
      </c>
      <c r="I23" s="278" t="s">
        <v>58</v>
      </c>
    </row>
    <row r="24" spans="1:9" s="105" customFormat="1" ht="15.75" customHeight="1">
      <c r="A24" s="199" t="s">
        <v>0</v>
      </c>
      <c r="B24" s="199" t="s">
        <v>60</v>
      </c>
      <c r="C24" s="200"/>
      <c r="D24" s="200"/>
      <c r="E24" s="201"/>
      <c r="F24" s="201"/>
      <c r="G24" s="202"/>
      <c r="H24" s="201"/>
      <c r="I24" s="203"/>
    </row>
    <row r="25" spans="1:9" s="105" customFormat="1" ht="15.75" customHeight="1">
      <c r="A25" s="258" t="s">
        <v>47</v>
      </c>
      <c r="B25" s="258" t="s">
        <v>107</v>
      </c>
      <c r="C25" s="204">
        <v>300073</v>
      </c>
      <c r="D25" s="204">
        <v>148237</v>
      </c>
      <c r="E25" s="179">
        <v>23534</v>
      </c>
      <c r="F25" s="179">
        <v>4154</v>
      </c>
      <c r="G25" s="180">
        <f>SUM(C25,D25,E25,F25)</f>
        <v>475998</v>
      </c>
      <c r="H25" s="179" t="s">
        <v>604</v>
      </c>
      <c r="I25" s="180">
        <f>SUM(G25,H25)</f>
        <v>475998</v>
      </c>
    </row>
    <row r="26" spans="1:9" s="105" customFormat="1" ht="15.75" customHeight="1">
      <c r="A26" s="259" t="s">
        <v>48</v>
      </c>
      <c r="B26" s="259" t="s">
        <v>673</v>
      </c>
      <c r="C26" s="260">
        <v>6413</v>
      </c>
      <c r="D26" s="261">
        <v>829</v>
      </c>
      <c r="E26" s="261">
        <v>1245</v>
      </c>
      <c r="F26" s="261">
        <v>23036</v>
      </c>
      <c r="G26" s="262">
        <f>SUM(C26,D26,E26,F26)</f>
        <v>31523</v>
      </c>
      <c r="H26" s="261">
        <v>-31523</v>
      </c>
      <c r="I26" s="262" t="s">
        <v>604</v>
      </c>
    </row>
    <row r="27" spans="1:9" s="105" customFormat="1" ht="15.75" customHeight="1">
      <c r="A27" s="263" t="s">
        <v>117</v>
      </c>
      <c r="B27" s="263" t="s">
        <v>167</v>
      </c>
      <c r="C27" s="264">
        <f>SUM(C25:C26)</f>
        <v>306486</v>
      </c>
      <c r="D27" s="264">
        <f>SUM(D25:D26)</f>
        <v>149066</v>
      </c>
      <c r="E27" s="264">
        <f>SUM(E25:E26)</f>
        <v>24779</v>
      </c>
      <c r="F27" s="264">
        <f>SUM(F25:F26)</f>
        <v>27190</v>
      </c>
      <c r="G27" s="264">
        <f>SUM(G25:G26)</f>
        <v>507521</v>
      </c>
      <c r="H27" s="264">
        <f>SUM(H25:H26)</f>
        <v>-31523</v>
      </c>
      <c r="I27" s="264">
        <f>SUM(I25:I26)</f>
        <v>475998</v>
      </c>
    </row>
    <row r="28" spans="1:9" s="105" customFormat="1" ht="15.75" customHeight="1">
      <c r="A28" s="265" t="s">
        <v>49</v>
      </c>
      <c r="B28" s="265" t="s">
        <v>108</v>
      </c>
      <c r="C28" s="266"/>
      <c r="D28" s="266"/>
      <c r="E28" s="267"/>
      <c r="F28" s="267"/>
      <c r="G28" s="268"/>
      <c r="H28" s="267"/>
      <c r="I28" s="268"/>
    </row>
    <row r="29" spans="1:9" s="105" customFormat="1" ht="15.75" customHeight="1">
      <c r="A29" s="263" t="s">
        <v>135</v>
      </c>
      <c r="B29" s="263" t="s">
        <v>135</v>
      </c>
      <c r="C29" s="264">
        <f>C31-C30</f>
        <v>123127</v>
      </c>
      <c r="D29" s="264">
        <f>D31-D30</f>
        <v>48273</v>
      </c>
      <c r="E29" s="264">
        <f>E31-E30</f>
        <v>24038</v>
      </c>
      <c r="F29" s="264">
        <f>F31-F30</f>
        <v>7815</v>
      </c>
      <c r="G29" s="264">
        <f>C29+D29+E29+F29</f>
        <v>203253</v>
      </c>
      <c r="H29" s="264" t="s">
        <v>604</v>
      </c>
      <c r="I29" s="264">
        <f>SUM(G29,H29)</f>
        <v>203253</v>
      </c>
    </row>
    <row r="30" spans="1:9" s="105" customFormat="1" ht="22.5">
      <c r="A30" s="299" t="s">
        <v>126</v>
      </c>
      <c r="B30" s="259" t="s">
        <v>156</v>
      </c>
      <c r="C30" s="269">
        <v>-39124</v>
      </c>
      <c r="D30" s="270">
        <v>-48824</v>
      </c>
      <c r="E30" s="270">
        <v>-17275</v>
      </c>
      <c r="F30" s="270">
        <v>-6319</v>
      </c>
      <c r="G30" s="271">
        <f>SUM(C30,D30,E30,F30)</f>
        <v>-111542</v>
      </c>
      <c r="H30" s="270" t="s">
        <v>604</v>
      </c>
      <c r="I30" s="271">
        <f>SUM(G30,H30)</f>
        <v>-111542</v>
      </c>
    </row>
    <row r="31" spans="1:9" s="105" customFormat="1" ht="15.75" customHeight="1">
      <c r="A31" s="263" t="s">
        <v>277</v>
      </c>
      <c r="B31" s="263" t="s">
        <v>278</v>
      </c>
      <c r="C31" s="264">
        <v>84003</v>
      </c>
      <c r="D31" s="264">
        <v>-551</v>
      </c>
      <c r="E31" s="264">
        <v>6763</v>
      </c>
      <c r="F31" s="264">
        <v>1496</v>
      </c>
      <c r="G31" s="264">
        <f>SUM(C31,D31,E31,F31)</f>
        <v>91711</v>
      </c>
      <c r="H31" s="264">
        <f>SUM(D98,D99,D100)</f>
        <v>-6175</v>
      </c>
      <c r="I31" s="264">
        <f>SUM(G31,H31)</f>
        <v>85536</v>
      </c>
    </row>
    <row r="32" spans="1:9" s="105" customFormat="1" ht="15.75" customHeight="1" thickBot="1">
      <c r="A32" s="205" t="s">
        <v>118</v>
      </c>
      <c r="B32" s="205" t="s">
        <v>119</v>
      </c>
      <c r="C32" s="244">
        <v>22882</v>
      </c>
      <c r="D32" s="244">
        <v>47730</v>
      </c>
      <c r="E32" s="244">
        <v>6859</v>
      </c>
      <c r="F32" s="244">
        <v>2658</v>
      </c>
      <c r="G32" s="206">
        <f>SUM(C32,D32,E32,F32)</f>
        <v>80129</v>
      </c>
      <c r="H32" s="206">
        <v>-537</v>
      </c>
      <c r="I32" s="207">
        <f>SUM(G32,H32)</f>
        <v>79592</v>
      </c>
    </row>
    <row r="33" spans="1:9" ht="15.75" thickTop="1">
      <c r="A33" s="56"/>
      <c r="B33" s="56"/>
      <c r="I33" s="147"/>
    </row>
    <row r="34" spans="1:9" ht="18.75">
      <c r="A34" s="329" t="s">
        <v>276</v>
      </c>
      <c r="C34" s="134"/>
      <c r="D34" s="134"/>
      <c r="I34" s="147"/>
    </row>
    <row r="35" spans="1:9" ht="19.5" thickBot="1">
      <c r="A35" s="329" t="s">
        <v>281</v>
      </c>
      <c r="C35" s="134"/>
      <c r="D35" s="134"/>
      <c r="I35" s="147"/>
    </row>
    <row r="36" spans="1:9" ht="15.75" thickTop="1">
      <c r="A36" s="642"/>
      <c r="B36" s="642"/>
      <c r="C36" s="644" t="str">
        <f>C9</f>
        <v>Ražošana un tirdzniecība</v>
      </c>
      <c r="D36" s="644" t="str">
        <f aca="true" t="shared" si="0" ref="D36:I36">D9</f>
        <v>Sadale</v>
      </c>
      <c r="E36" s="644" t="str">
        <f t="shared" si="0"/>
        <v>Pārvades aktīvu noma</v>
      </c>
      <c r="F36" s="644" t="str">
        <f t="shared" si="0"/>
        <v>Korporatīvās funkcijas</v>
      </c>
      <c r="G36" s="644" t="str">
        <f t="shared" si="0"/>
        <v>KOPĀ Segmenti</v>
      </c>
      <c r="H36" s="644" t="str">
        <f t="shared" si="0"/>
        <v>Korekcijas un izslēgšana</v>
      </c>
      <c r="I36" s="644" t="str">
        <f t="shared" si="0"/>
        <v>KOPĀ Koncerns</v>
      </c>
    </row>
    <row r="37" spans="1:9" ht="15.75" thickBot="1">
      <c r="A37" s="643"/>
      <c r="B37" s="643"/>
      <c r="C37" s="645"/>
      <c r="D37" s="645"/>
      <c r="E37" s="645"/>
      <c r="F37" s="645"/>
      <c r="G37" s="645"/>
      <c r="H37" s="645"/>
      <c r="I37" s="645"/>
    </row>
    <row r="38" spans="1:9" ht="37.5" customHeight="1" thickTop="1">
      <c r="A38" s="274"/>
      <c r="B38" s="274"/>
      <c r="C38" s="391" t="str">
        <f>C11</f>
        <v>Generation and trade</v>
      </c>
      <c r="D38" s="275" t="str">
        <f aca="true" t="shared" si="1" ref="D38:I38">D11</f>
        <v>Distribution</v>
      </c>
      <c r="E38" s="275" t="str">
        <f t="shared" si="1"/>
        <v>Lease of transmission system assets</v>
      </c>
      <c r="F38" s="275" t="str">
        <f t="shared" si="1"/>
        <v>Corporate functions</v>
      </c>
      <c r="G38" s="275" t="str">
        <f t="shared" si="1"/>
        <v>TOTAL segments</v>
      </c>
      <c r="H38" s="275" t="str">
        <f t="shared" si="1"/>
        <v>Adjustments and eliminations</v>
      </c>
      <c r="I38" s="275" t="str">
        <f t="shared" si="1"/>
        <v>Consolidated</v>
      </c>
    </row>
    <row r="39" spans="1:9" s="176" customFormat="1" ht="15">
      <c r="A39" s="276"/>
      <c r="B39" s="276"/>
      <c r="C39" s="277" t="s">
        <v>58</v>
      </c>
      <c r="D39" s="277" t="s">
        <v>58</v>
      </c>
      <c r="E39" s="277" t="s">
        <v>58</v>
      </c>
      <c r="F39" s="277" t="s">
        <v>58</v>
      </c>
      <c r="G39" s="278" t="s">
        <v>58</v>
      </c>
      <c r="H39" s="277" t="s">
        <v>58</v>
      </c>
      <c r="I39" s="278" t="s">
        <v>58</v>
      </c>
    </row>
    <row r="40" spans="1:9" s="176" customFormat="1" ht="6.75" customHeight="1">
      <c r="A40" s="177"/>
      <c r="B40" s="177"/>
      <c r="C40" s="178"/>
      <c r="D40" s="178"/>
      <c r="E40" s="178"/>
      <c r="F40" s="178"/>
      <c r="G40" s="178"/>
      <c r="H40" s="178"/>
      <c r="I40" s="178"/>
    </row>
    <row r="41" spans="1:9" ht="15">
      <c r="A41" s="272" t="s">
        <v>602</v>
      </c>
      <c r="B41" s="300" t="s">
        <v>603</v>
      </c>
      <c r="C41" s="325">
        <v>1505217</v>
      </c>
      <c r="D41" s="325">
        <v>1626955</v>
      </c>
      <c r="E41" s="325">
        <v>450561</v>
      </c>
      <c r="F41" s="325">
        <v>85807</v>
      </c>
      <c r="G41" s="326">
        <f>C41+D41+E41+F41</f>
        <v>3668540</v>
      </c>
      <c r="H41" s="325">
        <f>SUM(C110:C116)</f>
        <v>173328</v>
      </c>
      <c r="I41" s="326">
        <f>G41+H41</f>
        <v>3841868</v>
      </c>
    </row>
    <row r="42" spans="1:9" ht="15.75" thickBot="1">
      <c r="A42" s="273" t="s">
        <v>260</v>
      </c>
      <c r="B42" s="273" t="s">
        <v>261</v>
      </c>
      <c r="C42" s="302">
        <v>1557032</v>
      </c>
      <c r="D42" s="302">
        <v>1629107</v>
      </c>
      <c r="E42" s="302">
        <v>448707</v>
      </c>
      <c r="F42" s="302">
        <v>88431</v>
      </c>
      <c r="G42" s="303">
        <f>C42+D42+E42+F42</f>
        <v>3723277</v>
      </c>
      <c r="H42" s="302">
        <f>SUM(D110:D116)</f>
        <v>177954</v>
      </c>
      <c r="I42" s="303">
        <f>G42+H42</f>
        <v>3901231</v>
      </c>
    </row>
    <row r="43" spans="1:9" ht="15.75" thickTop="1">
      <c r="A43" s="56"/>
      <c r="B43" s="56"/>
      <c r="I43" s="147"/>
    </row>
    <row r="44" spans="1:9" ht="15">
      <c r="A44" s="56"/>
      <c r="B44" s="56"/>
      <c r="I44" s="147"/>
    </row>
    <row r="45" spans="1:9" ht="15">
      <c r="A45" s="56"/>
      <c r="B45" s="56"/>
      <c r="I45" s="147"/>
    </row>
    <row r="46" spans="1:9" ht="15">
      <c r="A46" s="56"/>
      <c r="B46" s="56"/>
      <c r="I46" s="147"/>
    </row>
    <row r="47" ht="18.75">
      <c r="A47" s="329" t="s">
        <v>279</v>
      </c>
    </row>
    <row r="48" ht="19.5" thickBot="1">
      <c r="A48" s="329" t="s">
        <v>280</v>
      </c>
    </row>
    <row r="49" spans="1:7" s="105" customFormat="1" ht="15.75" customHeight="1" thickTop="1">
      <c r="A49" s="642"/>
      <c r="B49" s="642"/>
      <c r="C49" s="644" t="s">
        <v>432</v>
      </c>
      <c r="D49" s="644" t="s">
        <v>54</v>
      </c>
      <c r="E49" s="644" t="s">
        <v>168</v>
      </c>
      <c r="F49" s="644" t="s">
        <v>50</v>
      </c>
      <c r="G49" s="644" t="s">
        <v>283</v>
      </c>
    </row>
    <row r="50" spans="1:7" s="105" customFormat="1" ht="15.75" customHeight="1" thickBot="1">
      <c r="A50" s="643"/>
      <c r="B50" s="643"/>
      <c r="C50" s="645"/>
      <c r="D50" s="645"/>
      <c r="E50" s="645" t="s">
        <v>33</v>
      </c>
      <c r="F50" s="645"/>
      <c r="G50" s="645"/>
    </row>
    <row r="51" spans="1:7" s="105" customFormat="1" ht="15.75" customHeight="1" thickTop="1">
      <c r="A51" s="642"/>
      <c r="B51" s="642"/>
      <c r="C51" s="644" t="s">
        <v>433</v>
      </c>
      <c r="D51" s="644" t="s">
        <v>104</v>
      </c>
      <c r="E51" s="644" t="s">
        <v>105</v>
      </c>
      <c r="F51" s="644" t="s">
        <v>106</v>
      </c>
      <c r="G51" s="644" t="s">
        <v>284</v>
      </c>
    </row>
    <row r="52" spans="1:7" s="105" customFormat="1" ht="15.75" customHeight="1">
      <c r="A52" s="647"/>
      <c r="B52" s="647"/>
      <c r="C52" s="646"/>
      <c r="D52" s="646" t="s">
        <v>104</v>
      </c>
      <c r="E52" s="646"/>
      <c r="F52" s="646"/>
      <c r="G52" s="646"/>
    </row>
    <row r="53" spans="1:7" s="105" customFormat="1" ht="15.75" customHeight="1">
      <c r="A53" s="330" t="s">
        <v>675</v>
      </c>
      <c r="B53" s="330" t="s">
        <v>674</v>
      </c>
      <c r="C53" s="277" t="s">
        <v>58</v>
      </c>
      <c r="D53" s="277" t="s">
        <v>58</v>
      </c>
      <c r="E53" s="278" t="s">
        <v>58</v>
      </c>
      <c r="F53" s="277" t="s">
        <v>58</v>
      </c>
      <c r="G53" s="278" t="s">
        <v>58</v>
      </c>
    </row>
    <row r="54" spans="1:7" s="105" customFormat="1" ht="15.75" customHeight="1">
      <c r="A54" s="199" t="s">
        <v>0</v>
      </c>
      <c r="B54" s="199" t="s">
        <v>60</v>
      </c>
      <c r="C54" s="200"/>
      <c r="D54" s="201"/>
      <c r="E54" s="202"/>
      <c r="F54" s="201"/>
      <c r="G54" s="203"/>
    </row>
    <row r="55" spans="1:7" s="105" customFormat="1" ht="15.75" customHeight="1">
      <c r="A55" s="258" t="s">
        <v>47</v>
      </c>
      <c r="B55" s="258" t="s">
        <v>107</v>
      </c>
      <c r="C55" s="179">
        <v>238013</v>
      </c>
      <c r="D55" s="179">
        <v>24678</v>
      </c>
      <c r="E55" s="180">
        <f>SUM(C55:D55)</f>
        <v>262691</v>
      </c>
      <c r="F55" s="179" t="s">
        <v>604</v>
      </c>
      <c r="G55" s="180">
        <f>SUM(E55,F55)</f>
        <v>262691</v>
      </c>
    </row>
    <row r="56" spans="1:7" s="105" customFormat="1" ht="15.75" customHeight="1">
      <c r="A56" s="259" t="s">
        <v>48</v>
      </c>
      <c r="B56" s="259" t="s">
        <v>673</v>
      </c>
      <c r="C56" s="261">
        <v>167</v>
      </c>
      <c r="D56" s="261">
        <v>14330</v>
      </c>
      <c r="E56" s="262">
        <f>SUM(C56:D56)</f>
        <v>14497</v>
      </c>
      <c r="F56" s="261">
        <v>-14497</v>
      </c>
      <c r="G56" s="262" t="s">
        <v>604</v>
      </c>
    </row>
    <row r="57" spans="1:7" s="105" customFormat="1" ht="15.75" customHeight="1">
      <c r="A57" s="263" t="s">
        <v>117</v>
      </c>
      <c r="B57" s="263" t="s">
        <v>167</v>
      </c>
      <c r="C57" s="264">
        <f>SUM(C55:C56)</f>
        <v>238180</v>
      </c>
      <c r="D57" s="264">
        <f>SUM(D55:D56)</f>
        <v>39008</v>
      </c>
      <c r="E57" s="264">
        <f>SUM(E55:E56)</f>
        <v>277188</v>
      </c>
      <c r="F57" s="264">
        <f>SUM(F55:F56)</f>
        <v>-14497</v>
      </c>
      <c r="G57" s="264">
        <f>SUM(G55:G56)</f>
        <v>262691</v>
      </c>
    </row>
    <row r="58" spans="1:7" s="105" customFormat="1" ht="15.75" customHeight="1">
      <c r="A58" s="265" t="s">
        <v>49</v>
      </c>
      <c r="B58" s="265" t="s">
        <v>108</v>
      </c>
      <c r="C58" s="266"/>
      <c r="D58" s="267"/>
      <c r="E58" s="268"/>
      <c r="F58" s="267"/>
      <c r="G58" s="268"/>
    </row>
    <row r="59" spans="1:7" s="105" customFormat="1" ht="15.75" customHeight="1">
      <c r="A59" s="263" t="s">
        <v>135</v>
      </c>
      <c r="B59" s="263" t="s">
        <v>135</v>
      </c>
      <c r="C59" s="264">
        <f>C61-C60</f>
        <v>117573</v>
      </c>
      <c r="D59" s="264">
        <f>D61-D60</f>
        <v>12566</v>
      </c>
      <c r="E59" s="264">
        <f>SUM(C59:D59)</f>
        <v>130139</v>
      </c>
      <c r="F59" s="264" t="s">
        <v>604</v>
      </c>
      <c r="G59" s="264">
        <f>SUM(E59,F59)</f>
        <v>130139</v>
      </c>
    </row>
    <row r="60" spans="1:7" s="105" customFormat="1" ht="22.5">
      <c r="A60" s="299" t="s">
        <v>126</v>
      </c>
      <c r="B60" s="259" t="s">
        <v>156</v>
      </c>
      <c r="C60" s="270">
        <v>-35142</v>
      </c>
      <c r="D60" s="270">
        <v>-9172</v>
      </c>
      <c r="E60" s="271">
        <f>SUM(C60:D60)</f>
        <v>-44314</v>
      </c>
      <c r="F60" s="270" t="s">
        <v>604</v>
      </c>
      <c r="G60" s="271">
        <f>SUM(E60,F60)</f>
        <v>-44314</v>
      </c>
    </row>
    <row r="61" spans="1:7" s="105" customFormat="1" ht="15.75" customHeight="1">
      <c r="A61" s="263" t="s">
        <v>169</v>
      </c>
      <c r="B61" s="263" t="s">
        <v>192</v>
      </c>
      <c r="C61" s="264">
        <v>82431</v>
      </c>
      <c r="D61" s="264">
        <v>3394</v>
      </c>
      <c r="E61" s="264">
        <f>SUM(C61:D61)</f>
        <v>85825</v>
      </c>
      <c r="F61" s="264">
        <f>SUM(F98,F99,F100)</f>
        <v>8601</v>
      </c>
      <c r="G61" s="264">
        <f>SUM(E61,F61)</f>
        <v>94426</v>
      </c>
    </row>
    <row r="62" spans="1:7" s="105" customFormat="1" ht="15.75" customHeight="1" thickBot="1">
      <c r="A62" s="205" t="s">
        <v>118</v>
      </c>
      <c r="B62" s="205" t="s">
        <v>119</v>
      </c>
      <c r="C62" s="244">
        <v>29432</v>
      </c>
      <c r="D62" s="244">
        <v>5222</v>
      </c>
      <c r="E62" s="206">
        <f>SUM(C62:D62)</f>
        <v>34654</v>
      </c>
      <c r="F62" s="206" t="s">
        <v>604</v>
      </c>
      <c r="G62" s="207">
        <f>SUM(E62,F62)</f>
        <v>34654</v>
      </c>
    </row>
    <row r="63" spans="1:7" s="105" customFormat="1" ht="15.75" customHeight="1" thickTop="1">
      <c r="A63" s="330" t="s">
        <v>676</v>
      </c>
      <c r="B63" s="330" t="s">
        <v>677</v>
      </c>
      <c r="C63" s="277" t="s">
        <v>58</v>
      </c>
      <c r="D63" s="277" t="s">
        <v>58</v>
      </c>
      <c r="E63" s="278" t="s">
        <v>58</v>
      </c>
      <c r="F63" s="277" t="s">
        <v>58</v>
      </c>
      <c r="G63" s="278" t="s">
        <v>58</v>
      </c>
    </row>
    <row r="64" spans="1:7" s="105" customFormat="1" ht="15.75" customHeight="1">
      <c r="A64" s="199" t="s">
        <v>0</v>
      </c>
      <c r="B64" s="199" t="s">
        <v>60</v>
      </c>
      <c r="C64" s="200"/>
      <c r="D64" s="201"/>
      <c r="E64" s="202"/>
      <c r="F64" s="201"/>
      <c r="G64" s="203"/>
    </row>
    <row r="65" spans="1:7" s="105" customFormat="1" ht="15.75" customHeight="1">
      <c r="A65" s="258" t="s">
        <v>47</v>
      </c>
      <c r="B65" s="258" t="s">
        <v>107</v>
      </c>
      <c r="C65" s="179">
        <v>243723</v>
      </c>
      <c r="D65" s="179">
        <v>23647</v>
      </c>
      <c r="E65" s="180">
        <f>SUM(C65:D65)</f>
        <v>267370</v>
      </c>
      <c r="F65" s="179" t="s">
        <v>604</v>
      </c>
      <c r="G65" s="180">
        <f>SUM(E65,F65)</f>
        <v>267370</v>
      </c>
    </row>
    <row r="66" spans="1:7" s="105" customFormat="1" ht="15.75" customHeight="1">
      <c r="A66" s="259" t="s">
        <v>48</v>
      </c>
      <c r="B66" s="259" t="s">
        <v>673</v>
      </c>
      <c r="C66" s="261">
        <v>168</v>
      </c>
      <c r="D66" s="261">
        <v>11610</v>
      </c>
      <c r="E66" s="262">
        <f>SUM(C66:D66)</f>
        <v>11778</v>
      </c>
      <c r="F66" s="261">
        <v>-11778</v>
      </c>
      <c r="G66" s="262" t="s">
        <v>604</v>
      </c>
    </row>
    <row r="67" spans="1:7" s="105" customFormat="1" ht="15.75" customHeight="1">
      <c r="A67" s="263" t="s">
        <v>117</v>
      </c>
      <c r="B67" s="263" t="s">
        <v>167</v>
      </c>
      <c r="C67" s="264">
        <f>SUM(C65:C66)</f>
        <v>243891</v>
      </c>
      <c r="D67" s="264">
        <f>SUM(D65:D66)</f>
        <v>35257</v>
      </c>
      <c r="E67" s="264">
        <f>SUM(E65:E66)</f>
        <v>279148</v>
      </c>
      <c r="F67" s="264">
        <f>SUM(F65:F66)</f>
        <v>-11778</v>
      </c>
      <c r="G67" s="264">
        <f>SUM(G65:G66)</f>
        <v>267370</v>
      </c>
    </row>
    <row r="68" spans="1:7" s="105" customFormat="1" ht="15.75" customHeight="1">
      <c r="A68" s="265" t="s">
        <v>49</v>
      </c>
      <c r="B68" s="265" t="s">
        <v>108</v>
      </c>
      <c r="C68" s="266"/>
      <c r="D68" s="267"/>
      <c r="E68" s="268"/>
      <c r="F68" s="267"/>
      <c r="G68" s="268"/>
    </row>
    <row r="69" spans="1:7" s="105" customFormat="1" ht="15.75" customHeight="1">
      <c r="A69" s="263" t="s">
        <v>135</v>
      </c>
      <c r="B69" s="263" t="s">
        <v>135</v>
      </c>
      <c r="C69" s="264">
        <f>C71-C70</f>
        <v>117349</v>
      </c>
      <c r="D69" s="264">
        <f>D71-D70</f>
        <v>13067</v>
      </c>
      <c r="E69" s="264">
        <f>SUM(C69:D69)</f>
        <v>130416</v>
      </c>
      <c r="F69" s="264" t="s">
        <v>604</v>
      </c>
      <c r="G69" s="264">
        <f>SUM(E69,F69)</f>
        <v>130416</v>
      </c>
    </row>
    <row r="70" spans="1:7" s="105" customFormat="1" ht="22.5">
      <c r="A70" s="299" t="s">
        <v>126</v>
      </c>
      <c r="B70" s="259" t="s">
        <v>156</v>
      </c>
      <c r="C70" s="270">
        <v>-37563</v>
      </c>
      <c r="D70" s="270">
        <v>-8689</v>
      </c>
      <c r="E70" s="271">
        <f>SUM(C70:D70)</f>
        <v>-46252</v>
      </c>
      <c r="F70" s="270" t="s">
        <v>604</v>
      </c>
      <c r="G70" s="271">
        <f>SUM(E70,F70)</f>
        <v>-46252</v>
      </c>
    </row>
    <row r="71" spans="1:7" s="105" customFormat="1" ht="15.75" customHeight="1">
      <c r="A71" s="263" t="s">
        <v>169</v>
      </c>
      <c r="B71" s="263" t="s">
        <v>192</v>
      </c>
      <c r="C71" s="264">
        <v>79786</v>
      </c>
      <c r="D71" s="264">
        <v>4378</v>
      </c>
      <c r="E71" s="264">
        <f>SUM(C71:D71)</f>
        <v>84164</v>
      </c>
      <c r="F71" s="264">
        <f>SUM(G98,G99,G100)</f>
        <v>14509</v>
      </c>
      <c r="G71" s="264">
        <f>SUM(E71,F71)</f>
        <v>98673</v>
      </c>
    </row>
    <row r="72" spans="1:7" s="105" customFormat="1" ht="15.75" customHeight="1" thickBot="1">
      <c r="A72" s="205" t="s">
        <v>118</v>
      </c>
      <c r="B72" s="205" t="s">
        <v>119</v>
      </c>
      <c r="C72" s="244">
        <v>22421</v>
      </c>
      <c r="D72" s="244">
        <v>7844</v>
      </c>
      <c r="E72" s="206">
        <f>SUM(C72:D72)</f>
        <v>30265</v>
      </c>
      <c r="F72" s="206" t="s">
        <v>604</v>
      </c>
      <c r="G72" s="207">
        <f>SUM(E72,F72)</f>
        <v>30265</v>
      </c>
    </row>
    <row r="73" spans="1:9" ht="15.75" thickTop="1">
      <c r="A73" s="56"/>
      <c r="B73" s="56"/>
      <c r="I73" s="147"/>
    </row>
    <row r="74" spans="1:9" ht="18.75">
      <c r="A74" s="329" t="s">
        <v>287</v>
      </c>
      <c r="C74" s="134"/>
      <c r="D74" s="134"/>
      <c r="I74" s="147"/>
    </row>
    <row r="75" spans="1:9" ht="19.5" thickBot="1">
      <c r="A75" s="329" t="s">
        <v>288</v>
      </c>
      <c r="C75" s="134"/>
      <c r="D75" s="134"/>
      <c r="I75" s="147"/>
    </row>
    <row r="76" spans="1:9" ht="15.75" customHeight="1" thickTop="1">
      <c r="A76" s="642"/>
      <c r="B76" s="642"/>
      <c r="C76" s="644" t="str">
        <f>C49</f>
        <v>Ražošana un tirdzniecība</v>
      </c>
      <c r="D76" s="644" t="str">
        <f>D49</f>
        <v>Korporatīvās funkcijas</v>
      </c>
      <c r="E76" s="644" t="str">
        <f>E49</f>
        <v>KOPĀ Segmenti</v>
      </c>
      <c r="F76" s="644" t="str">
        <f>F49</f>
        <v>Korekcijas un izslēgšana</v>
      </c>
      <c r="G76" s="644" t="str">
        <f>G49</f>
        <v>KOPĀ Sabiedrība</v>
      </c>
      <c r="H76" s="61"/>
      <c r="I76" s="61"/>
    </row>
    <row r="77" spans="1:9" ht="15.75" thickBot="1">
      <c r="A77" s="643"/>
      <c r="B77" s="643"/>
      <c r="C77" s="645"/>
      <c r="D77" s="645"/>
      <c r="E77" s="645"/>
      <c r="F77" s="645"/>
      <c r="G77" s="645"/>
      <c r="H77" s="61"/>
      <c r="I77" s="61"/>
    </row>
    <row r="78" spans="1:9" ht="29.25" customHeight="1" thickTop="1">
      <c r="A78" s="274"/>
      <c r="B78" s="274"/>
      <c r="C78" s="391" t="str">
        <f>C51</f>
        <v>Generation and trade</v>
      </c>
      <c r="D78" s="275" t="str">
        <f>D51</f>
        <v>Corporate functions</v>
      </c>
      <c r="E78" s="275" t="str">
        <f>E51</f>
        <v>TOTAL segments</v>
      </c>
      <c r="F78" s="275" t="str">
        <f>F51</f>
        <v>Adjustments and eliminations</v>
      </c>
      <c r="G78" s="275" t="str">
        <f>G51</f>
        <v>TOTAL Company</v>
      </c>
      <c r="H78" s="61"/>
      <c r="I78" s="61"/>
    </row>
    <row r="79" spans="1:7" s="176" customFormat="1" ht="15">
      <c r="A79" s="276"/>
      <c r="B79" s="276"/>
      <c r="C79" s="277" t="s">
        <v>58</v>
      </c>
      <c r="D79" s="277" t="s">
        <v>58</v>
      </c>
      <c r="E79" s="278" t="s">
        <v>58</v>
      </c>
      <c r="F79" s="277" t="s">
        <v>58</v>
      </c>
      <c r="G79" s="278" t="s">
        <v>58</v>
      </c>
    </row>
    <row r="80" spans="1:7" s="176" customFormat="1" ht="6.75" customHeight="1">
      <c r="A80" s="177"/>
      <c r="B80" s="177"/>
      <c r="C80" s="178"/>
      <c r="D80" s="178"/>
      <c r="E80" s="178"/>
      <c r="F80" s="178"/>
      <c r="G80" s="178"/>
    </row>
    <row r="81" spans="1:9" ht="15">
      <c r="A81" s="272" t="s">
        <v>602</v>
      </c>
      <c r="B81" s="300" t="s">
        <v>603</v>
      </c>
      <c r="C81" s="325">
        <v>1336874</v>
      </c>
      <c r="D81" s="325">
        <v>188679</v>
      </c>
      <c r="E81" s="326">
        <f>SUM(C81:D81)</f>
        <v>1525553</v>
      </c>
      <c r="F81" s="325">
        <f>SUM(F110:F116)</f>
        <v>1603606</v>
      </c>
      <c r="G81" s="326">
        <f>E81+F81</f>
        <v>3129159</v>
      </c>
      <c r="H81" s="61"/>
      <c r="I81" s="61"/>
    </row>
    <row r="82" spans="1:9" ht="15.75" thickBot="1">
      <c r="A82" s="273" t="s">
        <v>260</v>
      </c>
      <c r="B82" s="273" t="s">
        <v>261</v>
      </c>
      <c r="C82" s="302">
        <v>1372835</v>
      </c>
      <c r="D82" s="302">
        <v>183921</v>
      </c>
      <c r="E82" s="303">
        <f>SUM(C82:D82)</f>
        <v>1556756</v>
      </c>
      <c r="F82" s="302">
        <f>SUM(G110:G116)</f>
        <v>1647638</v>
      </c>
      <c r="G82" s="303">
        <f>E82+F82</f>
        <v>3204394</v>
      </c>
      <c r="H82" s="61"/>
      <c r="I82" s="61"/>
    </row>
    <row r="83" spans="1:2" ht="15.75" thickTop="1">
      <c r="A83" s="60"/>
      <c r="B83" s="60"/>
    </row>
    <row r="84" spans="1:2" ht="15">
      <c r="A84" s="60"/>
      <c r="B84" s="60"/>
    </row>
    <row r="85" spans="1:2" ht="15">
      <c r="A85" s="60"/>
      <c r="B85" s="60"/>
    </row>
    <row r="86" spans="1:2" ht="15">
      <c r="A86" s="60"/>
      <c r="B86" s="60"/>
    </row>
    <row r="87" spans="1:2" ht="15">
      <c r="A87" s="60"/>
      <c r="B87" s="60"/>
    </row>
    <row r="88" spans="1:2" ht="15">
      <c r="A88" s="60"/>
      <c r="B88" s="60"/>
    </row>
    <row r="89" spans="1:2" ht="15">
      <c r="A89" s="60"/>
      <c r="B89" s="60"/>
    </row>
    <row r="90" spans="1:2" ht="15">
      <c r="A90" s="55" t="s">
        <v>50</v>
      </c>
      <c r="B90" s="55" t="s">
        <v>106</v>
      </c>
    </row>
    <row r="91" spans="1:2" ht="15">
      <c r="A91" s="60"/>
      <c r="B91" s="60"/>
    </row>
    <row r="92" spans="1:9" ht="15.75" thickBot="1">
      <c r="A92" s="56" t="s">
        <v>56</v>
      </c>
      <c r="B92" s="56" t="s">
        <v>109</v>
      </c>
      <c r="F92" s="147"/>
      <c r="I92" s="148"/>
    </row>
    <row r="93" spans="1:13" ht="21" customHeight="1" thickTop="1">
      <c r="A93" s="648"/>
      <c r="B93" s="648"/>
      <c r="C93" s="652" t="s">
        <v>236</v>
      </c>
      <c r="D93" s="652"/>
      <c r="E93" s="61"/>
      <c r="F93" s="652" t="s">
        <v>237</v>
      </c>
      <c r="G93" s="652"/>
      <c r="H93" s="61"/>
      <c r="I93" s="61"/>
      <c r="K93" s="134"/>
      <c r="L93" s="134"/>
      <c r="M93" s="134"/>
    </row>
    <row r="94" spans="1:13" ht="24">
      <c r="A94" s="651"/>
      <c r="B94" s="651"/>
      <c r="C94" s="322" t="s">
        <v>598</v>
      </c>
      <c r="D94" s="322" t="s">
        <v>599</v>
      </c>
      <c r="E94" s="61"/>
      <c r="F94" s="323" t="str">
        <f>C94</f>
        <v>01/01-30/06/2017</v>
      </c>
      <c r="G94" s="323" t="str">
        <f>D94</f>
        <v>01/01-30/06/2016</v>
      </c>
      <c r="H94" s="61"/>
      <c r="I94" s="61"/>
      <c r="K94" s="134"/>
      <c r="L94" s="134"/>
      <c r="M94" s="134"/>
    </row>
    <row r="95" spans="1:13" ht="15">
      <c r="A95" s="208"/>
      <c r="B95" s="208"/>
      <c r="C95" s="107" t="s">
        <v>58</v>
      </c>
      <c r="D95" s="107" t="s">
        <v>58</v>
      </c>
      <c r="E95" s="61"/>
      <c r="F95" s="107" t="str">
        <f>C95</f>
        <v>EUR'000</v>
      </c>
      <c r="G95" s="107" t="str">
        <f>D95</f>
        <v>EUR'000</v>
      </c>
      <c r="H95" s="61"/>
      <c r="I95" s="61"/>
      <c r="K95" s="134"/>
      <c r="L95" s="134"/>
      <c r="M95" s="134"/>
    </row>
    <row r="96" spans="1:13" ht="15">
      <c r="A96" s="209"/>
      <c r="B96" s="209"/>
      <c r="C96" s="135"/>
      <c r="D96" s="135"/>
      <c r="E96" s="61"/>
      <c r="F96" s="135"/>
      <c r="G96" s="135"/>
      <c r="H96" s="61"/>
      <c r="I96" s="61"/>
      <c r="K96" s="134"/>
      <c r="L96" s="134"/>
      <c r="M96" s="134"/>
    </row>
    <row r="97" spans="1:13" ht="15">
      <c r="A97" s="11" t="s">
        <v>169</v>
      </c>
      <c r="B97" s="58" t="s">
        <v>436</v>
      </c>
      <c r="C97" s="132">
        <f>G21</f>
        <v>119028</v>
      </c>
      <c r="D97" s="132">
        <f>G31</f>
        <v>91711</v>
      </c>
      <c r="E97" s="61"/>
      <c r="F97" s="132">
        <f>E61</f>
        <v>85825</v>
      </c>
      <c r="G97" s="132">
        <f>E71</f>
        <v>84164</v>
      </c>
      <c r="H97" s="61"/>
      <c r="I97" s="61"/>
      <c r="K97" s="134"/>
      <c r="L97" s="134"/>
      <c r="M97" s="134"/>
    </row>
    <row r="98" spans="1:13" ht="15">
      <c r="A98" s="13" t="s">
        <v>6</v>
      </c>
      <c r="B98" s="57" t="s">
        <v>65</v>
      </c>
      <c r="C98" s="113">
        <f>'Peļņas vai zaudējumu aprēķins'!D17</f>
        <v>627</v>
      </c>
      <c r="D98" s="113">
        <f>'Peļņas vai zaudējumu aprēķins'!E17</f>
        <v>1211</v>
      </c>
      <c r="E98" s="61"/>
      <c r="F98" s="113">
        <f>'Peļņas vai zaudējumu aprēķins'!G17</f>
        <v>5723</v>
      </c>
      <c r="G98" s="113">
        <f>'Peļņas vai zaudējumu aprēķins'!H17</f>
        <v>6561</v>
      </c>
      <c r="H98" s="61"/>
      <c r="I98" s="61"/>
      <c r="K98" s="134"/>
      <c r="L98" s="134"/>
      <c r="M98" s="134"/>
    </row>
    <row r="99" spans="1:13" ht="15">
      <c r="A99" s="13" t="s">
        <v>7</v>
      </c>
      <c r="B99" s="57" t="s">
        <v>66</v>
      </c>
      <c r="C99" s="113">
        <f>'Peļņas vai zaudējumu aprēķins'!D18</f>
        <v>-5930</v>
      </c>
      <c r="D99" s="113">
        <f>'Peļņas vai zaudējumu aprēķins'!E18</f>
        <v>-7386</v>
      </c>
      <c r="E99" s="61"/>
      <c r="F99" s="113">
        <f>'Peļņas vai zaudējumu aprēķins'!G18</f>
        <v>-6232</v>
      </c>
      <c r="G99" s="113">
        <f>'Peļņas vai zaudējumu aprēķins'!H18</f>
        <v>-7652</v>
      </c>
      <c r="H99" s="61"/>
      <c r="I99" s="61"/>
      <c r="K99" s="134"/>
      <c r="L99" s="134"/>
      <c r="M99" s="134"/>
    </row>
    <row r="100" spans="1:13" ht="15">
      <c r="A100" s="12" t="s">
        <v>238</v>
      </c>
      <c r="B100" s="57" t="s">
        <v>239</v>
      </c>
      <c r="C100" s="113" t="str">
        <f>'Peļņas vai zaudējumu aprēķins'!D19</f>
        <v>–</v>
      </c>
      <c r="D100" s="113" t="str">
        <f>'Peļņas vai zaudējumu aprēķins'!E19</f>
        <v>–</v>
      </c>
      <c r="E100" s="61"/>
      <c r="F100" s="113">
        <f>'Peļņas vai zaudējumu aprēķins'!G19</f>
        <v>9110</v>
      </c>
      <c r="G100" s="113">
        <f>'Peļņas vai zaudējumu aprēķins'!H19</f>
        <v>15600</v>
      </c>
      <c r="H100" s="61"/>
      <c r="I100" s="61"/>
      <c r="K100" s="134"/>
      <c r="L100" s="134"/>
      <c r="M100" s="134"/>
    </row>
    <row r="101" spans="1:13" ht="15.75" thickBot="1">
      <c r="A101" s="211" t="s">
        <v>170</v>
      </c>
      <c r="B101" s="289" t="s">
        <v>437</v>
      </c>
      <c r="C101" s="214">
        <f>SUM(C97:C100)</f>
        <v>113725</v>
      </c>
      <c r="D101" s="214">
        <f>SUM(D97:D100)</f>
        <v>85536</v>
      </c>
      <c r="E101" s="61"/>
      <c r="F101" s="214">
        <f>SUM(F97:F100)</f>
        <v>94426</v>
      </c>
      <c r="G101" s="214">
        <f>SUM(G97:G100)</f>
        <v>98673</v>
      </c>
      <c r="H101" s="61"/>
      <c r="I101" s="61"/>
      <c r="K101" s="134"/>
      <c r="L101" s="134"/>
      <c r="M101" s="134"/>
    </row>
    <row r="102" spans="3:4" ht="15.75" thickTop="1">
      <c r="C102" s="134"/>
      <c r="D102" s="134"/>
    </row>
    <row r="103" spans="3:4" ht="15">
      <c r="C103" s="134"/>
      <c r="D103" s="134"/>
    </row>
    <row r="104" spans="1:5" ht="15.75" thickBot="1">
      <c r="A104" s="60" t="s">
        <v>57</v>
      </c>
      <c r="B104" s="60" t="s">
        <v>110</v>
      </c>
      <c r="C104" s="134"/>
      <c r="D104" s="134"/>
      <c r="E104" s="147"/>
    </row>
    <row r="105" spans="1:14" ht="21" customHeight="1" thickTop="1">
      <c r="A105" s="648"/>
      <c r="B105" s="648"/>
      <c r="C105" s="650" t="str">
        <f>C93</f>
        <v>Koncerns / Group</v>
      </c>
      <c r="D105" s="650"/>
      <c r="E105" s="61"/>
      <c r="F105" s="650" t="str">
        <f>F93</f>
        <v>Sabiedrība / Company</v>
      </c>
      <c r="G105" s="650"/>
      <c r="H105" s="61"/>
      <c r="I105" s="61"/>
      <c r="L105" s="134"/>
      <c r="M105" s="134"/>
      <c r="N105" s="134"/>
    </row>
    <row r="106" spans="1:14" ht="14.25" customHeight="1">
      <c r="A106" s="649"/>
      <c r="B106" s="649"/>
      <c r="C106" s="324">
        <v>42916</v>
      </c>
      <c r="D106" s="324">
        <v>42735</v>
      </c>
      <c r="E106" s="61"/>
      <c r="F106" s="324">
        <f>C106</f>
        <v>42916</v>
      </c>
      <c r="G106" s="324">
        <f>D106</f>
        <v>42735</v>
      </c>
      <c r="H106" s="61"/>
      <c r="I106" s="61"/>
      <c r="L106" s="134"/>
      <c r="M106" s="134"/>
      <c r="N106" s="134"/>
    </row>
    <row r="107" spans="1:14" ht="15">
      <c r="A107" s="126"/>
      <c r="B107" s="126"/>
      <c r="C107" s="107" t="s">
        <v>58</v>
      </c>
      <c r="D107" s="107" t="s">
        <v>58</v>
      </c>
      <c r="E107" s="61"/>
      <c r="F107" s="107" t="str">
        <f>C107</f>
        <v>EUR'000</v>
      </c>
      <c r="G107" s="107" t="str">
        <f>D107</f>
        <v>EUR'000</v>
      </c>
      <c r="H107" s="61"/>
      <c r="I107" s="61"/>
      <c r="L107" s="134"/>
      <c r="M107" s="134"/>
      <c r="N107" s="134"/>
    </row>
    <row r="108" spans="1:14" ht="15">
      <c r="A108" s="126"/>
      <c r="B108" s="126"/>
      <c r="C108" s="210"/>
      <c r="D108" s="210"/>
      <c r="E108" s="61"/>
      <c r="F108" s="210"/>
      <c r="G108" s="210"/>
      <c r="H108" s="61"/>
      <c r="I108" s="61"/>
      <c r="L108" s="134"/>
      <c r="M108" s="134"/>
      <c r="N108" s="134"/>
    </row>
    <row r="109" spans="1:14" ht="15">
      <c r="A109" s="14" t="s">
        <v>52</v>
      </c>
      <c r="B109" s="58" t="s">
        <v>438</v>
      </c>
      <c r="C109" s="132">
        <f>G41</f>
        <v>3668540</v>
      </c>
      <c r="D109" s="132">
        <f>G42</f>
        <v>3723277</v>
      </c>
      <c r="E109" s="61"/>
      <c r="F109" s="132">
        <f>E81</f>
        <v>1525553</v>
      </c>
      <c r="G109" s="132">
        <f>E82</f>
        <v>1556756</v>
      </c>
      <c r="H109" s="61"/>
      <c r="I109" s="61"/>
      <c r="L109" s="149"/>
      <c r="M109" s="149"/>
      <c r="N109" s="134"/>
    </row>
    <row r="110" spans="1:14" ht="15">
      <c r="A110" s="15" t="s">
        <v>286</v>
      </c>
      <c r="B110" s="57" t="s">
        <v>285</v>
      </c>
      <c r="C110" s="94">
        <v>-26234</v>
      </c>
      <c r="D110" s="94">
        <v>-32791</v>
      </c>
      <c r="E110" s="61"/>
      <c r="F110" s="94" t="s">
        <v>604</v>
      </c>
      <c r="G110" s="94" t="s">
        <v>604</v>
      </c>
      <c r="H110" s="61"/>
      <c r="I110" s="61"/>
      <c r="L110" s="149"/>
      <c r="M110" s="149"/>
      <c r="N110" s="134"/>
    </row>
    <row r="111" spans="1:14" ht="15">
      <c r="A111" s="15" t="s">
        <v>209</v>
      </c>
      <c r="B111" s="57" t="s">
        <v>653</v>
      </c>
      <c r="C111" s="94">
        <f>'Pārskats par fin.stāvokli'!D14</f>
        <v>41</v>
      </c>
      <c r="D111" s="94">
        <f>'Pārskats par fin.stāvokli'!E14</f>
        <v>41</v>
      </c>
      <c r="E111" s="61"/>
      <c r="F111" s="94">
        <f>'Pārskats par fin.stāvokli'!G14</f>
        <v>817049</v>
      </c>
      <c r="G111" s="94">
        <f>'Pārskats par fin.stāvokli'!H14</f>
        <v>817049</v>
      </c>
      <c r="H111" s="61"/>
      <c r="I111" s="61"/>
      <c r="L111" s="149"/>
      <c r="M111" s="149"/>
      <c r="N111" s="134"/>
    </row>
    <row r="112" spans="1:14" ht="15">
      <c r="A112" s="15" t="s">
        <v>290</v>
      </c>
      <c r="B112" s="57" t="s">
        <v>289</v>
      </c>
      <c r="C112" s="94" t="s">
        <v>604</v>
      </c>
      <c r="D112" s="94" t="s">
        <v>604</v>
      </c>
      <c r="E112" s="61"/>
      <c r="F112" s="94">
        <f>SUM('Pārskats par fin.stāvokli'!G15,'Pārskats par fin.stāvokli'!G25)</f>
        <v>588689</v>
      </c>
      <c r="G112" s="94">
        <f>SUM('Pārskats par fin.stāvokli'!H15,'Pārskats par fin.stāvokli'!H25)</f>
        <v>622704</v>
      </c>
      <c r="H112" s="61"/>
      <c r="I112" s="61"/>
      <c r="L112" s="149"/>
      <c r="M112" s="149"/>
      <c r="N112" s="134"/>
    </row>
    <row r="113" spans="1:14" ht="15">
      <c r="A113" s="13" t="s">
        <v>12</v>
      </c>
      <c r="B113" s="57" t="s">
        <v>678</v>
      </c>
      <c r="C113" s="94">
        <f>SUM('Pārskats par fin.stāvokli'!D16,'Pārskats par fin.stāvokli'!D27)</f>
        <v>17009</v>
      </c>
      <c r="D113" s="94">
        <f>SUM('Pārskats par fin.stāvokli'!E16,'Pārskats par fin.stāvokli'!E27)</f>
        <v>20554</v>
      </c>
      <c r="E113" s="61"/>
      <c r="F113" s="94">
        <f>SUM('Pārskats par fin.stāvokli'!G16,'Pārskats par fin.stāvokli'!G27)</f>
        <v>17009</v>
      </c>
      <c r="G113" s="94">
        <f>SUM('Pārskats par fin.stāvokli'!H16,'Pārskats par fin.stāvokli'!H27)</f>
        <v>20554</v>
      </c>
      <c r="H113" s="61"/>
      <c r="I113" s="61"/>
      <c r="L113" s="149"/>
      <c r="M113" s="149"/>
      <c r="N113" s="134"/>
    </row>
    <row r="114" spans="1:14" ht="15">
      <c r="A114" s="13" t="s">
        <v>15</v>
      </c>
      <c r="B114" s="59" t="s">
        <v>81</v>
      </c>
      <c r="C114" s="94">
        <v>1884</v>
      </c>
      <c r="D114" s="94">
        <f>'Pārskats par fin.stāvokli'!E26</f>
        <v>6134</v>
      </c>
      <c r="E114" s="61"/>
      <c r="F114" s="94">
        <v>1884</v>
      </c>
      <c r="G114" s="94">
        <f>'Pārskats par fin.stāvokli'!H26</f>
        <v>6134</v>
      </c>
      <c r="H114" s="61"/>
      <c r="I114" s="61"/>
      <c r="L114" s="149"/>
      <c r="M114" s="149"/>
      <c r="N114" s="134"/>
    </row>
    <row r="115" spans="1:14" ht="15">
      <c r="A115" s="13" t="s">
        <v>51</v>
      </c>
      <c r="B115" s="59" t="s">
        <v>111</v>
      </c>
      <c r="C115" s="297">
        <v>28</v>
      </c>
      <c r="D115" s="297">
        <v>36</v>
      </c>
      <c r="E115" s="61"/>
      <c r="F115" s="297" t="s">
        <v>604</v>
      </c>
      <c r="G115" s="297" t="s">
        <v>604</v>
      </c>
      <c r="H115" s="61"/>
      <c r="I115" s="61"/>
      <c r="L115" s="149"/>
      <c r="M115" s="149"/>
      <c r="N115" s="134"/>
    </row>
    <row r="116" spans="1:14" ht="15">
      <c r="A116" s="13" t="s">
        <v>16</v>
      </c>
      <c r="B116" s="59" t="s">
        <v>72</v>
      </c>
      <c r="C116" s="297">
        <f>'Pārskats par fin.stāvokli'!D28</f>
        <v>180600</v>
      </c>
      <c r="D116" s="297">
        <f>'Pārskats par fin.stāvokli'!E28</f>
        <v>183980</v>
      </c>
      <c r="E116" s="61"/>
      <c r="F116" s="297">
        <f>'Pārskats par fin.stāvokli'!G28</f>
        <v>178975</v>
      </c>
      <c r="G116" s="297">
        <f>'Pārskats par fin.stāvokli'!H28</f>
        <v>181197</v>
      </c>
      <c r="H116" s="61"/>
      <c r="I116" s="61"/>
      <c r="L116" s="149"/>
      <c r="M116" s="149"/>
      <c r="N116" s="134"/>
    </row>
    <row r="117" spans="1:14" ht="15.75" thickBot="1">
      <c r="A117" s="212" t="s">
        <v>435</v>
      </c>
      <c r="B117" s="213" t="s">
        <v>439</v>
      </c>
      <c r="C117" s="214">
        <f>SUM(C109:C116)</f>
        <v>3841868</v>
      </c>
      <c r="D117" s="214">
        <f>SUM(D109:D116)</f>
        <v>3901231</v>
      </c>
      <c r="E117" s="61"/>
      <c r="F117" s="214">
        <f>SUM(F109:F116)</f>
        <v>3129159</v>
      </c>
      <c r="G117" s="214">
        <f>SUM(G109:G116)</f>
        <v>3204394</v>
      </c>
      <c r="H117" s="61"/>
      <c r="I117" s="61"/>
      <c r="L117" s="149"/>
      <c r="M117" s="149"/>
      <c r="N117" s="134"/>
    </row>
    <row r="118" ht="15.75" thickTop="1">
      <c r="H118" s="149"/>
    </row>
    <row r="119" ht="15">
      <c r="H119" s="149"/>
    </row>
    <row r="120" ht="15">
      <c r="H120" s="149"/>
    </row>
    <row r="121" ht="15">
      <c r="H121" s="149"/>
    </row>
    <row r="122" ht="15">
      <c r="H122" s="149"/>
    </row>
    <row r="123" ht="15">
      <c r="H123" s="149"/>
    </row>
    <row r="124" ht="15">
      <c r="H124" s="149"/>
    </row>
  </sheetData>
  <sheetProtection password="9D4D" sheet="1" objects="1" scenarios="1"/>
  <mergeCells count="56">
    <mergeCell ref="F76:F77"/>
    <mergeCell ref="G76:G77"/>
    <mergeCell ref="A105:A106"/>
    <mergeCell ref="B105:B106"/>
    <mergeCell ref="C105:D105"/>
    <mergeCell ref="F105:G105"/>
    <mergeCell ref="A76:A77"/>
    <mergeCell ref="B76:B77"/>
    <mergeCell ref="C76:C77"/>
    <mergeCell ref="D76:D77"/>
    <mergeCell ref="E76:E77"/>
    <mergeCell ref="A93:A94"/>
    <mergeCell ref="B93:B94"/>
    <mergeCell ref="C93:D93"/>
    <mergeCell ref="F93:G93"/>
    <mergeCell ref="F49:F50"/>
    <mergeCell ref="G49:G50"/>
    <mergeCell ref="A51:A52"/>
    <mergeCell ref="B51:B52"/>
    <mergeCell ref="C51:C52"/>
    <mergeCell ref="D51:D52"/>
    <mergeCell ref="E51:E52"/>
    <mergeCell ref="F51:F52"/>
    <mergeCell ref="G51:G52"/>
    <mergeCell ref="A49:A50"/>
    <mergeCell ref="B49:B50"/>
    <mergeCell ref="C49:C50"/>
    <mergeCell ref="D49:D50"/>
    <mergeCell ref="E49:E50"/>
    <mergeCell ref="E11:E12"/>
    <mergeCell ref="E9:E10"/>
    <mergeCell ref="F9:F10"/>
    <mergeCell ref="G9:G10"/>
    <mergeCell ref="A9:A10"/>
    <mergeCell ref="B9:B10"/>
    <mergeCell ref="C9:C10"/>
    <mergeCell ref="D9:D10"/>
    <mergeCell ref="A11:A12"/>
    <mergeCell ref="B11:B12"/>
    <mergeCell ref="C11:C12"/>
    <mergeCell ref="D11:D12"/>
    <mergeCell ref="F11:F12"/>
    <mergeCell ref="G11:G12"/>
    <mergeCell ref="H11:H12"/>
    <mergeCell ref="I11:I12"/>
    <mergeCell ref="H9:H10"/>
    <mergeCell ref="I9:I10"/>
    <mergeCell ref="F36:F37"/>
    <mergeCell ref="G36:G37"/>
    <mergeCell ref="H36:H37"/>
    <mergeCell ref="I36:I37"/>
    <mergeCell ref="A36:A37"/>
    <mergeCell ref="B36:B37"/>
    <mergeCell ref="C36:C37"/>
    <mergeCell ref="D36:D37"/>
    <mergeCell ref="E36:E37"/>
  </mergeCells>
  <printOptions/>
  <pageMargins left="0" right="0" top="0.7480314960629921" bottom="0.9448818897637796" header="0.31496062992125984" footer="0.31496062992125984"/>
  <pageSetup fitToHeight="0"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71.140625" style="61" customWidth="1"/>
    <col min="2" max="2" width="65.28125" style="61" customWidth="1" outlineLevel="1"/>
    <col min="3" max="3" width="11.140625" style="61" customWidth="1"/>
    <col min="4" max="4" width="11.140625" style="134" customWidth="1"/>
    <col min="5" max="5" width="2.57421875" style="61" customWidth="1"/>
    <col min="6" max="6" width="12.7109375" style="61" customWidth="1"/>
    <col min="7" max="7" width="12.7109375" style="134" customWidth="1"/>
    <col min="8" max="16384" width="9.140625" style="61" customWidth="1"/>
  </cols>
  <sheetData>
    <row r="1" spans="1:6" ht="15">
      <c r="A1" s="285" t="str">
        <f>'Peļņas vai zaudējumu aprēķins'!A1</f>
        <v>LATVENERGO KONSOLIDĒTIE UN AS „LATVENERGO”</v>
      </c>
      <c r="B1" s="285" t="str">
        <f>'Peļņas vai zaudējumu aprēķins'!B1</f>
        <v>LATVENERGO CONSOLIDATED AND LATVENERGO AS</v>
      </c>
      <c r="C1" s="285"/>
      <c r="F1" s="285"/>
    </row>
    <row r="2" spans="1:7" ht="27.75" customHeight="1">
      <c r="A2" s="285"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285"/>
      <c r="D2" s="133"/>
      <c r="F2" s="285"/>
      <c r="G2" s="133"/>
    </row>
    <row r="3" spans="1:6" ht="6" customHeight="1">
      <c r="A3" s="33"/>
      <c r="B3" s="33"/>
      <c r="C3" s="33"/>
      <c r="F3" s="33"/>
    </row>
    <row r="4" spans="1:6" ht="21" thickBot="1">
      <c r="A4" s="327" t="s">
        <v>440</v>
      </c>
      <c r="B4" s="327" t="s">
        <v>90</v>
      </c>
      <c r="C4" s="124"/>
      <c r="F4" s="124"/>
    </row>
    <row r="5" spans="1:7" ht="16.5" thickTop="1">
      <c r="A5" s="653"/>
      <c r="B5" s="653"/>
      <c r="C5" s="652" t="s">
        <v>236</v>
      </c>
      <c r="D5" s="652"/>
      <c r="F5" s="652" t="s">
        <v>237</v>
      </c>
      <c r="G5" s="652"/>
    </row>
    <row r="6" spans="1:7" ht="24">
      <c r="A6" s="654"/>
      <c r="B6" s="654"/>
      <c r="C6" s="322" t="s">
        <v>598</v>
      </c>
      <c r="D6" s="322" t="s">
        <v>599</v>
      </c>
      <c r="F6" s="322" t="str">
        <f>C6</f>
        <v>01/01-30/06/2017</v>
      </c>
      <c r="G6" s="322" t="str">
        <f>D6</f>
        <v>01/01-30/06/2016</v>
      </c>
    </row>
    <row r="7" spans="1:7" ht="15">
      <c r="A7" s="126"/>
      <c r="B7" s="126"/>
      <c r="C7" s="107" t="s">
        <v>58</v>
      </c>
      <c r="D7" s="107" t="s">
        <v>58</v>
      </c>
      <c r="F7" s="107" t="str">
        <f>C7</f>
        <v>EUR'000</v>
      </c>
      <c r="G7" s="107" t="str">
        <f>D7</f>
        <v>EUR'000</v>
      </c>
    </row>
    <row r="8" spans="1:7" ht="5.25" customHeight="1">
      <c r="A8" s="126"/>
      <c r="B8" s="126"/>
      <c r="C8" s="126"/>
      <c r="D8" s="135"/>
      <c r="F8" s="126"/>
      <c r="G8" s="135"/>
    </row>
    <row r="9" spans="1:7" ht="15">
      <c r="A9" s="279" t="s">
        <v>621</v>
      </c>
      <c r="B9" s="279" t="s">
        <v>622</v>
      </c>
      <c r="C9" s="280">
        <f>241902</f>
        <v>241902</v>
      </c>
      <c r="D9" s="280">
        <v>249224</v>
      </c>
      <c r="F9" s="280">
        <v>191332</v>
      </c>
      <c r="G9" s="280">
        <v>198396</v>
      </c>
    </row>
    <row r="10" spans="1:7" ht="15">
      <c r="A10" s="279" t="s">
        <v>213</v>
      </c>
      <c r="B10" s="279" t="s">
        <v>193</v>
      </c>
      <c r="C10" s="280">
        <v>151437</v>
      </c>
      <c r="D10" s="280">
        <v>140127</v>
      </c>
      <c r="F10" s="280" t="s">
        <v>604</v>
      </c>
      <c r="G10" s="280" t="s">
        <v>604</v>
      </c>
    </row>
    <row r="11" spans="1:7" ht="15">
      <c r="A11" s="49" t="s">
        <v>298</v>
      </c>
      <c r="B11" s="49" t="s">
        <v>91</v>
      </c>
      <c r="C11" s="99">
        <v>50239</v>
      </c>
      <c r="D11" s="99">
        <v>48559</v>
      </c>
      <c r="F11" s="99">
        <v>43096</v>
      </c>
      <c r="G11" s="99">
        <v>41852</v>
      </c>
    </row>
    <row r="12" spans="1:7" ht="15">
      <c r="A12" s="49" t="s">
        <v>214</v>
      </c>
      <c r="B12" s="49" t="s">
        <v>211</v>
      </c>
      <c r="C12" s="152">
        <v>20605</v>
      </c>
      <c r="D12" s="152">
        <v>23236</v>
      </c>
      <c r="F12" s="152" t="s">
        <v>604</v>
      </c>
      <c r="G12" s="152" t="s">
        <v>604</v>
      </c>
    </row>
    <row r="13" spans="1:7" ht="15">
      <c r="A13" s="49" t="s">
        <v>297</v>
      </c>
      <c r="B13" s="49" t="s">
        <v>296</v>
      </c>
      <c r="C13" s="152" t="s">
        <v>604</v>
      </c>
      <c r="D13" s="152" t="s">
        <v>604</v>
      </c>
      <c r="F13" s="152">
        <v>9865</v>
      </c>
      <c r="G13" s="152">
        <v>8917</v>
      </c>
    </row>
    <row r="14" spans="1:7" ht="15">
      <c r="A14" s="49" t="s">
        <v>1</v>
      </c>
      <c r="B14" s="49" t="s">
        <v>129</v>
      </c>
      <c r="C14" s="99">
        <v>14719</v>
      </c>
      <c r="D14" s="99">
        <v>14852</v>
      </c>
      <c r="F14" s="99">
        <v>18398</v>
      </c>
      <c r="G14" s="99">
        <v>18205</v>
      </c>
    </row>
    <row r="15" spans="1:7" ht="15.75" thickBot="1">
      <c r="A15" s="215" t="s">
        <v>176</v>
      </c>
      <c r="B15" s="215" t="s">
        <v>167</v>
      </c>
      <c r="C15" s="216">
        <f>SUM(C9,C10,C11,C12,C13,C14)</f>
        <v>478902</v>
      </c>
      <c r="D15" s="216">
        <f>SUM(D9,D10,D11,D12,D13,D14)</f>
        <v>475998</v>
      </c>
      <c r="F15" s="216">
        <f>SUM(F9,F10,F11,F12,F13,F14)</f>
        <v>262691</v>
      </c>
      <c r="G15" s="216">
        <f>SUM(G9,G10,G11,G12,G13,G14)</f>
        <v>267370</v>
      </c>
    </row>
    <row r="16" spans="1:7" ht="15.75" thickTop="1">
      <c r="A16" s="284"/>
      <c r="B16" s="656"/>
      <c r="C16" s="656"/>
      <c r="D16" s="656"/>
      <c r="G16" s="61"/>
    </row>
    <row r="17" spans="1:6" ht="15.75">
      <c r="A17" s="125"/>
      <c r="B17" s="125"/>
      <c r="C17" s="125"/>
      <c r="F17" s="125"/>
    </row>
    <row r="18" spans="1:6" ht="21" thickBot="1">
      <c r="A18" s="327" t="s">
        <v>441</v>
      </c>
      <c r="B18" s="327" t="s">
        <v>194</v>
      </c>
      <c r="C18" s="124"/>
      <c r="F18" s="124"/>
    </row>
    <row r="19" spans="1:7" ht="16.5" thickTop="1">
      <c r="A19" s="653"/>
      <c r="B19" s="653"/>
      <c r="C19" s="652" t="s">
        <v>236</v>
      </c>
      <c r="D19" s="652"/>
      <c r="F19" s="652" t="s">
        <v>237</v>
      </c>
      <c r="G19" s="652"/>
    </row>
    <row r="20" spans="1:7" ht="24">
      <c r="A20" s="654"/>
      <c r="B20" s="654"/>
      <c r="C20" s="322" t="s">
        <v>598</v>
      </c>
      <c r="D20" s="322" t="s">
        <v>599</v>
      </c>
      <c r="F20" s="322" t="str">
        <f>C20</f>
        <v>01/01-30/06/2017</v>
      </c>
      <c r="G20" s="322" t="str">
        <f>D20</f>
        <v>01/01-30/06/2016</v>
      </c>
    </row>
    <row r="21" spans="1:7" ht="15">
      <c r="A21" s="126"/>
      <c r="B21" s="126"/>
      <c r="C21" s="107" t="s">
        <v>58</v>
      </c>
      <c r="D21" s="107" t="s">
        <v>58</v>
      </c>
      <c r="F21" s="107" t="str">
        <f>C21</f>
        <v>EUR'000</v>
      </c>
      <c r="G21" s="107" t="str">
        <f>D21</f>
        <v>EUR'000</v>
      </c>
    </row>
    <row r="22" spans="1:7" ht="6.75" customHeight="1">
      <c r="A22" s="126"/>
      <c r="B22" s="126"/>
      <c r="C22" s="126"/>
      <c r="D22" s="135"/>
      <c r="F22" s="126"/>
      <c r="G22" s="135"/>
    </row>
    <row r="23" spans="1:7" ht="15">
      <c r="A23" s="43" t="s">
        <v>37</v>
      </c>
      <c r="B23" s="43" t="s">
        <v>196</v>
      </c>
      <c r="C23" s="43"/>
      <c r="D23" s="135"/>
      <c r="F23" s="43"/>
      <c r="G23" s="135"/>
    </row>
    <row r="24" spans="1:7" ht="15">
      <c r="A24" s="49" t="s">
        <v>226</v>
      </c>
      <c r="B24" s="49" t="s">
        <v>227</v>
      </c>
      <c r="C24" s="99">
        <v>60472</v>
      </c>
      <c r="D24" s="99">
        <v>73056</v>
      </c>
      <c r="F24" s="152">
        <v>9669</v>
      </c>
      <c r="G24" s="99">
        <v>20847</v>
      </c>
    </row>
    <row r="25" spans="1:7" ht="24">
      <c r="A25" s="49" t="s">
        <v>623</v>
      </c>
      <c r="B25" s="174" t="s">
        <v>624</v>
      </c>
      <c r="C25" s="290">
        <v>2394</v>
      </c>
      <c r="D25" s="290">
        <v>-4001</v>
      </c>
      <c r="E25" s="331"/>
      <c r="F25" s="290">
        <v>2394</v>
      </c>
      <c r="G25" s="290">
        <v>-4001</v>
      </c>
    </row>
    <row r="26" spans="1:7" ht="15">
      <c r="A26" s="36" t="s">
        <v>195</v>
      </c>
      <c r="B26" s="36" t="s">
        <v>197</v>
      </c>
      <c r="C26" s="136">
        <v>35986</v>
      </c>
      <c r="D26" s="136">
        <v>36418</v>
      </c>
      <c r="F26" s="136">
        <v>422</v>
      </c>
      <c r="G26" s="136">
        <v>525</v>
      </c>
    </row>
    <row r="27" spans="1:7" ht="15">
      <c r="A27" s="45"/>
      <c r="B27" s="45"/>
      <c r="C27" s="137">
        <f>SUM(C24,C25,C26)</f>
        <v>98852</v>
      </c>
      <c r="D27" s="137">
        <f>SUM(D24,D25,D26)</f>
        <v>105473</v>
      </c>
      <c r="F27" s="137">
        <f>SUM(F24,F25,F26)</f>
        <v>12485</v>
      </c>
      <c r="G27" s="137">
        <f>SUM(G24,G25,G26)</f>
        <v>17371</v>
      </c>
    </row>
    <row r="28" spans="1:7" ht="15">
      <c r="A28" s="44" t="s">
        <v>294</v>
      </c>
      <c r="B28" s="44" t="s">
        <v>295</v>
      </c>
      <c r="C28" s="152">
        <v>69518</v>
      </c>
      <c r="D28" s="99">
        <v>73479</v>
      </c>
      <c r="F28" s="152">
        <v>66176</v>
      </c>
      <c r="G28" s="99">
        <v>70075</v>
      </c>
    </row>
    <row r="29" spans="1:7" ht="15">
      <c r="A29" s="44" t="s">
        <v>38</v>
      </c>
      <c r="B29" s="44" t="s">
        <v>92</v>
      </c>
      <c r="C29" s="99">
        <v>13810</v>
      </c>
      <c r="D29" s="99">
        <v>16848</v>
      </c>
      <c r="F29" s="99">
        <v>4825</v>
      </c>
      <c r="G29" s="99">
        <v>6021</v>
      </c>
    </row>
    <row r="30" spans="1:7" ht="15.75" thickBot="1">
      <c r="A30" s="217" t="s">
        <v>174</v>
      </c>
      <c r="B30" s="217" t="s">
        <v>177</v>
      </c>
      <c r="C30" s="218">
        <f>SUM(C27,C28,C29)</f>
        <v>182180</v>
      </c>
      <c r="D30" s="218">
        <f>SUM(D27,D28,D29)</f>
        <v>195800</v>
      </c>
      <c r="F30" s="218">
        <f>SUM(F27,F28,F29)</f>
        <v>83486</v>
      </c>
      <c r="G30" s="218">
        <f>SUM(G27,G28,G29)</f>
        <v>93467</v>
      </c>
    </row>
    <row r="31" spans="1:7" ht="15.75" thickTop="1">
      <c r="A31" s="284"/>
      <c r="B31" s="655"/>
      <c r="C31" s="655"/>
      <c r="D31" s="655"/>
      <c r="G31" s="61"/>
    </row>
    <row r="32" spans="1:6" ht="15.75">
      <c r="A32" s="35"/>
      <c r="B32" s="35"/>
      <c r="C32" s="35"/>
      <c r="F32" s="35"/>
    </row>
    <row r="33" spans="1:6" ht="21" thickBot="1">
      <c r="A33" s="327" t="s">
        <v>442</v>
      </c>
      <c r="B33" s="327" t="s">
        <v>93</v>
      </c>
      <c r="C33" s="124"/>
      <c r="F33" s="124"/>
    </row>
    <row r="34" spans="1:7" ht="16.5" thickTop="1">
      <c r="A34" s="653"/>
      <c r="B34" s="653"/>
      <c r="C34" s="652" t="s">
        <v>236</v>
      </c>
      <c r="D34" s="652"/>
      <c r="F34" s="652" t="s">
        <v>237</v>
      </c>
      <c r="G34" s="652"/>
    </row>
    <row r="35" spans="1:7" ht="24">
      <c r="A35" s="654"/>
      <c r="B35" s="654"/>
      <c r="C35" s="322" t="s">
        <v>598</v>
      </c>
      <c r="D35" s="322" t="s">
        <v>599</v>
      </c>
      <c r="F35" s="322" t="str">
        <f>C35</f>
        <v>01/01-30/06/2017</v>
      </c>
      <c r="G35" s="322" t="str">
        <f>D35</f>
        <v>01/01-30/06/2016</v>
      </c>
    </row>
    <row r="36" spans="1:7" ht="15">
      <c r="A36" s="126"/>
      <c r="B36" s="126"/>
      <c r="C36" s="107" t="s">
        <v>58</v>
      </c>
      <c r="D36" s="107" t="s">
        <v>58</v>
      </c>
      <c r="F36" s="107" t="str">
        <f>C36</f>
        <v>EUR'000</v>
      </c>
      <c r="G36" s="107" t="str">
        <f>D36</f>
        <v>EUR'000</v>
      </c>
    </row>
    <row r="37" spans="1:7" ht="6.75" customHeight="1">
      <c r="A37" s="126"/>
      <c r="B37" s="126"/>
      <c r="C37" s="126"/>
      <c r="D37" s="135"/>
      <c r="F37" s="126"/>
      <c r="G37" s="135"/>
    </row>
    <row r="38" spans="1:7" ht="15">
      <c r="A38" s="52" t="s">
        <v>8</v>
      </c>
      <c r="B38" s="52" t="s">
        <v>299</v>
      </c>
      <c r="C38" s="136">
        <v>18445</v>
      </c>
      <c r="D38" s="136">
        <v>14299</v>
      </c>
      <c r="F38" s="136">
        <v>14284</v>
      </c>
      <c r="G38" s="136">
        <v>12257</v>
      </c>
    </row>
    <row r="39" spans="1:7" ht="24">
      <c r="A39" s="333" t="s">
        <v>301</v>
      </c>
      <c r="B39" s="44" t="s">
        <v>300</v>
      </c>
      <c r="C39" s="290">
        <v>-2591</v>
      </c>
      <c r="D39" s="290">
        <v>-3443</v>
      </c>
      <c r="E39" s="331"/>
      <c r="F39" s="290">
        <v>-2035</v>
      </c>
      <c r="G39" s="290">
        <v>-981</v>
      </c>
    </row>
    <row r="40" spans="1:7" ht="15.75" thickBot="1">
      <c r="A40" s="215" t="s">
        <v>175</v>
      </c>
      <c r="B40" s="215" t="s">
        <v>171</v>
      </c>
      <c r="C40" s="216">
        <f>C38+C39</f>
        <v>15854</v>
      </c>
      <c r="D40" s="216">
        <f>D38+D39</f>
        <v>10856</v>
      </c>
      <c r="F40" s="216">
        <f>F38+F39</f>
        <v>12249</v>
      </c>
      <c r="G40" s="216">
        <f>G38+G39</f>
        <v>11276</v>
      </c>
    </row>
    <row r="41" ht="15.75" thickTop="1"/>
  </sheetData>
  <sheetProtection password="9D4D" sheet="1" objects="1" scenarios="1"/>
  <mergeCells count="14">
    <mergeCell ref="A34:A35"/>
    <mergeCell ref="B34:B35"/>
    <mergeCell ref="C34:D34"/>
    <mergeCell ref="F34:G34"/>
    <mergeCell ref="F5:G5"/>
    <mergeCell ref="A19:A20"/>
    <mergeCell ref="B19:B20"/>
    <mergeCell ref="C19:D19"/>
    <mergeCell ref="F19:G19"/>
    <mergeCell ref="B31:D31"/>
    <mergeCell ref="B16:D16"/>
    <mergeCell ref="A5:A6"/>
    <mergeCell ref="B5:B6"/>
    <mergeCell ref="C5:D5"/>
  </mergeCells>
  <printOptions/>
  <pageMargins left="0.31496062992125984" right="0.31496062992125984" top="0.5905511811023623" bottom="0" header="0" footer="0"/>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M64"/>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outlineLevelCol="1"/>
  <cols>
    <col min="1" max="1" width="59.421875" style="0" customWidth="1"/>
    <col min="2" max="2" width="55.7109375" style="34" customWidth="1" outlineLevel="1"/>
    <col min="3" max="3" width="11.7109375" style="0" customWidth="1"/>
    <col min="4" max="4" width="11.7109375" style="42" customWidth="1"/>
    <col min="5" max="5" width="12.8515625" style="0" customWidth="1"/>
    <col min="6" max="6" width="2.57421875" style="42" customWidth="1"/>
    <col min="7" max="7" width="12.8515625" style="0" customWidth="1"/>
    <col min="8" max="8" width="12.140625" style="42" customWidth="1"/>
    <col min="9" max="9" width="12.28125" style="0" customWidth="1"/>
    <col min="10" max="11" width="11.7109375" style="0" customWidth="1"/>
  </cols>
  <sheetData>
    <row r="1" spans="1:4" ht="15">
      <c r="A1" s="285" t="str">
        <f>'Peļņas vai zaudējumu aprēķins'!A1</f>
        <v>LATVENERGO KONSOLIDĒTIE UN AS „LATVENERGO”</v>
      </c>
      <c r="B1" s="285" t="str">
        <f>'Peļņas vai zaudējumu aprēķins'!B1</f>
        <v>LATVENERGO CONSOLIDATED AND LATVENERGO AS</v>
      </c>
      <c r="C1" s="1"/>
      <c r="D1" s="1"/>
    </row>
    <row r="2" spans="1:4" ht="30" customHeight="1">
      <c r="A2" s="285"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16"/>
      <c r="D2" s="16"/>
    </row>
    <row r="3" ht="15">
      <c r="B3" s="37"/>
    </row>
    <row r="4" ht="15">
      <c r="B4" s="37"/>
    </row>
    <row r="5" spans="1:2" ht="43.5" customHeight="1">
      <c r="A5" s="332" t="s">
        <v>443</v>
      </c>
      <c r="B5" s="332" t="s">
        <v>96</v>
      </c>
    </row>
    <row r="6" spans="1:11" s="42" customFormat="1" ht="15">
      <c r="A6" s="126"/>
      <c r="B6" s="126"/>
      <c r="C6" s="126"/>
      <c r="D6" s="126"/>
      <c r="E6" s="126"/>
      <c r="F6" s="126"/>
      <c r="G6" s="126"/>
      <c r="H6" s="126"/>
      <c r="I6" s="126"/>
      <c r="J6" s="126"/>
      <c r="K6" s="219"/>
    </row>
    <row r="7" spans="1:11" s="42" customFormat="1" ht="20.25">
      <c r="A7" s="62" t="s">
        <v>311</v>
      </c>
      <c r="B7" s="62" t="s">
        <v>312</v>
      </c>
      <c r="C7" s="126"/>
      <c r="D7" s="126"/>
      <c r="E7" s="126"/>
      <c r="F7" s="126"/>
      <c r="G7" s="126"/>
      <c r="H7" s="126"/>
      <c r="I7" s="126"/>
      <c r="J7" s="126"/>
      <c r="K7" s="219"/>
    </row>
    <row r="8" spans="1:11" s="42" customFormat="1" ht="15.75" thickBot="1">
      <c r="A8" s="126"/>
      <c r="B8" s="126"/>
      <c r="C8" s="126"/>
      <c r="D8" s="126"/>
      <c r="E8" s="126"/>
      <c r="F8" s="126"/>
      <c r="G8" s="126"/>
      <c r="H8" s="126"/>
      <c r="I8" s="126"/>
      <c r="J8" s="126"/>
      <c r="K8" s="219"/>
    </row>
    <row r="9" spans="1:10" s="347" customFormat="1" ht="16.5" thickTop="1">
      <c r="A9" s="659"/>
      <c r="B9" s="659"/>
      <c r="C9" s="657" t="s">
        <v>236</v>
      </c>
      <c r="D9" s="657"/>
      <c r="E9" s="657"/>
      <c r="F9" s="346"/>
      <c r="G9" s="658" t="s">
        <v>237</v>
      </c>
      <c r="H9" s="658"/>
      <c r="I9" s="658"/>
      <c r="J9" s="346"/>
    </row>
    <row r="10" spans="1:10" s="338" customFormat="1" ht="25.5">
      <c r="A10" s="660"/>
      <c r="B10" s="660"/>
      <c r="C10" s="354" t="s">
        <v>598</v>
      </c>
      <c r="D10" s="354" t="s">
        <v>599</v>
      </c>
      <c r="E10" s="360">
        <v>2016</v>
      </c>
      <c r="F10" s="337"/>
      <c r="G10" s="355" t="str">
        <f aca="true" t="shared" si="0" ref="G10:I11">C10</f>
        <v>01/01-30/06/2017</v>
      </c>
      <c r="H10" s="355" t="str">
        <f t="shared" si="0"/>
        <v>01/01-30/06/2016</v>
      </c>
      <c r="I10" s="360">
        <f t="shared" si="0"/>
        <v>2016</v>
      </c>
      <c r="J10" s="337"/>
    </row>
    <row r="11" spans="1:10" s="342" customFormat="1" ht="12.75">
      <c r="A11" s="339"/>
      <c r="B11" s="339"/>
      <c r="C11" s="340" t="s">
        <v>59</v>
      </c>
      <c r="D11" s="340" t="s">
        <v>59</v>
      </c>
      <c r="E11" s="340" t="s">
        <v>59</v>
      </c>
      <c r="F11" s="352"/>
      <c r="G11" s="340" t="str">
        <f t="shared" si="0"/>
        <v>EUR’000</v>
      </c>
      <c r="H11" s="340" t="str">
        <f t="shared" si="0"/>
        <v>EUR’000</v>
      </c>
      <c r="I11" s="340" t="str">
        <f t="shared" si="0"/>
        <v>EUR’000</v>
      </c>
      <c r="J11" s="341"/>
    </row>
    <row r="12" spans="1:10" s="342" customFormat="1" ht="12.75">
      <c r="A12" s="339"/>
      <c r="B12" s="339"/>
      <c r="C12" s="340"/>
      <c r="D12" s="340"/>
      <c r="E12" s="340"/>
      <c r="F12" s="341"/>
      <c r="G12" s="340"/>
      <c r="H12" s="340"/>
      <c r="I12" s="340"/>
      <c r="J12" s="341"/>
    </row>
    <row r="13" spans="1:9" s="342" customFormat="1" ht="12.75">
      <c r="A13" s="356" t="s">
        <v>449</v>
      </c>
      <c r="B13" s="356" t="s">
        <v>95</v>
      </c>
      <c r="C13" s="357">
        <f>E19</f>
        <v>14534</v>
      </c>
      <c r="D13" s="357">
        <f>E13</f>
        <v>14405</v>
      </c>
      <c r="E13" s="357">
        <v>14405</v>
      </c>
      <c r="G13" s="357">
        <f>I19</f>
        <v>18769</v>
      </c>
      <c r="H13" s="357">
        <f>I13</f>
        <v>19846</v>
      </c>
      <c r="I13" s="357">
        <v>19846</v>
      </c>
    </row>
    <row r="14" spans="1:9" s="342" customFormat="1" ht="15" customHeight="1">
      <c r="A14" s="341"/>
      <c r="B14" s="341"/>
      <c r="C14" s="343"/>
      <c r="D14" s="343"/>
      <c r="E14" s="343"/>
      <c r="G14" s="343"/>
      <c r="H14" s="343"/>
      <c r="I14" s="343"/>
    </row>
    <row r="15" spans="1:9" s="342" customFormat="1" ht="12.75">
      <c r="A15" s="596" t="s">
        <v>302</v>
      </c>
      <c r="B15" s="596" t="s">
        <v>303</v>
      </c>
      <c r="C15" s="597">
        <v>1195</v>
      </c>
      <c r="D15" s="597">
        <v>1228</v>
      </c>
      <c r="E15" s="597">
        <v>3703</v>
      </c>
      <c r="F15" s="598"/>
      <c r="G15" s="597">
        <v>1144</v>
      </c>
      <c r="H15" s="597">
        <v>618</v>
      </c>
      <c r="I15" s="597">
        <v>2692</v>
      </c>
    </row>
    <row r="16" spans="1:9" s="342" customFormat="1" ht="12.75">
      <c r="A16" s="344" t="s">
        <v>450</v>
      </c>
      <c r="B16" s="344" t="s">
        <v>445</v>
      </c>
      <c r="C16" s="345" t="s">
        <v>604</v>
      </c>
      <c r="D16" s="345" t="s">
        <v>604</v>
      </c>
      <c r="E16" s="345" t="s">
        <v>604</v>
      </c>
      <c r="G16" s="345" t="s">
        <v>604</v>
      </c>
      <c r="H16" s="345">
        <v>-48</v>
      </c>
      <c r="I16" s="345">
        <v>-48</v>
      </c>
    </row>
    <row r="17" spans="1:9" s="342" customFormat="1" ht="12.75">
      <c r="A17" s="344" t="s">
        <v>304</v>
      </c>
      <c r="B17" s="344" t="s">
        <v>305</v>
      </c>
      <c r="C17" s="345">
        <v>-106</v>
      </c>
      <c r="D17" s="345">
        <v>-105</v>
      </c>
      <c r="E17" s="345">
        <v>-211</v>
      </c>
      <c r="G17" s="345">
        <v>-328</v>
      </c>
      <c r="H17" s="345">
        <v>-370</v>
      </c>
      <c r="I17" s="345">
        <v>-698</v>
      </c>
    </row>
    <row r="18" spans="1:9" s="342" customFormat="1" ht="12.75">
      <c r="A18" s="344" t="s">
        <v>306</v>
      </c>
      <c r="B18" s="344" t="s">
        <v>307</v>
      </c>
      <c r="C18" s="345">
        <v>-1676</v>
      </c>
      <c r="D18" s="345">
        <v>-1751</v>
      </c>
      <c r="E18" s="345">
        <v>-3363</v>
      </c>
      <c r="G18" s="345">
        <v>-1519</v>
      </c>
      <c r="H18" s="345">
        <v>-1582</v>
      </c>
      <c r="I18" s="345">
        <v>-3023</v>
      </c>
    </row>
    <row r="19" spans="1:9" s="342" customFormat="1" ht="13.5" thickBot="1">
      <c r="A19" s="358" t="s">
        <v>451</v>
      </c>
      <c r="B19" s="358" t="s">
        <v>308</v>
      </c>
      <c r="C19" s="359">
        <f>SUM(C13:C18)</f>
        <v>13947</v>
      </c>
      <c r="D19" s="359">
        <f>SUM(D13:D18)</f>
        <v>13777</v>
      </c>
      <c r="E19" s="359">
        <f>SUM(E13:E18)</f>
        <v>14534</v>
      </c>
      <c r="G19" s="359">
        <f>SUM(G13:G18)</f>
        <v>18066</v>
      </c>
      <c r="H19" s="359">
        <f>SUM(H13:H18)</f>
        <v>18464</v>
      </c>
      <c r="I19" s="359">
        <f>SUM(I13:I18)</f>
        <v>18769</v>
      </c>
    </row>
    <row r="20" spans="1:9" s="334" customFormat="1" ht="15.75" thickTop="1">
      <c r="A20" s="335"/>
      <c r="B20" s="335"/>
      <c r="C20" s="349"/>
      <c r="D20" s="349"/>
      <c r="E20" s="349"/>
      <c r="G20" s="349"/>
      <c r="H20" s="349"/>
      <c r="I20" s="349"/>
    </row>
    <row r="21" spans="1:11" s="42" customFormat="1" ht="20.25">
      <c r="A21" s="62" t="s">
        <v>313</v>
      </c>
      <c r="B21" s="62" t="s">
        <v>314</v>
      </c>
      <c r="C21" s="126"/>
      <c r="D21" s="126"/>
      <c r="E21" s="126"/>
      <c r="F21" s="126"/>
      <c r="G21" s="126"/>
      <c r="H21" s="126"/>
      <c r="I21" s="126"/>
      <c r="J21" s="126"/>
      <c r="K21" s="219"/>
    </row>
    <row r="22" spans="1:13" s="334" customFormat="1" ht="9" customHeight="1" thickBot="1">
      <c r="A22" s="336"/>
      <c r="B22" s="336"/>
      <c r="C22" s="350"/>
      <c r="D22" s="350"/>
      <c r="E22" s="350"/>
      <c r="F22" s="337"/>
      <c r="G22" s="350"/>
      <c r="H22" s="350"/>
      <c r="I22" s="350"/>
      <c r="J22" s="337"/>
      <c r="K22" s="337"/>
      <c r="L22" s="337"/>
      <c r="M22" s="337"/>
    </row>
    <row r="23" spans="1:10" s="347" customFormat="1" ht="16.5" thickTop="1">
      <c r="A23" s="659"/>
      <c r="B23" s="659"/>
      <c r="C23" s="657" t="str">
        <f>C9</f>
        <v>Koncerns / Group</v>
      </c>
      <c r="D23" s="657"/>
      <c r="E23" s="657"/>
      <c r="F23" s="346"/>
      <c r="G23" s="658" t="str">
        <f>G9</f>
        <v>Sabiedrība / Company</v>
      </c>
      <c r="H23" s="658"/>
      <c r="I23" s="658"/>
      <c r="J23" s="346"/>
    </row>
    <row r="24" spans="1:10" s="338" customFormat="1" ht="25.5" customHeight="1">
      <c r="A24" s="660"/>
      <c r="B24" s="660"/>
      <c r="C24" s="354" t="str">
        <f>C10</f>
        <v>01/01-30/06/2017</v>
      </c>
      <c r="D24" s="354" t="str">
        <f>D10</f>
        <v>01/01-30/06/2016</v>
      </c>
      <c r="E24" s="360">
        <f>E10</f>
        <v>2016</v>
      </c>
      <c r="F24" s="337"/>
      <c r="G24" s="354" t="str">
        <f>G10</f>
        <v>01/01-30/06/2017</v>
      </c>
      <c r="H24" s="354" t="str">
        <f>H10</f>
        <v>01/01-30/06/2016</v>
      </c>
      <c r="I24" s="360">
        <f>I10</f>
        <v>2016</v>
      </c>
      <c r="J24" s="337"/>
    </row>
    <row r="25" spans="1:10" s="342" customFormat="1" ht="12.75">
      <c r="A25" s="339"/>
      <c r="B25" s="339"/>
      <c r="C25" s="340" t="str">
        <f>C11</f>
        <v>EUR’000</v>
      </c>
      <c r="D25" s="340" t="str">
        <f>D11</f>
        <v>EUR’000</v>
      </c>
      <c r="E25" s="340" t="str">
        <f>E11</f>
        <v>EUR’000</v>
      </c>
      <c r="F25" s="352"/>
      <c r="G25" s="340" t="str">
        <f>G11</f>
        <v>EUR’000</v>
      </c>
      <c r="H25" s="340" t="str">
        <f>H11</f>
        <v>EUR’000</v>
      </c>
      <c r="I25" s="340" t="str">
        <f>I11</f>
        <v>EUR’000</v>
      </c>
      <c r="J25" s="341"/>
    </row>
    <row r="26" spans="1:10" s="342" customFormat="1" ht="12.75">
      <c r="A26" s="339"/>
      <c r="B26" s="339"/>
      <c r="C26" s="340"/>
      <c r="D26" s="340"/>
      <c r="E26" s="340"/>
      <c r="F26" s="352"/>
      <c r="G26" s="340"/>
      <c r="H26" s="340"/>
      <c r="I26" s="340"/>
      <c r="J26" s="341"/>
    </row>
    <row r="27" spans="1:9" s="342" customFormat="1" ht="12.75">
      <c r="A27" s="356" t="s">
        <v>449</v>
      </c>
      <c r="B27" s="356" t="s">
        <v>95</v>
      </c>
      <c r="C27" s="357">
        <f>E38</f>
        <v>3355797</v>
      </c>
      <c r="D27" s="357">
        <f>E27</f>
        <v>3076256</v>
      </c>
      <c r="E27" s="357">
        <v>3076256</v>
      </c>
      <c r="G27" s="357">
        <f>I38</f>
        <v>1322518</v>
      </c>
      <c r="H27" s="357">
        <f>I27</f>
        <v>1344670</v>
      </c>
      <c r="I27" s="357">
        <v>1344670</v>
      </c>
    </row>
    <row r="28" spans="1:9" s="342" customFormat="1" ht="15" customHeight="1">
      <c r="A28" s="341"/>
      <c r="B28" s="341"/>
      <c r="C28" s="343"/>
      <c r="D28" s="343"/>
      <c r="E28" s="343"/>
      <c r="G28" s="343"/>
      <c r="H28" s="343"/>
      <c r="I28" s="343"/>
    </row>
    <row r="29" spans="1:9" s="348" customFormat="1" ht="15">
      <c r="A29" s="596" t="s">
        <v>302</v>
      </c>
      <c r="B29" s="596" t="s">
        <v>303</v>
      </c>
      <c r="C29" s="597">
        <v>91569</v>
      </c>
      <c r="D29" s="597">
        <v>78364</v>
      </c>
      <c r="E29" s="597">
        <v>196838</v>
      </c>
      <c r="F29" s="598"/>
      <c r="G29" s="597">
        <v>32727</v>
      </c>
      <c r="H29" s="597">
        <v>28751</v>
      </c>
      <c r="I29" s="597">
        <v>73196</v>
      </c>
    </row>
    <row r="30" spans="1:9" s="348" customFormat="1" ht="15">
      <c r="A30" s="344" t="s">
        <v>315</v>
      </c>
      <c r="B30" s="344" t="s">
        <v>309</v>
      </c>
      <c r="C30" s="345" t="s">
        <v>604</v>
      </c>
      <c r="D30" s="345" t="s">
        <v>604</v>
      </c>
      <c r="E30" s="345">
        <v>184</v>
      </c>
      <c r="F30" s="342"/>
      <c r="G30" s="345" t="s">
        <v>604</v>
      </c>
      <c r="H30" s="345" t="s">
        <v>604</v>
      </c>
      <c r="I30" s="345">
        <v>184</v>
      </c>
    </row>
    <row r="31" spans="1:9" s="348" customFormat="1" ht="15">
      <c r="A31" s="344" t="s">
        <v>316</v>
      </c>
      <c r="B31" s="344" t="s">
        <v>446</v>
      </c>
      <c r="C31" s="345" t="s">
        <v>604</v>
      </c>
      <c r="D31" s="345" t="s">
        <v>604</v>
      </c>
      <c r="E31" s="345">
        <v>317041</v>
      </c>
      <c r="F31" s="342"/>
      <c r="G31" s="345" t="s">
        <v>604</v>
      </c>
      <c r="H31" s="345" t="s">
        <v>604</v>
      </c>
      <c r="I31" s="345" t="s">
        <v>604</v>
      </c>
    </row>
    <row r="32" spans="1:9" s="348" customFormat="1" ht="25.5">
      <c r="A32" s="489" t="s">
        <v>317</v>
      </c>
      <c r="B32" s="344" t="s">
        <v>447</v>
      </c>
      <c r="C32" s="490" t="s">
        <v>604</v>
      </c>
      <c r="D32" s="490" t="s">
        <v>604</v>
      </c>
      <c r="E32" s="490">
        <v>-35774</v>
      </c>
      <c r="F32" s="342"/>
      <c r="G32" s="490" t="s">
        <v>604</v>
      </c>
      <c r="H32" s="490" t="s">
        <v>604</v>
      </c>
      <c r="I32" s="490" t="s">
        <v>604</v>
      </c>
    </row>
    <row r="33" spans="1:9" s="348" customFormat="1" ht="15">
      <c r="A33" s="344" t="s">
        <v>452</v>
      </c>
      <c r="B33" s="344" t="s">
        <v>448</v>
      </c>
      <c r="C33" s="345" t="s">
        <v>604</v>
      </c>
      <c r="D33" s="345" t="s">
        <v>604</v>
      </c>
      <c r="E33" s="345" t="s">
        <v>604</v>
      </c>
      <c r="F33" s="342"/>
      <c r="G33" s="345" t="s">
        <v>604</v>
      </c>
      <c r="H33" s="345">
        <v>48</v>
      </c>
      <c r="I33" s="345">
        <v>48</v>
      </c>
    </row>
    <row r="34" spans="1:9" s="348" customFormat="1" ht="15">
      <c r="A34" s="344" t="s">
        <v>641</v>
      </c>
      <c r="B34" s="344" t="s">
        <v>642</v>
      </c>
      <c r="C34" s="345">
        <v>-130</v>
      </c>
      <c r="D34" s="345">
        <v>-92</v>
      </c>
      <c r="E34" s="345">
        <v>-214</v>
      </c>
      <c r="F34" s="342"/>
      <c r="G34" s="345">
        <v>-13</v>
      </c>
      <c r="H34" s="345">
        <v>33</v>
      </c>
      <c r="I34" s="345">
        <v>-195</v>
      </c>
    </row>
    <row r="35" spans="1:9" s="348" customFormat="1" ht="15">
      <c r="A35" s="344" t="s">
        <v>304</v>
      </c>
      <c r="B35" s="344" t="s">
        <v>305</v>
      </c>
      <c r="C35" s="345">
        <v>-1414</v>
      </c>
      <c r="D35" s="345">
        <v>-1464</v>
      </c>
      <c r="E35" s="345">
        <v>-5045</v>
      </c>
      <c r="F35" s="342"/>
      <c r="G35" s="345">
        <v>-68</v>
      </c>
      <c r="H35" s="345">
        <v>-120</v>
      </c>
      <c r="I35" s="345">
        <v>-412</v>
      </c>
    </row>
    <row r="36" spans="1:9" s="348" customFormat="1" ht="15">
      <c r="A36" s="344" t="s">
        <v>453</v>
      </c>
      <c r="B36" s="344" t="s">
        <v>318</v>
      </c>
      <c r="C36" s="345">
        <v>-139</v>
      </c>
      <c r="D36" s="345">
        <v>-20262</v>
      </c>
      <c r="E36" s="345">
        <v>-10024</v>
      </c>
      <c r="F36" s="342"/>
      <c r="G36" s="345">
        <v>47</v>
      </c>
      <c r="H36" s="345">
        <v>24</v>
      </c>
      <c r="I36" s="345">
        <v>-10116</v>
      </c>
    </row>
    <row r="37" spans="1:9" s="348" customFormat="1" ht="15">
      <c r="A37" s="344" t="s">
        <v>319</v>
      </c>
      <c r="B37" s="344" t="s">
        <v>310</v>
      </c>
      <c r="C37" s="345">
        <v>-92260</v>
      </c>
      <c r="D37" s="345">
        <v>-89530</v>
      </c>
      <c r="E37" s="345">
        <v>-183465</v>
      </c>
      <c r="F37" s="342"/>
      <c r="G37" s="345">
        <v>-41461</v>
      </c>
      <c r="H37" s="345">
        <v>-43437</v>
      </c>
      <c r="I37" s="345">
        <v>-84857</v>
      </c>
    </row>
    <row r="38" spans="1:9" s="342" customFormat="1" ht="13.5" thickBot="1">
      <c r="A38" s="358" t="s">
        <v>451</v>
      </c>
      <c r="B38" s="358" t="s">
        <v>308</v>
      </c>
      <c r="C38" s="359">
        <f>SUM(C27:C37)</f>
        <v>3353423</v>
      </c>
      <c r="D38" s="359">
        <f>SUM(D27:D37)</f>
        <v>3043272</v>
      </c>
      <c r="E38" s="359">
        <f>SUM(E27:E37)</f>
        <v>3355797</v>
      </c>
      <c r="G38" s="359">
        <f>SUM(G27:G37)</f>
        <v>1313750</v>
      </c>
      <c r="H38" s="359">
        <f>SUM(H27:H37)</f>
        <v>1329969</v>
      </c>
      <c r="I38" s="359">
        <f>SUM(I27:I37)</f>
        <v>1322518</v>
      </c>
    </row>
    <row r="39" ht="15.75" thickTop="1"/>
    <row r="40" s="42" customFormat="1" ht="15">
      <c r="G40" s="606"/>
    </row>
    <row r="41" s="42" customFormat="1" ht="15"/>
    <row r="43" spans="1:6" s="362" customFormat="1" ht="20.25">
      <c r="A43" s="332" t="s">
        <v>444</v>
      </c>
      <c r="B43" s="332" t="s">
        <v>329</v>
      </c>
      <c r="C43" s="361"/>
      <c r="D43" s="361"/>
      <c r="E43" s="361"/>
      <c r="F43" s="361"/>
    </row>
    <row r="44" spans="1:6" s="362" customFormat="1" ht="21" thickBot="1">
      <c r="A44" s="332"/>
      <c r="B44" s="332"/>
      <c r="C44" s="361"/>
      <c r="D44" s="361"/>
      <c r="E44" s="361"/>
      <c r="F44" s="361"/>
    </row>
    <row r="45" spans="1:9" s="334" customFormat="1" ht="16.5" customHeight="1" thickTop="1">
      <c r="A45" s="659"/>
      <c r="B45" s="659"/>
      <c r="C45" s="351"/>
      <c r="D45" s="661" t="str">
        <f>C9</f>
        <v>Koncerns / Group</v>
      </c>
      <c r="E45" s="661"/>
      <c r="F45" s="363"/>
      <c r="G45" s="661" t="str">
        <f>G9</f>
        <v>Sabiedrība / Company</v>
      </c>
      <c r="H45" s="661"/>
      <c r="I45" s="363"/>
    </row>
    <row r="46" spans="1:8" s="362" customFormat="1" ht="15">
      <c r="A46" s="660"/>
      <c r="B46" s="660"/>
      <c r="C46" s="353"/>
      <c r="D46" s="365">
        <v>42916</v>
      </c>
      <c r="E46" s="365">
        <v>42735</v>
      </c>
      <c r="G46" s="365">
        <f>D46</f>
        <v>42916</v>
      </c>
      <c r="H46" s="365">
        <f>E46</f>
        <v>42735</v>
      </c>
    </row>
    <row r="47" spans="1:8" s="362" customFormat="1" ht="15">
      <c r="A47" s="364"/>
      <c r="B47" s="364"/>
      <c r="C47" s="364"/>
      <c r="D47" s="366" t="s">
        <v>320</v>
      </c>
      <c r="E47" s="366" t="s">
        <v>320</v>
      </c>
      <c r="G47" s="366" t="str">
        <f>D47</f>
        <v>  EUR’000</v>
      </c>
      <c r="H47" s="366" t="str">
        <f>E47</f>
        <v>  EUR’000</v>
      </c>
    </row>
    <row r="48" spans="1:8" s="368" customFormat="1" ht="13.5" customHeight="1">
      <c r="A48" s="367"/>
      <c r="B48" s="367"/>
      <c r="C48" s="367"/>
      <c r="D48" s="366"/>
      <c r="E48" s="366"/>
      <c r="G48" s="366"/>
      <c r="H48" s="366"/>
    </row>
    <row r="49" spans="1:8" s="368" customFormat="1" ht="12.75">
      <c r="A49" s="599" t="s">
        <v>321</v>
      </c>
      <c r="B49" s="599" t="s">
        <v>331</v>
      </c>
      <c r="C49" s="600"/>
      <c r="D49" s="601">
        <v>18028</v>
      </c>
      <c r="E49" s="601">
        <v>17438</v>
      </c>
      <c r="F49" s="602"/>
      <c r="G49" s="601">
        <v>1216</v>
      </c>
      <c r="H49" s="601">
        <v>1267</v>
      </c>
    </row>
    <row r="50" spans="1:8" s="368" customFormat="1" ht="12.75">
      <c r="A50" s="369" t="s">
        <v>322</v>
      </c>
      <c r="B50" s="370" t="s">
        <v>323</v>
      </c>
      <c r="C50" s="370"/>
      <c r="D50" s="371">
        <v>17502</v>
      </c>
      <c r="E50" s="371">
        <v>17506</v>
      </c>
      <c r="G50" s="371">
        <v>17499</v>
      </c>
      <c r="H50" s="371">
        <v>817</v>
      </c>
    </row>
    <row r="51" spans="1:8" s="368" customFormat="1" ht="12.75">
      <c r="A51" s="369" t="s">
        <v>332</v>
      </c>
      <c r="B51" s="370" t="s">
        <v>330</v>
      </c>
      <c r="C51" s="370"/>
      <c r="D51" s="371">
        <v>8124</v>
      </c>
      <c r="E51" s="371">
        <v>8173</v>
      </c>
      <c r="G51" s="371">
        <v>8078</v>
      </c>
      <c r="H51" s="371">
        <v>8094</v>
      </c>
    </row>
    <row r="52" spans="1:8" s="368" customFormat="1" ht="12.75">
      <c r="A52" s="369" t="s">
        <v>249</v>
      </c>
      <c r="B52" s="370" t="s">
        <v>643</v>
      </c>
      <c r="C52" s="370"/>
      <c r="D52" s="371">
        <v>57</v>
      </c>
      <c r="E52" s="371" t="s">
        <v>604</v>
      </c>
      <c r="G52" s="371">
        <v>55</v>
      </c>
      <c r="H52" s="371">
        <v>16693</v>
      </c>
    </row>
    <row r="53" spans="1:8" s="368" customFormat="1" ht="12.75">
      <c r="A53" s="369" t="s">
        <v>324</v>
      </c>
      <c r="B53" s="369" t="s">
        <v>228</v>
      </c>
      <c r="C53" s="369"/>
      <c r="D53" s="371">
        <v>-1605</v>
      </c>
      <c r="E53" s="371">
        <v>-1659</v>
      </c>
      <c r="G53" s="371">
        <v>-1069</v>
      </c>
      <c r="H53" s="371">
        <v>-1060</v>
      </c>
    </row>
    <row r="54" spans="1:8" s="368" customFormat="1" ht="13.5" thickBot="1">
      <c r="A54" s="372" t="s">
        <v>325</v>
      </c>
      <c r="B54" s="372" t="s">
        <v>454</v>
      </c>
      <c r="C54" s="372"/>
      <c r="D54" s="373">
        <f>SUM(D49:D53)</f>
        <v>42106</v>
      </c>
      <c r="E54" s="373">
        <f>SUM(E49:E53)</f>
        <v>41458</v>
      </c>
      <c r="G54" s="373">
        <f>SUM(G49:G53)</f>
        <v>25779</v>
      </c>
      <c r="H54" s="373">
        <f>SUM(H49:H53)</f>
        <v>25811</v>
      </c>
    </row>
    <row r="55" spans="1:2" s="368" customFormat="1" ht="13.5" thickTop="1">
      <c r="A55" s="374"/>
      <c r="B55" s="374"/>
    </row>
    <row r="56" spans="1:3" s="368" customFormat="1" ht="15.75" thickBot="1">
      <c r="A56" s="380" t="s">
        <v>326</v>
      </c>
      <c r="B56" s="380" t="s">
        <v>455</v>
      </c>
      <c r="C56" s="375"/>
    </row>
    <row r="57" spans="1:10" s="347" customFormat="1" ht="16.5" thickTop="1">
      <c r="A57" s="659"/>
      <c r="B57" s="659"/>
      <c r="C57" s="657" t="str">
        <f>C9</f>
        <v>Koncerns / Group</v>
      </c>
      <c r="D57" s="657"/>
      <c r="E57" s="657"/>
      <c r="F57" s="368"/>
      <c r="G57" s="658" t="str">
        <f>G9</f>
        <v>Sabiedrība / Company</v>
      </c>
      <c r="H57" s="658"/>
      <c r="I57" s="658"/>
      <c r="J57" s="346"/>
    </row>
    <row r="58" spans="1:10" s="338" customFormat="1" ht="25.5" customHeight="1">
      <c r="A58" s="660"/>
      <c r="B58" s="660"/>
      <c r="C58" s="354" t="str">
        <f>C10</f>
        <v>01/01-30/06/2017</v>
      </c>
      <c r="D58" s="354" t="str">
        <f>D10</f>
        <v>01/01-30/06/2016</v>
      </c>
      <c r="E58" s="360">
        <f>E10</f>
        <v>2016</v>
      </c>
      <c r="F58" s="368"/>
      <c r="G58" s="354" t="str">
        <f aca="true" t="shared" si="1" ref="G58:I59">C58</f>
        <v>01/01-30/06/2017</v>
      </c>
      <c r="H58" s="354" t="str">
        <f t="shared" si="1"/>
        <v>01/01-30/06/2016</v>
      </c>
      <c r="I58" s="360">
        <f t="shared" si="1"/>
        <v>2016</v>
      </c>
      <c r="J58" s="337"/>
    </row>
    <row r="59" spans="1:10" s="342" customFormat="1" ht="12.75">
      <c r="A59" s="339"/>
      <c r="B59" s="339"/>
      <c r="C59" s="340" t="str">
        <f>C11</f>
        <v>EUR’000</v>
      </c>
      <c r="D59" s="340" t="str">
        <f>D11</f>
        <v>EUR’000</v>
      </c>
      <c r="E59" s="340" t="str">
        <f>E11</f>
        <v>EUR’000</v>
      </c>
      <c r="F59" s="368"/>
      <c r="G59" s="340" t="str">
        <f t="shared" si="1"/>
        <v>EUR’000</v>
      </c>
      <c r="H59" s="340" t="str">
        <f t="shared" si="1"/>
        <v>EUR’000</v>
      </c>
      <c r="I59" s="340" t="str">
        <f t="shared" si="1"/>
        <v>EUR’000</v>
      </c>
      <c r="J59" s="341"/>
    </row>
    <row r="60" spans="1:5" s="368" customFormat="1" ht="12.75">
      <c r="A60" s="367"/>
      <c r="B60" s="367"/>
      <c r="C60" s="366"/>
      <c r="D60" s="366"/>
      <c r="E60" s="366"/>
    </row>
    <row r="61" spans="1:9" s="368" customFormat="1" ht="12.75">
      <c r="A61" s="376" t="s">
        <v>206</v>
      </c>
      <c r="B61" s="376" t="s">
        <v>207</v>
      </c>
      <c r="C61" s="377">
        <f>E64</f>
        <v>1659</v>
      </c>
      <c r="D61" s="377">
        <f>E61</f>
        <v>1614</v>
      </c>
      <c r="E61" s="377">
        <v>1614</v>
      </c>
      <c r="G61" s="377">
        <f>I64</f>
        <v>1060</v>
      </c>
      <c r="H61" s="377">
        <f>I61</f>
        <v>1027</v>
      </c>
      <c r="I61" s="377">
        <v>1027</v>
      </c>
    </row>
    <row r="62" spans="1:9" s="368" customFormat="1" ht="12.75">
      <c r="A62" s="369" t="s">
        <v>327</v>
      </c>
      <c r="B62" s="369" t="s">
        <v>328</v>
      </c>
      <c r="C62" s="378">
        <v>-25</v>
      </c>
      <c r="D62" s="378">
        <v>-10</v>
      </c>
      <c r="E62" s="378">
        <v>-87</v>
      </c>
      <c r="G62" s="378" t="s">
        <v>604</v>
      </c>
      <c r="H62" s="378" t="s">
        <v>604</v>
      </c>
      <c r="I62" s="378" t="s">
        <v>604</v>
      </c>
    </row>
    <row r="63" spans="1:9" s="368" customFormat="1" ht="12.75">
      <c r="A63" s="369" t="s">
        <v>334</v>
      </c>
      <c r="B63" s="369" t="s">
        <v>333</v>
      </c>
      <c r="C63" s="378">
        <v>-29</v>
      </c>
      <c r="D63" s="378">
        <v>131</v>
      </c>
      <c r="E63" s="378">
        <v>132</v>
      </c>
      <c r="G63" s="378">
        <v>9</v>
      </c>
      <c r="H63" s="378">
        <v>14</v>
      </c>
      <c r="I63" s="378">
        <v>33</v>
      </c>
    </row>
    <row r="64" spans="1:9" s="368" customFormat="1" ht="13.5" thickBot="1">
      <c r="A64" s="379" t="s">
        <v>205</v>
      </c>
      <c r="B64" s="379" t="s">
        <v>208</v>
      </c>
      <c r="C64" s="373">
        <f>SUM(C61:C63)</f>
        <v>1605</v>
      </c>
      <c r="D64" s="373">
        <f>SUM(D61:D63)</f>
        <v>1735</v>
      </c>
      <c r="E64" s="373">
        <f>SUM(E61:E63)</f>
        <v>1659</v>
      </c>
      <c r="G64" s="373">
        <f>SUM(G61:G63)</f>
        <v>1069</v>
      </c>
      <c r="H64" s="373">
        <f>SUM(H61:H63)</f>
        <v>1041</v>
      </c>
      <c r="I64" s="373">
        <f>SUM(I61:I63)</f>
        <v>1060</v>
      </c>
    </row>
    <row r="65" ht="15.75" thickTop="1"/>
  </sheetData>
  <sheetProtection password="9D4D" sheet="1" objects="1" scenarios="1"/>
  <mergeCells count="16">
    <mergeCell ref="A57:A58"/>
    <mergeCell ref="B57:B58"/>
    <mergeCell ref="C57:E57"/>
    <mergeCell ref="G57:I57"/>
    <mergeCell ref="D45:E45"/>
    <mergeCell ref="G45:H45"/>
    <mergeCell ref="A45:A46"/>
    <mergeCell ref="B45:B46"/>
    <mergeCell ref="C23:E23"/>
    <mergeCell ref="G23:I23"/>
    <mergeCell ref="A9:A10"/>
    <mergeCell ref="B9:B10"/>
    <mergeCell ref="A23:A24"/>
    <mergeCell ref="B23:B24"/>
    <mergeCell ref="C9:E9"/>
    <mergeCell ref="G9:I9"/>
  </mergeCells>
  <printOptions/>
  <pageMargins left="0" right="0" top="0.35433070866141736" bottom="0.7480314960629921" header="0.11811023622047245" footer="0.31496062992125984"/>
  <pageSetup fitToHeight="2"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outlineLevelCol="1"/>
  <cols>
    <col min="1" max="1" width="58.8515625" style="61" customWidth="1"/>
    <col min="2" max="2" width="61.57421875" style="61" customWidth="1" outlineLevel="1"/>
    <col min="3" max="3" width="9.140625" style="61" customWidth="1"/>
    <col min="4" max="4" width="13.57421875" style="61" customWidth="1"/>
    <col min="5" max="16384" width="9.140625" style="61" customWidth="1"/>
  </cols>
  <sheetData>
    <row r="1" spans="1:4" ht="15">
      <c r="A1" s="285" t="str">
        <f>'Peļņas vai zaudējumu aprēķins'!A1</f>
        <v>LATVENERGO KONSOLIDĒTIE UN AS „LATVENERGO”</v>
      </c>
      <c r="B1" s="285" t="str">
        <f>'Peļņas vai zaudējumu aprēķins'!B1</f>
        <v>LATVENERGO CONSOLIDATED AND LATVENERGO AS</v>
      </c>
      <c r="C1" s="508"/>
      <c r="D1" s="508"/>
    </row>
    <row r="2" spans="1:4" ht="30" customHeight="1">
      <c r="A2" s="285" t="str">
        <f>'Peļņas vai zaudējumu aprēķins'!A2</f>
        <v>NEREVIDĒTIE STARPPERIODU SAĪSINĀTIE FINANŠU PĀRSKATI PAR 6 MĒNEŠU PERIODU, KAS BEIDZAS 2017. GADA 30. JŪNIJĀ</v>
      </c>
      <c r="B2" s="285" t="str">
        <f>'Peļņas vai zaudējumu aprēķins'!B2</f>
        <v>UNAUDITED CONDENSED INTERIM FINANCIAL STATEMENTS FOR THE 6–MONTH PERIOD ENDING 30 JUNE 2017</v>
      </c>
      <c r="C2" s="16"/>
      <c r="D2" s="16"/>
    </row>
    <row r="3" spans="1:2" ht="15">
      <c r="A3" s="392"/>
      <c r="B3" s="392"/>
    </row>
    <row r="4" spans="1:2" ht="31.5" customHeight="1">
      <c r="A4" s="332" t="s">
        <v>493</v>
      </c>
      <c r="B4" s="332" t="s">
        <v>495</v>
      </c>
    </row>
    <row r="5" spans="1:6" s="234" customFormat="1" ht="15.75">
      <c r="A5" s="66" t="s">
        <v>494</v>
      </c>
      <c r="B5" s="66"/>
      <c r="E5" s="139"/>
      <c r="F5" s="139"/>
    </row>
    <row r="6" spans="1:2" ht="15">
      <c r="A6" s="492" t="s">
        <v>456</v>
      </c>
      <c r="B6" s="492"/>
    </row>
    <row r="7" spans="1:2" s="493" customFormat="1" ht="30.75" thickBot="1">
      <c r="A7" s="509" t="s">
        <v>497</v>
      </c>
      <c r="B7" s="509" t="s">
        <v>498</v>
      </c>
    </row>
    <row r="8" spans="1:8" s="237" customFormat="1" ht="28.5" customHeight="1" thickBot="1" thickTop="1">
      <c r="A8" s="653" t="s">
        <v>504</v>
      </c>
      <c r="B8" s="653" t="s">
        <v>499</v>
      </c>
      <c r="C8" s="669" t="s">
        <v>457</v>
      </c>
      <c r="D8" s="671" t="s">
        <v>458</v>
      </c>
      <c r="E8" s="673">
        <v>42916</v>
      </c>
      <c r="F8" s="673"/>
      <c r="G8" s="693">
        <v>42735</v>
      </c>
      <c r="H8" s="673"/>
    </row>
    <row r="9" spans="1:8" s="237" customFormat="1" ht="33" customHeight="1" thickBot="1">
      <c r="A9" s="668"/>
      <c r="B9" s="668"/>
      <c r="C9" s="670"/>
      <c r="D9" s="672"/>
      <c r="E9" s="520" t="s">
        <v>501</v>
      </c>
      <c r="F9" s="520" t="s">
        <v>58</v>
      </c>
      <c r="G9" s="521" t="s">
        <v>501</v>
      </c>
      <c r="H9" s="520" t="s">
        <v>58</v>
      </c>
    </row>
    <row r="10" spans="1:8" s="237" customFormat="1" ht="11.25">
      <c r="A10" s="494" t="s">
        <v>459</v>
      </c>
      <c r="B10" s="494" t="s">
        <v>460</v>
      </c>
      <c r="C10" s="495"/>
      <c r="D10" s="495"/>
      <c r="E10" s="495"/>
      <c r="F10" s="495"/>
      <c r="G10" s="512"/>
      <c r="H10" s="513"/>
    </row>
    <row r="11" spans="1:8" s="237" customFormat="1" ht="24" customHeight="1">
      <c r="A11" s="662" t="s">
        <v>461</v>
      </c>
      <c r="B11" s="662" t="s">
        <v>462</v>
      </c>
      <c r="C11" s="496" t="s">
        <v>463</v>
      </c>
      <c r="D11" s="491" t="s">
        <v>212</v>
      </c>
      <c r="E11" s="664">
        <v>1</v>
      </c>
      <c r="F11" s="694">
        <v>185624</v>
      </c>
      <c r="G11" s="666">
        <v>1</v>
      </c>
      <c r="H11" s="698">
        <v>185624</v>
      </c>
    </row>
    <row r="12" spans="1:8" s="237" customFormat="1" ht="34.5" thickBot="1">
      <c r="A12" s="663"/>
      <c r="B12" s="663" t="s">
        <v>462</v>
      </c>
      <c r="C12" s="497" t="s">
        <v>464</v>
      </c>
      <c r="D12" s="498" t="s">
        <v>211</v>
      </c>
      <c r="E12" s="665"/>
      <c r="F12" s="695"/>
      <c r="G12" s="667"/>
      <c r="H12" s="695"/>
    </row>
    <row r="13" spans="1:8" s="237" customFormat="1" ht="22.5">
      <c r="A13" s="676" t="s">
        <v>465</v>
      </c>
      <c r="B13" s="676" t="s">
        <v>466</v>
      </c>
      <c r="C13" s="499" t="s">
        <v>463</v>
      </c>
      <c r="D13" s="500" t="s">
        <v>467</v>
      </c>
      <c r="E13" s="677">
        <v>1</v>
      </c>
      <c r="F13" s="692">
        <v>627656</v>
      </c>
      <c r="G13" s="679">
        <v>1</v>
      </c>
      <c r="H13" s="692">
        <v>627656</v>
      </c>
    </row>
    <row r="14" spans="1:8" s="237" customFormat="1" ht="23.25" thickBot="1">
      <c r="A14" s="663"/>
      <c r="B14" s="663"/>
      <c r="C14" s="401" t="s">
        <v>464</v>
      </c>
      <c r="D14" s="406" t="s">
        <v>468</v>
      </c>
      <c r="E14" s="678"/>
      <c r="F14" s="691"/>
      <c r="G14" s="680"/>
      <c r="H14" s="691"/>
    </row>
    <row r="15" spans="1:8" s="237" customFormat="1" ht="33.75">
      <c r="A15" s="676" t="s">
        <v>469</v>
      </c>
      <c r="B15" s="676" t="s">
        <v>500</v>
      </c>
      <c r="C15" s="499" t="s">
        <v>463</v>
      </c>
      <c r="D15" s="500" t="s">
        <v>470</v>
      </c>
      <c r="E15" s="677">
        <v>1</v>
      </c>
      <c r="F15" s="696">
        <v>40</v>
      </c>
      <c r="G15" s="679">
        <v>1</v>
      </c>
      <c r="H15" s="696">
        <v>40</v>
      </c>
    </row>
    <row r="16" spans="1:8" s="237" customFormat="1" ht="45.75" thickBot="1">
      <c r="A16" s="663"/>
      <c r="B16" s="663"/>
      <c r="C16" s="401" t="s">
        <v>464</v>
      </c>
      <c r="D16" s="406" t="s">
        <v>471</v>
      </c>
      <c r="E16" s="678"/>
      <c r="F16" s="697"/>
      <c r="G16" s="680"/>
      <c r="H16" s="697"/>
    </row>
    <row r="17" spans="1:8" s="237" customFormat="1" ht="22.5">
      <c r="A17" s="674" t="s">
        <v>472</v>
      </c>
      <c r="B17" s="676" t="s">
        <v>472</v>
      </c>
      <c r="C17" s="499" t="s">
        <v>473</v>
      </c>
      <c r="D17" s="500" t="s">
        <v>474</v>
      </c>
      <c r="E17" s="677">
        <v>1</v>
      </c>
      <c r="F17" s="696">
        <v>35</v>
      </c>
      <c r="G17" s="679">
        <v>1</v>
      </c>
      <c r="H17" s="696">
        <v>35</v>
      </c>
    </row>
    <row r="18" spans="1:8" s="237" customFormat="1" ht="15.75" customHeight="1" thickBot="1">
      <c r="A18" s="675"/>
      <c r="B18" s="663"/>
      <c r="C18" s="401" t="s">
        <v>475</v>
      </c>
      <c r="D18" s="406" t="s">
        <v>476</v>
      </c>
      <c r="E18" s="678"/>
      <c r="F18" s="697"/>
      <c r="G18" s="680"/>
      <c r="H18" s="697"/>
    </row>
    <row r="19" spans="1:8" s="237" customFormat="1" ht="22.5">
      <c r="A19" s="674" t="s">
        <v>477</v>
      </c>
      <c r="B19" s="676" t="s">
        <v>477</v>
      </c>
      <c r="C19" s="499" t="s">
        <v>478</v>
      </c>
      <c r="D19" s="500" t="s">
        <v>474</v>
      </c>
      <c r="E19" s="677">
        <v>1</v>
      </c>
      <c r="F19" s="696">
        <v>98</v>
      </c>
      <c r="G19" s="679">
        <v>1</v>
      </c>
      <c r="H19" s="696">
        <v>98</v>
      </c>
    </row>
    <row r="20" spans="1:8" s="237" customFormat="1" ht="15.75" customHeight="1" thickBot="1">
      <c r="A20" s="675"/>
      <c r="B20" s="663"/>
      <c r="C20" s="401" t="s">
        <v>479</v>
      </c>
      <c r="D20" s="406" t="s">
        <v>476</v>
      </c>
      <c r="E20" s="678"/>
      <c r="F20" s="697"/>
      <c r="G20" s="680"/>
      <c r="H20" s="697"/>
    </row>
    <row r="21" spans="1:8" s="237" customFormat="1" ht="46.5" customHeight="1">
      <c r="A21" s="676" t="s">
        <v>480</v>
      </c>
      <c r="B21" s="676" t="s">
        <v>481</v>
      </c>
      <c r="C21" s="499" t="s">
        <v>463</v>
      </c>
      <c r="D21" s="500" t="s">
        <v>506</v>
      </c>
      <c r="E21" s="677">
        <v>0.51</v>
      </c>
      <c r="F21" s="692">
        <v>3556</v>
      </c>
      <c r="G21" s="679">
        <v>0.51</v>
      </c>
      <c r="H21" s="692">
        <v>3556</v>
      </c>
    </row>
    <row r="22" spans="1:8" s="237" customFormat="1" ht="56.25">
      <c r="A22" s="681"/>
      <c r="B22" s="681"/>
      <c r="C22" s="397" t="s">
        <v>464</v>
      </c>
      <c r="D22" s="502" t="s">
        <v>482</v>
      </c>
      <c r="E22" s="682"/>
      <c r="F22" s="690"/>
      <c r="G22" s="683"/>
      <c r="H22" s="690"/>
    </row>
    <row r="23" spans="1:9" s="368" customFormat="1" ht="12.75">
      <c r="A23" s="515" t="s">
        <v>33</v>
      </c>
      <c r="B23" s="515" t="s">
        <v>94</v>
      </c>
      <c r="C23" s="515"/>
      <c r="D23" s="516"/>
      <c r="E23" s="516"/>
      <c r="F23" s="516">
        <f>SUM(F11,F13,F15,F17,F19,F21)</f>
        <v>817009</v>
      </c>
      <c r="G23" s="517"/>
      <c r="H23" s="516">
        <f>SUM(H11,H13,H15,H17,H19,H21)</f>
        <v>817009</v>
      </c>
      <c r="I23" s="237"/>
    </row>
    <row r="24" spans="1:8" s="237" customFormat="1" ht="11.25">
      <c r="A24" s="501"/>
      <c r="B24" s="501"/>
      <c r="C24" s="397"/>
      <c r="D24" s="502"/>
      <c r="E24" s="502"/>
      <c r="F24" s="502"/>
      <c r="G24" s="518"/>
      <c r="H24" s="503"/>
    </row>
    <row r="25" spans="1:8" s="237" customFormat="1" ht="11.25">
      <c r="A25" s="494" t="s">
        <v>483</v>
      </c>
      <c r="B25" s="494" t="s">
        <v>484</v>
      </c>
      <c r="C25" s="397"/>
      <c r="D25" s="502"/>
      <c r="E25" s="502"/>
      <c r="F25" s="502"/>
      <c r="G25" s="519"/>
      <c r="H25" s="503"/>
    </row>
    <row r="26" spans="1:8" s="237" customFormat="1" ht="22.5">
      <c r="A26" s="681" t="s">
        <v>485</v>
      </c>
      <c r="B26" s="681" t="s">
        <v>486</v>
      </c>
      <c r="C26" s="397" t="s">
        <v>463</v>
      </c>
      <c r="D26" s="502" t="s">
        <v>487</v>
      </c>
      <c r="E26" s="684">
        <v>0.463</v>
      </c>
      <c r="F26" s="690">
        <v>36</v>
      </c>
      <c r="G26" s="685">
        <v>0.463</v>
      </c>
      <c r="H26" s="690">
        <v>36</v>
      </c>
    </row>
    <row r="27" spans="1:8" s="237" customFormat="1" ht="23.25" thickBot="1">
      <c r="A27" s="681"/>
      <c r="B27" s="681"/>
      <c r="C27" s="504" t="s">
        <v>464</v>
      </c>
      <c r="D27" s="505" t="s">
        <v>488</v>
      </c>
      <c r="E27" s="684"/>
      <c r="F27" s="691"/>
      <c r="G27" s="685"/>
      <c r="H27" s="691"/>
    </row>
    <row r="28" spans="1:8" s="237" customFormat="1" ht="45">
      <c r="A28" s="676" t="s">
        <v>489</v>
      </c>
      <c r="B28" s="676" t="s">
        <v>490</v>
      </c>
      <c r="C28" s="506" t="s">
        <v>463</v>
      </c>
      <c r="D28" s="241" t="s">
        <v>505</v>
      </c>
      <c r="E28" s="686" t="s">
        <v>491</v>
      </c>
      <c r="F28" s="692">
        <v>4</v>
      </c>
      <c r="G28" s="688" t="s">
        <v>491</v>
      </c>
      <c r="H28" s="692">
        <v>4</v>
      </c>
    </row>
    <row r="29" spans="1:8" s="237" customFormat="1" ht="56.25">
      <c r="A29" s="681"/>
      <c r="B29" s="681"/>
      <c r="C29" s="504" t="s">
        <v>464</v>
      </c>
      <c r="D29" s="505" t="s">
        <v>492</v>
      </c>
      <c r="E29" s="687"/>
      <c r="F29" s="690"/>
      <c r="G29" s="689"/>
      <c r="H29" s="690"/>
    </row>
    <row r="30" spans="1:9" s="368" customFormat="1" ht="13.5" thickBot="1">
      <c r="A30" s="510" t="s">
        <v>33</v>
      </c>
      <c r="B30" s="510" t="s">
        <v>94</v>
      </c>
      <c r="C30" s="510"/>
      <c r="D30" s="511"/>
      <c r="E30" s="511"/>
      <c r="F30" s="511">
        <f>SUM(F26,F28)</f>
        <v>40</v>
      </c>
      <c r="G30" s="514"/>
      <c r="H30" s="511">
        <f>SUM(H26,H28)</f>
        <v>40</v>
      </c>
      <c r="I30" s="237"/>
    </row>
    <row r="31" spans="1:8" s="237" customFormat="1" ht="12" thickTop="1">
      <c r="A31" s="395"/>
      <c r="B31" s="395"/>
      <c r="C31" s="397"/>
      <c r="D31" s="502"/>
      <c r="E31" s="502"/>
      <c r="F31" s="502"/>
      <c r="G31" s="502"/>
      <c r="H31" s="502"/>
    </row>
    <row r="32" spans="1:2" ht="61.5" customHeight="1">
      <c r="A32" s="507" t="s">
        <v>503</v>
      </c>
      <c r="B32" s="507" t="s">
        <v>502</v>
      </c>
    </row>
  </sheetData>
  <sheetProtection password="9D4D" sheet="1" objects="1" scenarios="1"/>
  <mergeCells count="54">
    <mergeCell ref="H26:H27"/>
    <mergeCell ref="H28:H29"/>
    <mergeCell ref="G8:H8"/>
    <mergeCell ref="F11:F12"/>
    <mergeCell ref="F13:F14"/>
    <mergeCell ref="F15:F16"/>
    <mergeCell ref="F17:F18"/>
    <mergeCell ref="F19:F20"/>
    <mergeCell ref="F21:F22"/>
    <mergeCell ref="H11:H12"/>
    <mergeCell ref="H13:H14"/>
    <mergeCell ref="H15:H16"/>
    <mergeCell ref="H17:H18"/>
    <mergeCell ref="H19:H20"/>
    <mergeCell ref="H21:H22"/>
    <mergeCell ref="A26:A27"/>
    <mergeCell ref="B26:B27"/>
    <mergeCell ref="E26:E27"/>
    <mergeCell ref="G26:G27"/>
    <mergeCell ref="A28:A29"/>
    <mergeCell ref="B28:B29"/>
    <mergeCell ref="E28:E29"/>
    <mergeCell ref="G28:G29"/>
    <mergeCell ref="F26:F27"/>
    <mergeCell ref="F28:F29"/>
    <mergeCell ref="A19:A20"/>
    <mergeCell ref="B19:B20"/>
    <mergeCell ref="E19:E20"/>
    <mergeCell ref="G19:G20"/>
    <mergeCell ref="A21:A22"/>
    <mergeCell ref="B21:B22"/>
    <mergeCell ref="E21:E22"/>
    <mergeCell ref="G21:G22"/>
    <mergeCell ref="A17:A18"/>
    <mergeCell ref="B17:B18"/>
    <mergeCell ref="E17:E18"/>
    <mergeCell ref="G17:G18"/>
    <mergeCell ref="A13:A14"/>
    <mergeCell ref="B13:B14"/>
    <mergeCell ref="E13:E14"/>
    <mergeCell ref="G13:G14"/>
    <mergeCell ref="A15:A16"/>
    <mergeCell ref="B15:B16"/>
    <mergeCell ref="E15:E16"/>
    <mergeCell ref="G15:G16"/>
    <mergeCell ref="A11:A12"/>
    <mergeCell ref="B11:B12"/>
    <mergeCell ref="E11:E12"/>
    <mergeCell ref="G11:G12"/>
    <mergeCell ref="A8:A9"/>
    <mergeCell ref="B8:B9"/>
    <mergeCell ref="C8:C9"/>
    <mergeCell ref="D8:D9"/>
    <mergeCell ref="E8:F8"/>
  </mergeCells>
  <printOptions/>
  <pageMargins left="0" right="0" top="0.15748031496062992" bottom="0" header="0.11811023622047245"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LATVENERGO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dstradin</dc:creator>
  <cp:keywords/>
  <dc:description/>
  <cp:lastModifiedBy>Renārs Osis</cp:lastModifiedBy>
  <cp:lastPrinted>2017-08-30T06:56:47Z</cp:lastPrinted>
  <dcterms:created xsi:type="dcterms:W3CDTF">2012-10-16T06:39:08Z</dcterms:created>
  <dcterms:modified xsi:type="dcterms:W3CDTF">2017-08-31T10:35:36Z</dcterms:modified>
  <cp:category/>
  <cp:version/>
  <cp:contentType/>
  <cp:contentStatus/>
</cp:coreProperties>
</file>