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S:\_GRAM_VAD\INTERIM PARSKATI\2024\2024_6M\Latvenergo_koncerns\"/>
    </mc:Choice>
  </mc:AlternateContent>
  <xr:revisionPtr revIDLastSave="0" documentId="13_ncr:1_{B32FA3D0-C102-4E22-B99F-35831AE594F7}" xr6:coauthVersionLast="47" xr6:coauthVersionMax="47" xr10:uidLastSave="{00000000-0000-0000-0000-000000000000}"/>
  <bookViews>
    <workbookView xWindow="57480" yWindow="1710" windowWidth="29040" windowHeight="15720" tabRatio="917" xr2:uid="{E9167948-85D2-41F5-8567-090898175508}"/>
  </bookViews>
  <sheets>
    <sheet name="Galvenie rādītāji" sheetId="154" r:id="rId1"/>
    <sheet name="Peļņas vai zaudējumu aprēķins" sheetId="104" r:id="rId2"/>
    <sheet name="Pārskats par fin.stāvokli" sheetId="105" r:id="rId3"/>
    <sheet name="Pārskats par naudas pl." sheetId="108" r:id="rId4"/>
    <sheet name="Pašu kapit.kustības pārsk." sheetId="141" r:id="rId5"/>
    <sheet name="Pielikums Nr.3" sheetId="116" r:id="rId6"/>
    <sheet name="Pielikumi Nr.4, Nr.5, Nr.6" sheetId="91" r:id="rId7"/>
    <sheet name="Pielikumi Nr.7, Nr.8" sheetId="90" r:id="rId8"/>
    <sheet name="Pielikums Nr.9" sheetId="110" r:id="rId9"/>
    <sheet name="Pielikums Nr.10" sheetId="111" r:id="rId10"/>
    <sheet name="Pielikumi 11, 12" sheetId="94" r:id="rId11"/>
    <sheet name="Pielikums Nr. 13" sheetId="112" r:id="rId12"/>
    <sheet name="Pielikumi 14, 15" sheetId="95" r:id="rId13"/>
    <sheet name="Pielikums 16" sheetId="107" r:id="rId14"/>
    <sheet name="Pielikums 17" sheetId="113" r:id="rId15"/>
    <sheet name="Pielikums Nr.18" sheetId="114" r:id="rId16"/>
    <sheet name="Pielikums Nr.19" sheetId="115" r:id="rId17"/>
    <sheet name="auditoriem 30.09.2023" sheetId="163" state="hidden" r:id="rId18"/>
    <sheet name="auditoriem 31.12.2022" sheetId="121" state="hidden" r:id="rId19"/>
    <sheet name="Debitori 31.12.2022" sheetId="127" state="hidden" r:id="rId20"/>
    <sheet name="Deb FP 31.12.2022" sheetId="118" state="hidden" r:id="rId21"/>
    <sheet name="Kredit. (saist.pus.) 30.09.2023" sheetId="152" state="hidden" r:id="rId22"/>
    <sheet name="Kredit. (saist.pus.) 31.12.2022" sheetId="120" state="hidden" r:id="rId23"/>
  </sheets>
  <definedNames>
    <definedName name="__IV70000" localSheetId="20">#REF!</definedName>
    <definedName name="__IV70000" localSheetId="4">#REF!</definedName>
    <definedName name="__IV70000" localSheetId="2">#REF!</definedName>
    <definedName name="__IV70000" localSheetId="3">#REF!</definedName>
    <definedName name="__IV70000" localSheetId="1">#REF!</definedName>
    <definedName name="__IV70000" localSheetId="10">#REF!</definedName>
    <definedName name="__IV70000" localSheetId="12">#REF!</definedName>
    <definedName name="__IV70000" localSheetId="6">#REF!</definedName>
    <definedName name="__IV70000" localSheetId="7">#REF!</definedName>
    <definedName name="__IV70000" localSheetId="13">#REF!</definedName>
    <definedName name="__IV70000" localSheetId="14">#REF!</definedName>
    <definedName name="__IV70000" localSheetId="11">#REF!</definedName>
    <definedName name="__IV70000" localSheetId="9">#REF!</definedName>
    <definedName name="__IV70000" localSheetId="15">#REF!</definedName>
    <definedName name="__IV70000" localSheetId="16">#REF!</definedName>
    <definedName name="__IV70000" localSheetId="5">#REF!</definedName>
    <definedName name="__IV70000" localSheetId="8">#REF!</definedName>
    <definedName name="__IV70000">#REF!</definedName>
    <definedName name="__IV77777" localSheetId="20">#REF!</definedName>
    <definedName name="__IV77777">#REF!</definedName>
    <definedName name="_xlnm._FilterDatabase" localSheetId="20" hidden="1">'Deb FP 31.12.2022'!$A$9:$M$184</definedName>
    <definedName name="_xlnm._FilterDatabase" localSheetId="22" hidden="1">'Kredit. (saist.pus.) 31.12.2022'!$A$4:$M$40</definedName>
    <definedName name="_Hlk68592261" localSheetId="7">'Pielikumi Nr.7, Nr.8'!$A$34</definedName>
    <definedName name="_IV70000" localSheetId="20">#REF!</definedName>
    <definedName name="_IV70000" localSheetId="4">#REF!</definedName>
    <definedName name="_IV70000" localSheetId="2">#REF!</definedName>
    <definedName name="_IV70000" localSheetId="3">#REF!</definedName>
    <definedName name="_IV70000" localSheetId="1">#REF!</definedName>
    <definedName name="_IV70000" localSheetId="10">#REF!</definedName>
    <definedName name="_IV70000" localSheetId="12">#REF!</definedName>
    <definedName name="_IV70000" localSheetId="6">#REF!</definedName>
    <definedName name="_IV70000" localSheetId="7">#REF!</definedName>
    <definedName name="_IV70000" localSheetId="13">#REF!</definedName>
    <definedName name="_IV70000" localSheetId="14">#REF!</definedName>
    <definedName name="_IV70000" localSheetId="11">#REF!</definedName>
    <definedName name="_IV70000" localSheetId="9">#REF!</definedName>
    <definedName name="_IV70000" localSheetId="15">#REF!</definedName>
    <definedName name="_IV70000" localSheetId="16">#REF!</definedName>
    <definedName name="_IV70000" localSheetId="5">#REF!</definedName>
    <definedName name="_IV70000" localSheetId="8">#REF!</definedName>
    <definedName name="_IV70000">#REF!</definedName>
    <definedName name="_IV77777" localSheetId="20">#REF!</definedName>
    <definedName name="_IV77777">#REF!</definedName>
    <definedName name="act_comp_q1">#REF!</definedName>
    <definedName name="act_comp_q2">#REF!</definedName>
    <definedName name="act_comp_q3">#REF!</definedName>
    <definedName name="act_comp_q4">#REF!</definedName>
    <definedName name="asd" localSheetId="0">#REF!</definedName>
    <definedName name="asd">#REF!</definedName>
    <definedName name="comp_q1_2012" localSheetId="20">#REF!</definedName>
    <definedName name="comp_q1_2012" localSheetId="4">#REF!</definedName>
    <definedName name="comp_q1_2012" localSheetId="2">#REF!</definedName>
    <definedName name="comp_q1_2012" localSheetId="3">#REF!</definedName>
    <definedName name="comp_q1_2012" localSheetId="1">#REF!</definedName>
    <definedName name="comp_q1_2012" localSheetId="10">#REF!</definedName>
    <definedName name="comp_q1_2012" localSheetId="12">#REF!</definedName>
    <definedName name="comp_q1_2012" localSheetId="6">#REF!</definedName>
    <definedName name="comp_q1_2012" localSheetId="7">#REF!</definedName>
    <definedName name="comp_q1_2012" localSheetId="13">#REF!</definedName>
    <definedName name="comp_q1_2012" localSheetId="14">#REF!</definedName>
    <definedName name="comp_q1_2012" localSheetId="11">#REF!</definedName>
    <definedName name="comp_q1_2012" localSheetId="9">#REF!</definedName>
    <definedName name="comp_q1_2012" localSheetId="15">#REF!</definedName>
    <definedName name="comp_q1_2012" localSheetId="16">#REF!</definedName>
    <definedName name="comp_q1_2012" localSheetId="5">#REF!</definedName>
    <definedName name="comp_q1_2012" localSheetId="8">#REF!</definedName>
    <definedName name="comp_q1_2012">#REF!</definedName>
    <definedName name="date" localSheetId="20">#REF!</definedName>
    <definedName name="date">#REF!</definedName>
    <definedName name="Note_12b" localSheetId="12">'Pielikumi 14, 15'!#REF!</definedName>
    <definedName name="Note_12c" localSheetId="12">'Pielikumi 14, 15'!#REF!</definedName>
    <definedName name="OLE_LINK9" localSheetId="10">'Pielikumi 11, 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63" l="1"/>
  <c r="H44" i="163"/>
  <c r="H43" i="163"/>
  <c r="H42" i="163"/>
  <c r="H41" i="163"/>
  <c r="H40" i="163"/>
  <c r="H39" i="163"/>
  <c r="H38" i="163"/>
  <c r="G37" i="163"/>
  <c r="H37" i="163" s="1"/>
  <c r="H36" i="163"/>
  <c r="H35" i="163"/>
  <c r="G34" i="163"/>
  <c r="H34" i="163" s="1"/>
  <c r="H46" i="163" l="1"/>
  <c r="G24" i="163"/>
  <c r="I23" i="163"/>
  <c r="I22" i="163"/>
  <c r="I21" i="163"/>
  <c r="I20" i="163"/>
  <c r="I19" i="163"/>
  <c r="I18" i="163"/>
  <c r="I17" i="163"/>
  <c r="I16" i="163"/>
  <c r="I15" i="163"/>
  <c r="I14" i="163"/>
  <c r="I13" i="163"/>
  <c r="I12" i="163"/>
  <c r="I11" i="163"/>
  <c r="I10" i="163"/>
  <c r="I24" i="163" l="1"/>
  <c r="L5" i="152" l="1"/>
  <c r="L6" i="152"/>
  <c r="K32" i="152" l="1"/>
  <c r="H32" i="152"/>
  <c r="F32" i="152"/>
  <c r="L30" i="152"/>
  <c r="L29" i="152"/>
  <c r="L28" i="152"/>
  <c r="L27" i="152"/>
  <c r="L26" i="152"/>
  <c r="L25" i="152"/>
  <c r="L24" i="152"/>
  <c r="L23" i="152"/>
  <c r="L22" i="152"/>
  <c r="L21" i="152"/>
  <c r="L20" i="152"/>
  <c r="L19" i="152"/>
  <c r="L18" i="152"/>
  <c r="L17" i="152"/>
  <c r="L16" i="152"/>
  <c r="L15" i="152"/>
  <c r="L14" i="152"/>
  <c r="L13" i="152"/>
  <c r="L12" i="152"/>
  <c r="L11" i="152"/>
  <c r="L10" i="152"/>
  <c r="L9" i="152"/>
  <c r="L8" i="152"/>
  <c r="L7" i="152"/>
  <c r="L32" i="152" l="1"/>
  <c r="AD467" i="127" l="1"/>
  <c r="AA467" i="127"/>
  <c r="X467" i="127"/>
  <c r="U467" i="127"/>
  <c r="R467" i="127"/>
  <c r="O467" i="127"/>
  <c r="L467" i="127"/>
  <c r="I467" i="127"/>
  <c r="F467" i="127"/>
  <c r="AD466" i="127"/>
  <c r="AD468" i="127" s="1"/>
  <c r="AA466" i="127"/>
  <c r="AA468" i="127" s="1"/>
  <c r="X466" i="127"/>
  <c r="X468" i="127" s="1"/>
  <c r="U466" i="127"/>
  <c r="U468" i="127" s="1"/>
  <c r="R466" i="127"/>
  <c r="O466" i="127"/>
  <c r="L466" i="127"/>
  <c r="L468" i="127" s="1"/>
  <c r="I466" i="127"/>
  <c r="F466" i="127"/>
  <c r="AB409" i="127"/>
  <c r="Y409" i="127"/>
  <c r="V409" i="127"/>
  <c r="S409" i="127"/>
  <c r="P409" i="127"/>
  <c r="M409" i="127"/>
  <c r="G409" i="127"/>
  <c r="AB408" i="127"/>
  <c r="Y408" i="127"/>
  <c r="V408" i="127"/>
  <c r="S408" i="127"/>
  <c r="P408" i="127"/>
  <c r="M408" i="127"/>
  <c r="J408" i="127"/>
  <c r="G408" i="127"/>
  <c r="AB407" i="127"/>
  <c r="V407" i="127"/>
  <c r="S407" i="127"/>
  <c r="G407" i="127"/>
  <c r="AB406" i="127"/>
  <c r="V406" i="127"/>
  <c r="S406" i="127"/>
  <c r="G406" i="127"/>
  <c r="AB405" i="127"/>
  <c r="V405" i="127"/>
  <c r="S405" i="127"/>
  <c r="G405" i="127"/>
  <c r="AB404" i="127"/>
  <c r="V404" i="127"/>
  <c r="S404" i="127"/>
  <c r="G404" i="127"/>
  <c r="AB403" i="127"/>
  <c r="V403" i="127"/>
  <c r="S403" i="127"/>
  <c r="G403" i="127"/>
  <c r="AB402" i="127"/>
  <c r="V402" i="127"/>
  <c r="S402" i="127"/>
  <c r="G402" i="127"/>
  <c r="AB401" i="127"/>
  <c r="V401" i="127"/>
  <c r="S401" i="127"/>
  <c r="G401" i="127"/>
  <c r="AB400" i="127"/>
  <c r="V400" i="127"/>
  <c r="S400" i="127"/>
  <c r="G400" i="127"/>
  <c r="AB398" i="127"/>
  <c r="Y398" i="127"/>
  <c r="V398" i="127"/>
  <c r="S398" i="127"/>
  <c r="P398" i="127"/>
  <c r="M398" i="127"/>
  <c r="G398" i="127"/>
  <c r="AB397" i="127"/>
  <c r="Y397" i="127"/>
  <c r="V397" i="127"/>
  <c r="S397" i="127"/>
  <c r="P397" i="127"/>
  <c r="M397" i="127"/>
  <c r="J397" i="127"/>
  <c r="G397" i="127"/>
  <c r="G419" i="127" s="1"/>
  <c r="AB396" i="127"/>
  <c r="V396" i="127"/>
  <c r="S396" i="127"/>
  <c r="G396" i="127"/>
  <c r="AB395" i="127"/>
  <c r="V395" i="127"/>
  <c r="S395" i="127"/>
  <c r="G395" i="127"/>
  <c r="AB394" i="127"/>
  <c r="V394" i="127"/>
  <c r="S394" i="127"/>
  <c r="G394" i="127"/>
  <c r="AB393" i="127"/>
  <c r="V393" i="127"/>
  <c r="S393" i="127"/>
  <c r="G393" i="127"/>
  <c r="G415" i="127" s="1"/>
  <c r="AB392" i="127"/>
  <c r="V392" i="127"/>
  <c r="S392" i="127"/>
  <c r="G392" i="127"/>
  <c r="AB391" i="127"/>
  <c r="V391" i="127"/>
  <c r="V413" i="127" s="1"/>
  <c r="S391" i="127"/>
  <c r="G391" i="127"/>
  <c r="AB390" i="127"/>
  <c r="V390" i="127"/>
  <c r="S390" i="127"/>
  <c r="G390" i="127"/>
  <c r="AB389" i="127"/>
  <c r="V389" i="127"/>
  <c r="S389" i="127"/>
  <c r="G389" i="127"/>
  <c r="G411" i="127" s="1"/>
  <c r="AF384" i="127"/>
  <c r="AF383" i="127" s="1"/>
  <c r="AE384" i="127"/>
  <c r="AE383" i="127" s="1"/>
  <c r="I383" i="127"/>
  <c r="AD383" i="127"/>
  <c r="AC383" i="127"/>
  <c r="AB383" i="127"/>
  <c r="AA383" i="127"/>
  <c r="Z383" i="127"/>
  <c r="Y383" i="127"/>
  <c r="X383" i="127"/>
  <c r="W383" i="127"/>
  <c r="V383" i="127"/>
  <c r="U383" i="127"/>
  <c r="T383" i="127"/>
  <c r="S383" i="127"/>
  <c r="R383" i="127"/>
  <c r="Q383" i="127"/>
  <c r="P383" i="127"/>
  <c r="O383" i="127"/>
  <c r="N383" i="127"/>
  <c r="M383" i="127"/>
  <c r="L383" i="127"/>
  <c r="K383" i="127"/>
  <c r="J383" i="127"/>
  <c r="H383" i="127"/>
  <c r="G383" i="127"/>
  <c r="F383" i="127"/>
  <c r="E383" i="127"/>
  <c r="D383" i="127"/>
  <c r="AG382" i="127"/>
  <c r="AG381" i="127" s="1"/>
  <c r="AF382" i="127"/>
  <c r="AF381" i="127" s="1"/>
  <c r="AE382" i="127"/>
  <c r="AE381" i="127" s="1"/>
  <c r="AD381" i="127"/>
  <c r="AC381" i="127"/>
  <c r="AB381" i="127"/>
  <c r="AA381" i="127"/>
  <c r="Z381" i="127"/>
  <c r="Y381" i="127"/>
  <c r="X381" i="127"/>
  <c r="W381" i="127"/>
  <c r="V381" i="127"/>
  <c r="U381" i="127"/>
  <c r="T381" i="127"/>
  <c r="S381" i="127"/>
  <c r="R381" i="127"/>
  <c r="Q381" i="127"/>
  <c r="P381" i="127"/>
  <c r="O381" i="127"/>
  <c r="N381" i="127"/>
  <c r="M381" i="127"/>
  <c r="L381" i="127"/>
  <c r="K381" i="127"/>
  <c r="J381" i="127"/>
  <c r="I381" i="127"/>
  <c r="H381" i="127"/>
  <c r="G381" i="127"/>
  <c r="F381" i="127"/>
  <c r="E381" i="127"/>
  <c r="D381" i="127"/>
  <c r="AG380" i="127"/>
  <c r="AF380" i="127"/>
  <c r="AE380" i="127"/>
  <c r="AF379" i="127"/>
  <c r="AF378" i="127" s="1"/>
  <c r="AE379" i="127"/>
  <c r="AE378" i="127" s="1"/>
  <c r="R378" i="127"/>
  <c r="AD378" i="127"/>
  <c r="AC378" i="127"/>
  <c r="AB378" i="127"/>
  <c r="AA378" i="127"/>
  <c r="Z378" i="127"/>
  <c r="Y378" i="127"/>
  <c r="X378" i="127"/>
  <c r="W378" i="127"/>
  <c r="V378" i="127"/>
  <c r="U378" i="127"/>
  <c r="T378" i="127"/>
  <c r="S378" i="127"/>
  <c r="Q378" i="127"/>
  <c r="P378" i="127"/>
  <c r="O378" i="127"/>
  <c r="N378" i="127"/>
  <c r="M378" i="127"/>
  <c r="L378" i="127"/>
  <c r="K378" i="127"/>
  <c r="J378" i="127"/>
  <c r="I378" i="127"/>
  <c r="H378" i="127"/>
  <c r="G378" i="127"/>
  <c r="E378" i="127"/>
  <c r="D378" i="127"/>
  <c r="AG377" i="127"/>
  <c r="AG376" i="127" s="1"/>
  <c r="AF377" i="127"/>
  <c r="AE377" i="127"/>
  <c r="AF376" i="127"/>
  <c r="AE376" i="127"/>
  <c r="AD376" i="127"/>
  <c r="AC376" i="127"/>
  <c r="AB376" i="127"/>
  <c r="AA376" i="127"/>
  <c r="Z376" i="127"/>
  <c r="Y376" i="127"/>
  <c r="X376" i="127"/>
  <c r="W376" i="127"/>
  <c r="V376" i="127"/>
  <c r="U376" i="127"/>
  <c r="T376" i="127"/>
  <c r="S376" i="127"/>
  <c r="R376" i="127"/>
  <c r="Q376" i="127"/>
  <c r="P376" i="127"/>
  <c r="O376" i="127"/>
  <c r="N376" i="127"/>
  <c r="M376" i="127"/>
  <c r="L376" i="127"/>
  <c r="K376" i="127"/>
  <c r="J376" i="127"/>
  <c r="I376" i="127"/>
  <c r="H376" i="127"/>
  <c r="G376" i="127"/>
  <c r="F376" i="127"/>
  <c r="E376" i="127"/>
  <c r="D376" i="127"/>
  <c r="AG375" i="127"/>
  <c r="AG374" i="127" s="1"/>
  <c r="AF375" i="127"/>
  <c r="AF374" i="127" s="1"/>
  <c r="AE375" i="127"/>
  <c r="AE374" i="127"/>
  <c r="AD374" i="127"/>
  <c r="AC374" i="127"/>
  <c r="AB374" i="127"/>
  <c r="AA374" i="127"/>
  <c r="Z374" i="127"/>
  <c r="Y374" i="127"/>
  <c r="X374" i="127"/>
  <c r="W374" i="127"/>
  <c r="V374" i="127"/>
  <c r="U374" i="127"/>
  <c r="T374" i="127"/>
  <c r="S374" i="127"/>
  <c r="R374" i="127"/>
  <c r="Q374" i="127"/>
  <c r="P374" i="127"/>
  <c r="O374" i="127"/>
  <c r="N374" i="127"/>
  <c r="M374" i="127"/>
  <c r="L374" i="127"/>
  <c r="K374" i="127"/>
  <c r="J374" i="127"/>
  <c r="I374" i="127"/>
  <c r="H374" i="127"/>
  <c r="G374" i="127"/>
  <c r="F374" i="127"/>
  <c r="E374" i="127"/>
  <c r="D374" i="127"/>
  <c r="AG373" i="127"/>
  <c r="AF373" i="127"/>
  <c r="AE373" i="127"/>
  <c r="AG372" i="127"/>
  <c r="AF372" i="127"/>
  <c r="AF371" i="127" s="1"/>
  <c r="AE372" i="127"/>
  <c r="AE371" i="127" s="1"/>
  <c r="AG371" i="127"/>
  <c r="AD371" i="127"/>
  <c r="AC371" i="127"/>
  <c r="AB371" i="127"/>
  <c r="AA371" i="127"/>
  <c r="Z371" i="127"/>
  <c r="Y371" i="127"/>
  <c r="X371" i="127"/>
  <c r="W371" i="127"/>
  <c r="V371" i="127"/>
  <c r="U371" i="127"/>
  <c r="T371" i="127"/>
  <c r="S371" i="127"/>
  <c r="R371" i="127"/>
  <c r="Q371" i="127"/>
  <c r="P371" i="127"/>
  <c r="O371" i="127"/>
  <c r="N371" i="127"/>
  <c r="M371" i="127"/>
  <c r="L371" i="127"/>
  <c r="K371" i="127"/>
  <c r="J371" i="127"/>
  <c r="I371" i="127"/>
  <c r="H371" i="127"/>
  <c r="G371" i="127"/>
  <c r="F371" i="127"/>
  <c r="E371" i="127"/>
  <c r="D371" i="127"/>
  <c r="AG370" i="127"/>
  <c r="AF370" i="127"/>
  <c r="AE370" i="127"/>
  <c r="AG369" i="127"/>
  <c r="AG368" i="127" s="1"/>
  <c r="AF369" i="127"/>
  <c r="AE369" i="127"/>
  <c r="AD368" i="127"/>
  <c r="AC368" i="127"/>
  <c r="AB368" i="127"/>
  <c r="AA368" i="127"/>
  <c r="Z368" i="127"/>
  <c r="Y368" i="127"/>
  <c r="X368" i="127"/>
  <c r="W368" i="127"/>
  <c r="V368" i="127"/>
  <c r="U368" i="127"/>
  <c r="T368" i="127"/>
  <c r="S368" i="127"/>
  <c r="R368" i="127"/>
  <c r="Q368" i="127"/>
  <c r="P368" i="127"/>
  <c r="O368" i="127"/>
  <c r="N368" i="127"/>
  <c r="M368" i="127"/>
  <c r="L368" i="127"/>
  <c r="K368" i="127"/>
  <c r="J368" i="127"/>
  <c r="I368" i="127"/>
  <c r="H368" i="127"/>
  <c r="G368" i="127"/>
  <c r="F368" i="127"/>
  <c r="E368" i="127"/>
  <c r="D368" i="127"/>
  <c r="AG367" i="127"/>
  <c r="AG366" i="127" s="1"/>
  <c r="AF367" i="127"/>
  <c r="AF366" i="127" s="1"/>
  <c r="AE367" i="127"/>
  <c r="AE366" i="127" s="1"/>
  <c r="AD366" i="127"/>
  <c r="AC366" i="127"/>
  <c r="AB366" i="127"/>
  <c r="AA366" i="127"/>
  <c r="Z366" i="127"/>
  <c r="Y366" i="127"/>
  <c r="X366" i="127"/>
  <c r="W366" i="127"/>
  <c r="V366" i="127"/>
  <c r="U366" i="127"/>
  <c r="T366" i="127"/>
  <c r="S366" i="127"/>
  <c r="R366" i="127"/>
  <c r="Q366" i="127"/>
  <c r="P366" i="127"/>
  <c r="O366" i="127"/>
  <c r="N366" i="127"/>
  <c r="M366" i="127"/>
  <c r="L366" i="127"/>
  <c r="K366" i="127"/>
  <c r="J366" i="127"/>
  <c r="I366" i="127"/>
  <c r="H366" i="127"/>
  <c r="G366" i="127"/>
  <c r="F366" i="127"/>
  <c r="E366" i="127"/>
  <c r="D366" i="127"/>
  <c r="AG365" i="127"/>
  <c r="AF365" i="127"/>
  <c r="AE365" i="127"/>
  <c r="AG364" i="127"/>
  <c r="AF364" i="127"/>
  <c r="AF363" i="127" s="1"/>
  <c r="AE364" i="127"/>
  <c r="AD363" i="127"/>
  <c r="AC363" i="127"/>
  <c r="AB363" i="127"/>
  <c r="AA363" i="127"/>
  <c r="Z363" i="127"/>
  <c r="Y363" i="127"/>
  <c r="X363" i="127"/>
  <c r="W363" i="127"/>
  <c r="V363" i="127"/>
  <c r="U363" i="127"/>
  <c r="T363" i="127"/>
  <c r="S363" i="127"/>
  <c r="R363" i="127"/>
  <c r="Q363" i="127"/>
  <c r="P363" i="127"/>
  <c r="O363" i="127"/>
  <c r="N363" i="127"/>
  <c r="M363" i="127"/>
  <c r="L363" i="127"/>
  <c r="K363" i="127"/>
  <c r="J363" i="127"/>
  <c r="I363" i="127"/>
  <c r="H363" i="127"/>
  <c r="G363" i="127"/>
  <c r="F363" i="127"/>
  <c r="E363" i="127"/>
  <c r="D363" i="127"/>
  <c r="AG362" i="127"/>
  <c r="AG361" i="127" s="1"/>
  <c r="AF362" i="127"/>
  <c r="AF361" i="127" s="1"/>
  <c r="AE362" i="127"/>
  <c r="AE361" i="127" s="1"/>
  <c r="AD361" i="127"/>
  <c r="AC361" i="127"/>
  <c r="AB361" i="127"/>
  <c r="AA361" i="127"/>
  <c r="Z361" i="127"/>
  <c r="Y361" i="127"/>
  <c r="X361" i="127"/>
  <c r="W361" i="127"/>
  <c r="V361" i="127"/>
  <c r="U361" i="127"/>
  <c r="T361" i="127"/>
  <c r="S361" i="127"/>
  <c r="R361" i="127"/>
  <c r="Q361" i="127"/>
  <c r="P361" i="127"/>
  <c r="O361" i="127"/>
  <c r="N361" i="127"/>
  <c r="M361" i="127"/>
  <c r="L361" i="127"/>
  <c r="K361" i="127"/>
  <c r="J361" i="127"/>
  <c r="I361" i="127"/>
  <c r="H361" i="127"/>
  <c r="G361" i="127"/>
  <c r="F361" i="127"/>
  <c r="E361" i="127"/>
  <c r="D361" i="127"/>
  <c r="AG360" i="127"/>
  <c r="AG359" i="127" s="1"/>
  <c r="AF360" i="127"/>
  <c r="AF359" i="127" s="1"/>
  <c r="AE360" i="127"/>
  <c r="AE359" i="127" s="1"/>
  <c r="AD359" i="127"/>
  <c r="AC359" i="127"/>
  <c r="AB359" i="127"/>
  <c r="AA359" i="127"/>
  <c r="Z359" i="127"/>
  <c r="Y359" i="127"/>
  <c r="X359" i="127"/>
  <c r="W359" i="127"/>
  <c r="V359" i="127"/>
  <c r="U359" i="127"/>
  <c r="T359" i="127"/>
  <c r="S359" i="127"/>
  <c r="R359" i="127"/>
  <c r="Q359" i="127"/>
  <c r="P359" i="127"/>
  <c r="O359" i="127"/>
  <c r="N359" i="127"/>
  <c r="M359" i="127"/>
  <c r="L359" i="127"/>
  <c r="K359" i="127"/>
  <c r="J359" i="127"/>
  <c r="I359" i="127"/>
  <c r="H359" i="127"/>
  <c r="G359" i="127"/>
  <c r="F359" i="127"/>
  <c r="E359" i="127"/>
  <c r="D359" i="127"/>
  <c r="AG358" i="127"/>
  <c r="AG357" i="127" s="1"/>
  <c r="AF358" i="127"/>
  <c r="AF357" i="127" s="1"/>
  <c r="AE358" i="127"/>
  <c r="AE357" i="127" s="1"/>
  <c r="AD357" i="127"/>
  <c r="AC357" i="127"/>
  <c r="AB357" i="127"/>
  <c r="AA357" i="127"/>
  <c r="Z357" i="127"/>
  <c r="Y357" i="127"/>
  <c r="X357" i="127"/>
  <c r="W357" i="127"/>
  <c r="V357" i="127"/>
  <c r="U357" i="127"/>
  <c r="T357" i="127"/>
  <c r="S357" i="127"/>
  <c r="R357" i="127"/>
  <c r="Q357" i="127"/>
  <c r="P357" i="127"/>
  <c r="O357" i="127"/>
  <c r="N357" i="127"/>
  <c r="M357" i="127"/>
  <c r="L357" i="127"/>
  <c r="K357" i="127"/>
  <c r="J357" i="127"/>
  <c r="I357" i="127"/>
  <c r="H357" i="127"/>
  <c r="G357" i="127"/>
  <c r="F357" i="127"/>
  <c r="E357" i="127"/>
  <c r="D357" i="127"/>
  <c r="AG356" i="127"/>
  <c r="AG355" i="127" s="1"/>
  <c r="AF356" i="127"/>
  <c r="AF355" i="127" s="1"/>
  <c r="AE356" i="127"/>
  <c r="AE355" i="127" s="1"/>
  <c r="AD355" i="127"/>
  <c r="AC355" i="127"/>
  <c r="AB355" i="127"/>
  <c r="AA355" i="127"/>
  <c r="Z355" i="127"/>
  <c r="Y355" i="127"/>
  <c r="X355" i="127"/>
  <c r="W355" i="127"/>
  <c r="V355" i="127"/>
  <c r="U355" i="127"/>
  <c r="T355" i="127"/>
  <c r="S355" i="127"/>
  <c r="R355" i="127"/>
  <c r="Q355" i="127"/>
  <c r="P355" i="127"/>
  <c r="O355" i="127"/>
  <c r="N355" i="127"/>
  <c r="M355" i="127"/>
  <c r="L355" i="127"/>
  <c r="K355" i="127"/>
  <c r="J355" i="127"/>
  <c r="I355" i="127"/>
  <c r="H355" i="127"/>
  <c r="G355" i="127"/>
  <c r="F355" i="127"/>
  <c r="E355" i="127"/>
  <c r="D355" i="127"/>
  <c r="AG354" i="127"/>
  <c r="AG353" i="127" s="1"/>
  <c r="AF354" i="127"/>
  <c r="AF353" i="127" s="1"/>
  <c r="AE354" i="127"/>
  <c r="AE353" i="127" s="1"/>
  <c r="AD353" i="127"/>
  <c r="AC353" i="127"/>
  <c r="AB353" i="127"/>
  <c r="AA353" i="127"/>
  <c r="Z353" i="127"/>
  <c r="Y353" i="127"/>
  <c r="X353" i="127"/>
  <c r="W353" i="127"/>
  <c r="V353" i="127"/>
  <c r="U353" i="127"/>
  <c r="T353" i="127"/>
  <c r="S353" i="127"/>
  <c r="R353" i="127"/>
  <c r="Q353" i="127"/>
  <c r="P353" i="127"/>
  <c r="O353" i="127"/>
  <c r="N353" i="127"/>
  <c r="M353" i="127"/>
  <c r="L353" i="127"/>
  <c r="K353" i="127"/>
  <c r="J353" i="127"/>
  <c r="I353" i="127"/>
  <c r="H353" i="127"/>
  <c r="G353" i="127"/>
  <c r="F353" i="127"/>
  <c r="E353" i="127"/>
  <c r="D353" i="127"/>
  <c r="AG352" i="127"/>
  <c r="AF352" i="127"/>
  <c r="AF351" i="127" s="1"/>
  <c r="AE352" i="127"/>
  <c r="AG351" i="127"/>
  <c r="AE351" i="127"/>
  <c r="AD351" i="127"/>
  <c r="AC351" i="127"/>
  <c r="AB351" i="127"/>
  <c r="AA351" i="127"/>
  <c r="Z351" i="127"/>
  <c r="Y351" i="127"/>
  <c r="X351" i="127"/>
  <c r="W351" i="127"/>
  <c r="V351" i="127"/>
  <c r="U351" i="127"/>
  <c r="T351" i="127"/>
  <c r="S351" i="127"/>
  <c r="R351" i="127"/>
  <c r="Q351" i="127"/>
  <c r="P351" i="127"/>
  <c r="O351" i="127"/>
  <c r="N351" i="127"/>
  <c r="M351" i="127"/>
  <c r="L351" i="127"/>
  <c r="K351" i="127"/>
  <c r="J351" i="127"/>
  <c r="I351" i="127"/>
  <c r="H351" i="127"/>
  <c r="G351" i="127"/>
  <c r="F351" i="127"/>
  <c r="E351" i="127"/>
  <c r="D351" i="127"/>
  <c r="AG350" i="127"/>
  <c r="AG349" i="127" s="1"/>
  <c r="AF350" i="127"/>
  <c r="AF349" i="127" s="1"/>
  <c r="AE350" i="127"/>
  <c r="AE349" i="127" s="1"/>
  <c r="AD349" i="127"/>
  <c r="AC349" i="127"/>
  <c r="AB349" i="127"/>
  <c r="AA349" i="127"/>
  <c r="Z349" i="127"/>
  <c r="Y349" i="127"/>
  <c r="X349" i="127"/>
  <c r="W349" i="127"/>
  <c r="V349" i="127"/>
  <c r="U349" i="127"/>
  <c r="T349" i="127"/>
  <c r="S349" i="127"/>
  <c r="R349" i="127"/>
  <c r="Q349" i="127"/>
  <c r="P349" i="127"/>
  <c r="O349" i="127"/>
  <c r="N349" i="127"/>
  <c r="M349" i="127"/>
  <c r="L349" i="127"/>
  <c r="K349" i="127"/>
  <c r="J349" i="127"/>
  <c r="I349" i="127"/>
  <c r="H349" i="127"/>
  <c r="G349" i="127"/>
  <c r="F349" i="127"/>
  <c r="E349" i="127"/>
  <c r="D349" i="127"/>
  <c r="AG348" i="127"/>
  <c r="AG347" i="127" s="1"/>
  <c r="AF348" i="127"/>
  <c r="AF347" i="127" s="1"/>
  <c r="AE348" i="127"/>
  <c r="AE347" i="127" s="1"/>
  <c r="AD347" i="127"/>
  <c r="AC347" i="127"/>
  <c r="AB347" i="127"/>
  <c r="AA347" i="127"/>
  <c r="Z347" i="127"/>
  <c r="Y347" i="127"/>
  <c r="X347" i="127"/>
  <c r="W347" i="127"/>
  <c r="V347" i="127"/>
  <c r="U347" i="127"/>
  <c r="T347" i="127"/>
  <c r="S347" i="127"/>
  <c r="R347" i="127"/>
  <c r="Q347" i="127"/>
  <c r="P347" i="127"/>
  <c r="O347" i="127"/>
  <c r="N347" i="127"/>
  <c r="M347" i="127"/>
  <c r="L347" i="127"/>
  <c r="K347" i="127"/>
  <c r="J347" i="127"/>
  <c r="I347" i="127"/>
  <c r="H347" i="127"/>
  <c r="G347" i="127"/>
  <c r="F347" i="127"/>
  <c r="E347" i="127"/>
  <c r="D347" i="127"/>
  <c r="AG346" i="127"/>
  <c r="AG345" i="127" s="1"/>
  <c r="AF346" i="127"/>
  <c r="AF345" i="127" s="1"/>
  <c r="AE346" i="127"/>
  <c r="AE345" i="127" s="1"/>
  <c r="AD345" i="127"/>
  <c r="AC345" i="127"/>
  <c r="AB345" i="127"/>
  <c r="AA345" i="127"/>
  <c r="Z345" i="127"/>
  <c r="Y345" i="127"/>
  <c r="X345" i="127"/>
  <c r="W345" i="127"/>
  <c r="V345" i="127"/>
  <c r="U345" i="127"/>
  <c r="T345" i="127"/>
  <c r="S345" i="127"/>
  <c r="R345" i="127"/>
  <c r="Q345" i="127"/>
  <c r="P345" i="127"/>
  <c r="O345" i="127"/>
  <c r="N345" i="127"/>
  <c r="M345" i="127"/>
  <c r="L345" i="127"/>
  <c r="K345" i="127"/>
  <c r="J345" i="127"/>
  <c r="I345" i="127"/>
  <c r="H345" i="127"/>
  <c r="G345" i="127"/>
  <c r="F345" i="127"/>
  <c r="E345" i="127"/>
  <c r="D345" i="127"/>
  <c r="AG344" i="127"/>
  <c r="AF344" i="127"/>
  <c r="AF343" i="127" s="1"/>
  <c r="AE344" i="127"/>
  <c r="AE343" i="127" s="1"/>
  <c r="AG343" i="127"/>
  <c r="AD343" i="127"/>
  <c r="AC343" i="127"/>
  <c r="AB343" i="127"/>
  <c r="AA343" i="127"/>
  <c r="Z343" i="127"/>
  <c r="Y343" i="127"/>
  <c r="X343" i="127"/>
  <c r="W343" i="127"/>
  <c r="V343" i="127"/>
  <c r="U343" i="127"/>
  <c r="T343" i="127"/>
  <c r="S343" i="127"/>
  <c r="R343" i="127"/>
  <c r="Q343" i="127"/>
  <c r="P343" i="127"/>
  <c r="O343" i="127"/>
  <c r="N343" i="127"/>
  <c r="M343" i="127"/>
  <c r="L343" i="127"/>
  <c r="K343" i="127"/>
  <c r="J343" i="127"/>
  <c r="I343" i="127"/>
  <c r="H343" i="127"/>
  <c r="G343" i="127"/>
  <c r="F343" i="127"/>
  <c r="E343" i="127"/>
  <c r="D343" i="127"/>
  <c r="AG342" i="127"/>
  <c r="AG341" i="127" s="1"/>
  <c r="AF342" i="127"/>
  <c r="AF341" i="127" s="1"/>
  <c r="AE342" i="127"/>
  <c r="AE341" i="127" s="1"/>
  <c r="AD341" i="127"/>
  <c r="AC341" i="127"/>
  <c r="AB341" i="127"/>
  <c r="AA341" i="127"/>
  <c r="Z341" i="127"/>
  <c r="Y341" i="127"/>
  <c r="X341" i="127"/>
  <c r="W341" i="127"/>
  <c r="V341" i="127"/>
  <c r="U341" i="127"/>
  <c r="T341" i="127"/>
  <c r="S341" i="127"/>
  <c r="R341" i="127"/>
  <c r="Q341" i="127"/>
  <c r="P341" i="127"/>
  <c r="O341" i="127"/>
  <c r="N341" i="127"/>
  <c r="M341" i="127"/>
  <c r="L341" i="127"/>
  <c r="K341" i="127"/>
  <c r="J341" i="127"/>
  <c r="I341" i="127"/>
  <c r="H341" i="127"/>
  <c r="G341" i="127"/>
  <c r="F341" i="127"/>
  <c r="E341" i="127"/>
  <c r="D341" i="127"/>
  <c r="AG340" i="127"/>
  <c r="AG339" i="127" s="1"/>
  <c r="AF340" i="127"/>
  <c r="AF339" i="127" s="1"/>
  <c r="AE340" i="127"/>
  <c r="AE339" i="127" s="1"/>
  <c r="AD339" i="127"/>
  <c r="AC339" i="127"/>
  <c r="AB339" i="127"/>
  <c r="AA339" i="127"/>
  <c r="Z339" i="127"/>
  <c r="Y339" i="127"/>
  <c r="X339" i="127"/>
  <c r="W339" i="127"/>
  <c r="V339" i="127"/>
  <c r="U339" i="127"/>
  <c r="T339" i="127"/>
  <c r="S339" i="127"/>
  <c r="R339" i="127"/>
  <c r="Q339" i="127"/>
  <c r="P339" i="127"/>
  <c r="O339" i="127"/>
  <c r="N339" i="127"/>
  <c r="M339" i="127"/>
  <c r="L339" i="127"/>
  <c r="K339" i="127"/>
  <c r="J339" i="127"/>
  <c r="I339" i="127"/>
  <c r="H339" i="127"/>
  <c r="G339" i="127"/>
  <c r="F339" i="127"/>
  <c r="E339" i="127"/>
  <c r="D339" i="127"/>
  <c r="AG338" i="127"/>
  <c r="AG337" i="127" s="1"/>
  <c r="AF338" i="127"/>
  <c r="AF337" i="127" s="1"/>
  <c r="AE338" i="127"/>
  <c r="AE337" i="127" s="1"/>
  <c r="AD337" i="127"/>
  <c r="AC337" i="127"/>
  <c r="AB337" i="127"/>
  <c r="AA337" i="127"/>
  <c r="Z337" i="127"/>
  <c r="Y337" i="127"/>
  <c r="X337" i="127"/>
  <c r="W337" i="127"/>
  <c r="V337" i="127"/>
  <c r="U337" i="127"/>
  <c r="T337" i="127"/>
  <c r="S337" i="127"/>
  <c r="R337" i="127"/>
  <c r="Q337" i="127"/>
  <c r="P337" i="127"/>
  <c r="O337" i="127"/>
  <c r="N337" i="127"/>
  <c r="M337" i="127"/>
  <c r="L337" i="127"/>
  <c r="K337" i="127"/>
  <c r="J337" i="127"/>
  <c r="I337" i="127"/>
  <c r="H337" i="127"/>
  <c r="G337" i="127"/>
  <c r="F337" i="127"/>
  <c r="E337" i="127"/>
  <c r="D337" i="127"/>
  <c r="AG336" i="127"/>
  <c r="AG335" i="127" s="1"/>
  <c r="AF336" i="127"/>
  <c r="AF335" i="127" s="1"/>
  <c r="AE336" i="127"/>
  <c r="AE335" i="127"/>
  <c r="AD335" i="127"/>
  <c r="AC335" i="127"/>
  <c r="AB335" i="127"/>
  <c r="AA335" i="127"/>
  <c r="Z335" i="127"/>
  <c r="Y335" i="127"/>
  <c r="X335" i="127"/>
  <c r="W335" i="127"/>
  <c r="V335" i="127"/>
  <c r="U335" i="127"/>
  <c r="T335" i="127"/>
  <c r="S335" i="127"/>
  <c r="R335" i="127"/>
  <c r="Q335" i="127"/>
  <c r="P335" i="127"/>
  <c r="O335" i="127"/>
  <c r="N335" i="127"/>
  <c r="M335" i="127"/>
  <c r="L335" i="127"/>
  <c r="K335" i="127"/>
  <c r="J335" i="127"/>
  <c r="I335" i="127"/>
  <c r="H335" i="127"/>
  <c r="G335" i="127"/>
  <c r="F335" i="127"/>
  <c r="E335" i="127"/>
  <c r="D335" i="127"/>
  <c r="AG334" i="127"/>
  <c r="AG333" i="127" s="1"/>
  <c r="AF334" i="127"/>
  <c r="AE334" i="127"/>
  <c r="AE333" i="127" s="1"/>
  <c r="AF333" i="127"/>
  <c r="AD333" i="127"/>
  <c r="AC333" i="127"/>
  <c r="AB333" i="127"/>
  <c r="AA333" i="127"/>
  <c r="Z333" i="127"/>
  <c r="Y333" i="127"/>
  <c r="X333" i="127"/>
  <c r="W333" i="127"/>
  <c r="V333" i="127"/>
  <c r="U333" i="127"/>
  <c r="T333" i="127"/>
  <c r="S333" i="127"/>
  <c r="R333" i="127"/>
  <c r="Q333" i="127"/>
  <c r="P333" i="127"/>
  <c r="O333" i="127"/>
  <c r="N333" i="127"/>
  <c r="M333" i="127"/>
  <c r="L333" i="127"/>
  <c r="K333" i="127"/>
  <c r="J333" i="127"/>
  <c r="I333" i="127"/>
  <c r="H333" i="127"/>
  <c r="G333" i="127"/>
  <c r="F333" i="127"/>
  <c r="E333" i="127"/>
  <c r="D333" i="127"/>
  <c r="AG332" i="127"/>
  <c r="AF332" i="127"/>
  <c r="AE332" i="127"/>
  <c r="AF331" i="127"/>
  <c r="AE331" i="127"/>
  <c r="AF330" i="127"/>
  <c r="AE330" i="127"/>
  <c r="AF329" i="127"/>
  <c r="AE329" i="127"/>
  <c r="AF328" i="127"/>
  <c r="AE328" i="127"/>
  <c r="AF327" i="127"/>
  <c r="AE327" i="127"/>
  <c r="AF326" i="127"/>
  <c r="AE326" i="127"/>
  <c r="AF325" i="127"/>
  <c r="AE325" i="127"/>
  <c r="AF324" i="127"/>
  <c r="P323" i="127"/>
  <c r="M323" i="127"/>
  <c r="AD323" i="127"/>
  <c r="AC323" i="127"/>
  <c r="AB323" i="127"/>
  <c r="AA323" i="127"/>
  <c r="Z323" i="127"/>
  <c r="Y323" i="127"/>
  <c r="X323" i="127"/>
  <c r="W323" i="127"/>
  <c r="V323" i="127"/>
  <c r="U323" i="127"/>
  <c r="T323" i="127"/>
  <c r="S323" i="127"/>
  <c r="Q323" i="127"/>
  <c r="N323" i="127"/>
  <c r="L323" i="127"/>
  <c r="K323" i="127"/>
  <c r="J323" i="127"/>
  <c r="I323" i="127"/>
  <c r="H323" i="127"/>
  <c r="G323" i="127"/>
  <c r="E323" i="127"/>
  <c r="D323" i="127"/>
  <c r="AG322" i="127"/>
  <c r="AF322" i="127"/>
  <c r="AE322" i="127"/>
  <c r="AF321" i="127"/>
  <c r="AE321" i="127"/>
  <c r="AG321" i="127"/>
  <c r="AF320" i="127"/>
  <c r="AE320" i="127"/>
  <c r="AF319" i="127"/>
  <c r="AE319" i="127"/>
  <c r="AG319" i="127"/>
  <c r="AF318" i="127"/>
  <c r="AE318" i="127"/>
  <c r="AF317" i="127"/>
  <c r="AE317" i="127"/>
  <c r="AG317" i="127"/>
  <c r="AF316" i="127"/>
  <c r="AE316" i="127"/>
  <c r="AF315" i="127"/>
  <c r="AE315" i="127"/>
  <c r="AG315" i="127"/>
  <c r="AF314" i="127"/>
  <c r="AE314" i="127"/>
  <c r="AF313" i="127"/>
  <c r="AE313" i="127"/>
  <c r="AG313" i="127"/>
  <c r="AF312" i="127"/>
  <c r="AE312" i="127"/>
  <c r="AF311" i="127"/>
  <c r="AE311" i="127"/>
  <c r="AG311" i="127"/>
  <c r="AF310" i="127"/>
  <c r="AE310" i="127"/>
  <c r="AD305" i="127"/>
  <c r="AF309" i="127"/>
  <c r="AE309" i="127"/>
  <c r="AG309" i="127"/>
  <c r="AF308" i="127"/>
  <c r="AE308" i="127"/>
  <c r="AF307" i="127"/>
  <c r="AE307" i="127"/>
  <c r="AG307" i="127"/>
  <c r="AF306" i="127"/>
  <c r="AE306" i="127"/>
  <c r="AC305" i="127"/>
  <c r="AB305" i="127"/>
  <c r="AA305" i="127"/>
  <c r="Z305" i="127"/>
  <c r="Y305" i="127"/>
  <c r="X305" i="127"/>
  <c r="W305" i="127"/>
  <c r="V305" i="127"/>
  <c r="U305" i="127"/>
  <c r="T305" i="127"/>
  <c r="S305" i="127"/>
  <c r="Q305" i="127"/>
  <c r="P305" i="127"/>
  <c r="N305" i="127"/>
  <c r="M305" i="127"/>
  <c r="K305" i="127"/>
  <c r="J305" i="127"/>
  <c r="H305" i="127"/>
  <c r="G305" i="127"/>
  <c r="E305" i="127"/>
  <c r="D305" i="127"/>
  <c r="AG304" i="127"/>
  <c r="AF304" i="127"/>
  <c r="AE304" i="127"/>
  <c r="AG303" i="127"/>
  <c r="AF303" i="127"/>
  <c r="P302" i="127"/>
  <c r="M302" i="127"/>
  <c r="AD302" i="127"/>
  <c r="AC302" i="127"/>
  <c r="AB302" i="127"/>
  <c r="AA302" i="127"/>
  <c r="Z302" i="127"/>
  <c r="Y302" i="127"/>
  <c r="X302" i="127"/>
  <c r="W302" i="127"/>
  <c r="V302" i="127"/>
  <c r="U302" i="127"/>
  <c r="T302" i="127"/>
  <c r="S302" i="127"/>
  <c r="R302" i="127"/>
  <c r="Q302" i="127"/>
  <c r="O302" i="127"/>
  <c r="N302" i="127"/>
  <c r="L302" i="127"/>
  <c r="K302" i="127"/>
  <c r="J302" i="127"/>
  <c r="I302" i="127"/>
  <c r="H302" i="127"/>
  <c r="G302" i="127"/>
  <c r="F302" i="127"/>
  <c r="E302" i="127"/>
  <c r="D302" i="127"/>
  <c r="AG301" i="127"/>
  <c r="AG300" i="127" s="1"/>
  <c r="AF301" i="127"/>
  <c r="AF300" i="127" s="1"/>
  <c r="AE301" i="127"/>
  <c r="AE300" i="127" s="1"/>
  <c r="AD300" i="127"/>
  <c r="AC300" i="127"/>
  <c r="AB300" i="127"/>
  <c r="AA300" i="127"/>
  <c r="Z300" i="127"/>
  <c r="Y300" i="127"/>
  <c r="X300" i="127"/>
  <c r="W300" i="127"/>
  <c r="V300" i="127"/>
  <c r="U300" i="127"/>
  <c r="T300" i="127"/>
  <c r="S300" i="127"/>
  <c r="R300" i="127"/>
  <c r="Q300" i="127"/>
  <c r="P300" i="127"/>
  <c r="O300" i="127"/>
  <c r="N300" i="127"/>
  <c r="M300" i="127"/>
  <c r="L300" i="127"/>
  <c r="K300" i="127"/>
  <c r="J300" i="127"/>
  <c r="I300" i="127"/>
  <c r="H300" i="127"/>
  <c r="G300" i="127"/>
  <c r="F300" i="127"/>
  <c r="E300" i="127"/>
  <c r="D300" i="127"/>
  <c r="AG299" i="127"/>
  <c r="AF299" i="127"/>
  <c r="AE299" i="127"/>
  <c r="AF298" i="127"/>
  <c r="AG298" i="127"/>
  <c r="O296" i="127"/>
  <c r="O461" i="127" s="1"/>
  <c r="N296" i="127"/>
  <c r="N446" i="127" s="1"/>
  <c r="M296" i="127"/>
  <c r="M431" i="127" s="1"/>
  <c r="L296" i="127"/>
  <c r="L461" i="127" s="1"/>
  <c r="K296" i="127"/>
  <c r="K446" i="127" s="1"/>
  <c r="D296" i="127"/>
  <c r="AD296" i="127"/>
  <c r="AD461" i="127" s="1"/>
  <c r="AC296" i="127"/>
  <c r="AC446" i="127" s="1"/>
  <c r="AB296" i="127"/>
  <c r="AB431" i="127" s="1"/>
  <c r="AA296" i="127"/>
  <c r="AA461" i="127" s="1"/>
  <c r="Z296" i="127"/>
  <c r="Z446" i="127" s="1"/>
  <c r="X296" i="127"/>
  <c r="X461" i="127" s="1"/>
  <c r="W296" i="127"/>
  <c r="W446" i="127" s="1"/>
  <c r="V296" i="127"/>
  <c r="V431" i="127" s="1"/>
  <c r="U296" i="127"/>
  <c r="U461" i="127" s="1"/>
  <c r="T296" i="127"/>
  <c r="T446" i="127" s="1"/>
  <c r="S296" i="127"/>
  <c r="S431" i="127" s="1"/>
  <c r="Q296" i="127"/>
  <c r="Q446" i="127" s="1"/>
  <c r="P296" i="127"/>
  <c r="P431" i="127" s="1"/>
  <c r="I296" i="127"/>
  <c r="I461" i="127" s="1"/>
  <c r="H296" i="127"/>
  <c r="H446" i="127" s="1"/>
  <c r="G296" i="127"/>
  <c r="G431" i="127" s="1"/>
  <c r="AG295" i="127"/>
  <c r="AG294" i="127" s="1"/>
  <c r="AF295" i="127"/>
  <c r="AF294" i="127" s="1"/>
  <c r="AE295" i="127"/>
  <c r="AE294" i="127" s="1"/>
  <c r="AD294" i="127"/>
  <c r="AC294" i="127"/>
  <c r="AB294" i="127"/>
  <c r="AA294" i="127"/>
  <c r="Z294" i="127"/>
  <c r="Y294" i="127"/>
  <c r="X294" i="127"/>
  <c r="W294" i="127"/>
  <c r="V294" i="127"/>
  <c r="U294" i="127"/>
  <c r="T294" i="127"/>
  <c r="S294" i="127"/>
  <c r="R294" i="127"/>
  <c r="Q294" i="127"/>
  <c r="P294" i="127"/>
  <c r="O294" i="127"/>
  <c r="N294" i="127"/>
  <c r="M294" i="127"/>
  <c r="L294" i="127"/>
  <c r="K294" i="127"/>
  <c r="J294" i="127"/>
  <c r="I294" i="127"/>
  <c r="H294" i="127"/>
  <c r="G294" i="127"/>
  <c r="F294" i="127"/>
  <c r="E294" i="127"/>
  <c r="D294" i="127"/>
  <c r="AG293" i="127"/>
  <c r="AG292" i="127" s="1"/>
  <c r="AF293" i="127"/>
  <c r="AF292" i="127" s="1"/>
  <c r="AE293" i="127"/>
  <c r="AE292" i="127" s="1"/>
  <c r="AD292" i="127"/>
  <c r="AC292" i="127"/>
  <c r="AB292" i="127"/>
  <c r="AA292" i="127"/>
  <c r="Z292" i="127"/>
  <c r="Y292" i="127"/>
  <c r="X292" i="127"/>
  <c r="W292" i="127"/>
  <c r="V292" i="127"/>
  <c r="U292" i="127"/>
  <c r="T292" i="127"/>
  <c r="S292" i="127"/>
  <c r="R292" i="127"/>
  <c r="Q292" i="127"/>
  <c r="P292" i="127"/>
  <c r="O292" i="127"/>
  <c r="N292" i="127"/>
  <c r="M292" i="127"/>
  <c r="L292" i="127"/>
  <c r="K292" i="127"/>
  <c r="J292" i="127"/>
  <c r="I292" i="127"/>
  <c r="H292" i="127"/>
  <c r="G292" i="127"/>
  <c r="F292" i="127"/>
  <c r="E292" i="127"/>
  <c r="D292" i="127"/>
  <c r="AG291" i="127"/>
  <c r="AG290" i="127" s="1"/>
  <c r="AF291" i="127"/>
  <c r="AF290" i="127" s="1"/>
  <c r="AE291" i="127"/>
  <c r="AE290" i="127" s="1"/>
  <c r="AD290" i="127"/>
  <c r="AC290" i="127"/>
  <c r="AB290" i="127"/>
  <c r="AA290" i="127"/>
  <c r="Z290" i="127"/>
  <c r="Y290" i="127"/>
  <c r="X290" i="127"/>
  <c r="W290" i="127"/>
  <c r="V290" i="127"/>
  <c r="U290" i="127"/>
  <c r="T290" i="127"/>
  <c r="S290" i="127"/>
  <c r="R290" i="127"/>
  <c r="Q290" i="127"/>
  <c r="P290" i="127"/>
  <c r="O290" i="127"/>
  <c r="N290" i="127"/>
  <c r="M290" i="127"/>
  <c r="L290" i="127"/>
  <c r="K290" i="127"/>
  <c r="J290" i="127"/>
  <c r="I290" i="127"/>
  <c r="H290" i="127"/>
  <c r="G290" i="127"/>
  <c r="F290" i="127"/>
  <c r="E290" i="127"/>
  <c r="D290" i="127"/>
  <c r="AG289" i="127"/>
  <c r="AG288" i="127" s="1"/>
  <c r="AF289" i="127"/>
  <c r="AF288" i="127" s="1"/>
  <c r="AE289" i="127"/>
  <c r="AE288" i="127" s="1"/>
  <c r="AD288" i="127"/>
  <c r="AC288" i="127"/>
  <c r="AB288" i="127"/>
  <c r="AA288" i="127"/>
  <c r="Z288" i="127"/>
  <c r="Y288" i="127"/>
  <c r="X288" i="127"/>
  <c r="W288" i="127"/>
  <c r="V288" i="127"/>
  <c r="U288" i="127"/>
  <c r="T288" i="127"/>
  <c r="S288" i="127"/>
  <c r="R288" i="127"/>
  <c r="Q288" i="127"/>
  <c r="P288" i="127"/>
  <c r="O288" i="127"/>
  <c r="N288" i="127"/>
  <c r="M288" i="127"/>
  <c r="L288" i="127"/>
  <c r="K288" i="127"/>
  <c r="J288" i="127"/>
  <c r="I288" i="127"/>
  <c r="H288" i="127"/>
  <c r="G288" i="127"/>
  <c r="F288" i="127"/>
  <c r="E288" i="127"/>
  <c r="D288" i="127"/>
  <c r="AG287" i="127"/>
  <c r="AG286" i="127" s="1"/>
  <c r="AF287" i="127"/>
  <c r="AF286" i="127" s="1"/>
  <c r="AE287" i="127"/>
  <c r="AE286" i="127" s="1"/>
  <c r="AD286" i="127"/>
  <c r="AC286" i="127"/>
  <c r="AB286" i="127"/>
  <c r="AA286" i="127"/>
  <c r="Z286" i="127"/>
  <c r="Y286" i="127"/>
  <c r="X286" i="127"/>
  <c r="W286" i="127"/>
  <c r="V286" i="127"/>
  <c r="U286" i="127"/>
  <c r="T286" i="127"/>
  <c r="S286" i="127"/>
  <c r="R286" i="127"/>
  <c r="Q286" i="127"/>
  <c r="P286" i="127"/>
  <c r="O286" i="127"/>
  <c r="N286" i="127"/>
  <c r="M286" i="127"/>
  <c r="L286" i="127"/>
  <c r="K286" i="127"/>
  <c r="J286" i="127"/>
  <c r="I286" i="127"/>
  <c r="H286" i="127"/>
  <c r="G286" i="127"/>
  <c r="F286" i="127"/>
  <c r="E286" i="127"/>
  <c r="D286" i="127"/>
  <c r="AG285" i="127"/>
  <c r="AG284" i="127" s="1"/>
  <c r="AF285" i="127"/>
  <c r="AF284" i="127" s="1"/>
  <c r="AE285" i="127"/>
  <c r="AE284" i="127" s="1"/>
  <c r="AD284" i="127"/>
  <c r="AC284" i="127"/>
  <c r="AB284" i="127"/>
  <c r="AA284" i="127"/>
  <c r="Z284" i="127"/>
  <c r="Y284" i="127"/>
  <c r="X284" i="127"/>
  <c r="W284" i="127"/>
  <c r="V284" i="127"/>
  <c r="U284" i="127"/>
  <c r="T284" i="127"/>
  <c r="S284" i="127"/>
  <c r="R284" i="127"/>
  <c r="Q284" i="127"/>
  <c r="P284" i="127"/>
  <c r="O284" i="127"/>
  <c r="N284" i="127"/>
  <c r="M284" i="127"/>
  <c r="L284" i="127"/>
  <c r="K284" i="127"/>
  <c r="J284" i="127"/>
  <c r="I284" i="127"/>
  <c r="H284" i="127"/>
  <c r="G284" i="127"/>
  <c r="F284" i="127"/>
  <c r="E284" i="127"/>
  <c r="D284" i="127"/>
  <c r="AG283" i="127"/>
  <c r="AG282" i="127" s="1"/>
  <c r="AF283" i="127"/>
  <c r="AF282" i="127" s="1"/>
  <c r="AE283" i="127"/>
  <c r="AE282" i="127" s="1"/>
  <c r="AD282" i="127"/>
  <c r="AC282" i="127"/>
  <c r="AB282" i="127"/>
  <c r="AA282" i="127"/>
  <c r="Z282" i="127"/>
  <c r="Y282" i="127"/>
  <c r="X282" i="127"/>
  <c r="W282" i="127"/>
  <c r="V282" i="127"/>
  <c r="U282" i="127"/>
  <c r="T282" i="127"/>
  <c r="S282" i="127"/>
  <c r="R282" i="127"/>
  <c r="Q282" i="127"/>
  <c r="P282" i="127"/>
  <c r="O282" i="127"/>
  <c r="N282" i="127"/>
  <c r="M282" i="127"/>
  <c r="L282" i="127"/>
  <c r="K282" i="127"/>
  <c r="J282" i="127"/>
  <c r="I282" i="127"/>
  <c r="H282" i="127"/>
  <c r="G282" i="127"/>
  <c r="F282" i="127"/>
  <c r="E282" i="127"/>
  <c r="D282" i="127"/>
  <c r="AG281" i="127"/>
  <c r="AF281" i="127"/>
  <c r="AE281" i="127"/>
  <c r="AF280" i="127"/>
  <c r="AE280" i="127"/>
  <c r="AG280" i="127"/>
  <c r="E278" i="127"/>
  <c r="D278" i="127"/>
  <c r="AD278" i="127"/>
  <c r="AC278" i="127"/>
  <c r="AB278" i="127"/>
  <c r="AA278" i="127"/>
  <c r="Z278" i="127"/>
  <c r="X278" i="127"/>
  <c r="W278" i="127"/>
  <c r="V278" i="127"/>
  <c r="U278" i="127"/>
  <c r="T278" i="127"/>
  <c r="S278" i="127"/>
  <c r="R278" i="127"/>
  <c r="Q278" i="127"/>
  <c r="P278" i="127"/>
  <c r="O278" i="127"/>
  <c r="N278" i="127"/>
  <c r="M278" i="127"/>
  <c r="L278" i="127"/>
  <c r="K278" i="127"/>
  <c r="J278" i="127"/>
  <c r="I278" i="127"/>
  <c r="H278" i="127"/>
  <c r="G278" i="127"/>
  <c r="AG277" i="127"/>
  <c r="AF277" i="127"/>
  <c r="AE277" i="127"/>
  <c r="Y275" i="127"/>
  <c r="Q275" i="127"/>
  <c r="P275" i="127"/>
  <c r="O275" i="127"/>
  <c r="N275" i="127"/>
  <c r="M275" i="127"/>
  <c r="L275" i="127"/>
  <c r="AD275" i="127"/>
  <c r="AC275" i="127"/>
  <c r="AB275" i="127"/>
  <c r="AA275" i="127"/>
  <c r="Z275" i="127"/>
  <c r="X275" i="127"/>
  <c r="W275" i="127"/>
  <c r="V275" i="127"/>
  <c r="U275" i="127"/>
  <c r="T275" i="127"/>
  <c r="S275" i="127"/>
  <c r="I275" i="127"/>
  <c r="H275" i="127"/>
  <c r="G275" i="127"/>
  <c r="F275" i="127"/>
  <c r="E275" i="127"/>
  <c r="D275" i="127"/>
  <c r="AG274" i="127"/>
  <c r="AG273" i="127" s="1"/>
  <c r="AF274" i="127"/>
  <c r="AF273" i="127" s="1"/>
  <c r="AE274" i="127"/>
  <c r="AE273" i="127" s="1"/>
  <c r="AD273" i="127"/>
  <c r="AC273" i="127"/>
  <c r="AB273" i="127"/>
  <c r="AA273" i="127"/>
  <c r="Z273" i="127"/>
  <c r="Y273" i="127"/>
  <c r="X273" i="127"/>
  <c r="W273" i="127"/>
  <c r="V273" i="127"/>
  <c r="U273" i="127"/>
  <c r="T273" i="127"/>
  <c r="S273" i="127"/>
  <c r="R273" i="127"/>
  <c r="Q273" i="127"/>
  <c r="P273" i="127"/>
  <c r="O273" i="127"/>
  <c r="N273" i="127"/>
  <c r="M273" i="127"/>
  <c r="L273" i="127"/>
  <c r="K273" i="127"/>
  <c r="J273" i="127"/>
  <c r="I273" i="127"/>
  <c r="H273" i="127"/>
  <c r="G273" i="127"/>
  <c r="F273" i="127"/>
  <c r="E273" i="127"/>
  <c r="D273" i="127"/>
  <c r="AG272" i="127"/>
  <c r="AG271" i="127" s="1"/>
  <c r="AF272" i="127"/>
  <c r="AF271" i="127" s="1"/>
  <c r="AE272" i="127"/>
  <c r="AE271" i="127" s="1"/>
  <c r="AD271" i="127"/>
  <c r="AC271" i="127"/>
  <c r="AB271" i="127"/>
  <c r="AA271" i="127"/>
  <c r="Z271" i="127"/>
  <c r="Y271" i="127"/>
  <c r="X271" i="127"/>
  <c r="W271" i="127"/>
  <c r="V271" i="127"/>
  <c r="U271" i="127"/>
  <c r="T271" i="127"/>
  <c r="S271" i="127"/>
  <c r="R271" i="127"/>
  <c r="Q271" i="127"/>
  <c r="P271" i="127"/>
  <c r="O271" i="127"/>
  <c r="N271" i="127"/>
  <c r="M271" i="127"/>
  <c r="L271" i="127"/>
  <c r="K271" i="127"/>
  <c r="J271" i="127"/>
  <c r="I271" i="127"/>
  <c r="H271" i="127"/>
  <c r="G271" i="127"/>
  <c r="F271" i="127"/>
  <c r="E271" i="127"/>
  <c r="D271" i="127"/>
  <c r="AG270" i="127"/>
  <c r="AG269" i="127" s="1"/>
  <c r="AF270" i="127"/>
  <c r="AF269" i="127" s="1"/>
  <c r="AE270" i="127"/>
  <c r="AE269" i="127" s="1"/>
  <c r="AD269" i="127"/>
  <c r="AC269" i="127"/>
  <c r="AB269" i="127"/>
  <c r="AA269" i="127"/>
  <c r="Z269" i="127"/>
  <c r="Y269" i="127"/>
  <c r="X269" i="127"/>
  <c r="W269" i="127"/>
  <c r="V269" i="127"/>
  <c r="U269" i="127"/>
  <c r="T269" i="127"/>
  <c r="S269" i="127"/>
  <c r="R269" i="127"/>
  <c r="Q269" i="127"/>
  <c r="P269" i="127"/>
  <c r="O269" i="127"/>
  <c r="N269" i="127"/>
  <c r="M269" i="127"/>
  <c r="L269" i="127"/>
  <c r="K269" i="127"/>
  <c r="J269" i="127"/>
  <c r="I269" i="127"/>
  <c r="H269" i="127"/>
  <c r="G269" i="127"/>
  <c r="F269" i="127"/>
  <c r="E269" i="127"/>
  <c r="D269" i="127"/>
  <c r="AG268" i="127"/>
  <c r="AF268" i="127"/>
  <c r="AE268" i="127"/>
  <c r="AG267" i="127"/>
  <c r="AF267" i="127"/>
  <c r="AE267" i="127"/>
  <c r="AD266" i="127"/>
  <c r="AC266" i="127"/>
  <c r="AB266" i="127"/>
  <c r="AA266" i="127"/>
  <c r="Z266" i="127"/>
  <c r="Y266" i="127"/>
  <c r="X266" i="127"/>
  <c r="W266" i="127"/>
  <c r="V266" i="127"/>
  <c r="U266" i="127"/>
  <c r="T266" i="127"/>
  <c r="S266" i="127"/>
  <c r="R266" i="127"/>
  <c r="Q266" i="127"/>
  <c r="P266" i="127"/>
  <c r="O266" i="127"/>
  <c r="N266" i="127"/>
  <c r="M266" i="127"/>
  <c r="L266" i="127"/>
  <c r="K266" i="127"/>
  <c r="J266" i="127"/>
  <c r="I266" i="127"/>
  <c r="H266" i="127"/>
  <c r="G266" i="127"/>
  <c r="F266" i="127"/>
  <c r="E266" i="127"/>
  <c r="D266" i="127"/>
  <c r="AG265" i="127"/>
  <c r="AG264" i="127" s="1"/>
  <c r="AF265" i="127"/>
  <c r="AF264" i="127" s="1"/>
  <c r="G264" i="127"/>
  <c r="D264" i="127"/>
  <c r="AD264" i="127"/>
  <c r="AC264" i="127"/>
  <c r="AB264" i="127"/>
  <c r="AA264" i="127"/>
  <c r="Z264" i="127"/>
  <c r="Y264" i="127"/>
  <c r="X264" i="127"/>
  <c r="W264" i="127"/>
  <c r="V264" i="127"/>
  <c r="U264" i="127"/>
  <c r="T264" i="127"/>
  <c r="S264" i="127"/>
  <c r="R264" i="127"/>
  <c r="Q264" i="127"/>
  <c r="P264" i="127"/>
  <c r="O264" i="127"/>
  <c r="N264" i="127"/>
  <c r="M264" i="127"/>
  <c r="L264" i="127"/>
  <c r="K264" i="127"/>
  <c r="I264" i="127"/>
  <c r="H264" i="127"/>
  <c r="F264" i="127"/>
  <c r="E264" i="127"/>
  <c r="AG263" i="127"/>
  <c r="AG262" i="127" s="1"/>
  <c r="AF263" i="127"/>
  <c r="AF262" i="127" s="1"/>
  <c r="J262" i="127"/>
  <c r="D262" i="127"/>
  <c r="AD262" i="127"/>
  <c r="AC262" i="127"/>
  <c r="AB262" i="127"/>
  <c r="AA262" i="127"/>
  <c r="Z262" i="127"/>
  <c r="Y262" i="127"/>
  <c r="X262" i="127"/>
  <c r="W262" i="127"/>
  <c r="V262" i="127"/>
  <c r="U262" i="127"/>
  <c r="T262" i="127"/>
  <c r="S262" i="127"/>
  <c r="R262" i="127"/>
  <c r="Q262" i="127"/>
  <c r="P262" i="127"/>
  <c r="O262" i="127"/>
  <c r="N262" i="127"/>
  <c r="M262" i="127"/>
  <c r="L262" i="127"/>
  <c r="K262" i="127"/>
  <c r="I262" i="127"/>
  <c r="H262" i="127"/>
  <c r="G262" i="127"/>
  <c r="F262" i="127"/>
  <c r="E262" i="127"/>
  <c r="AG261" i="127"/>
  <c r="AF261" i="127"/>
  <c r="AE261" i="127"/>
  <c r="AG260" i="127"/>
  <c r="AF260" i="127"/>
  <c r="AG259" i="127"/>
  <c r="AF259" i="127"/>
  <c r="AG258" i="127"/>
  <c r="AF258" i="127"/>
  <c r="AG257" i="127"/>
  <c r="AF257" i="127"/>
  <c r="AG256" i="127"/>
  <c r="AF256" i="127"/>
  <c r="AG255" i="127"/>
  <c r="AF255" i="127"/>
  <c r="AG254" i="127"/>
  <c r="AF254" i="127"/>
  <c r="AG253" i="127"/>
  <c r="AF253" i="127"/>
  <c r="P252" i="127"/>
  <c r="AD252" i="127"/>
  <c r="AC252" i="127"/>
  <c r="AB252" i="127"/>
  <c r="AA252" i="127"/>
  <c r="Z252" i="127"/>
  <c r="Y252" i="127"/>
  <c r="X252" i="127"/>
  <c r="W252" i="127"/>
  <c r="V252" i="127"/>
  <c r="U252" i="127"/>
  <c r="T252" i="127"/>
  <c r="S252" i="127"/>
  <c r="R252" i="127"/>
  <c r="Q252" i="127"/>
  <c r="O252" i="127"/>
  <c r="N252" i="127"/>
  <c r="L252" i="127"/>
  <c r="L452" i="127" s="1"/>
  <c r="K252" i="127"/>
  <c r="J252" i="127"/>
  <c r="I252" i="127"/>
  <c r="H252" i="127"/>
  <c r="F252" i="127"/>
  <c r="E252" i="127"/>
  <c r="AG251" i="127"/>
  <c r="AG250" i="127" s="1"/>
  <c r="AF251" i="127"/>
  <c r="AF250" i="127" s="1"/>
  <c r="J250" i="127"/>
  <c r="D250" i="127"/>
  <c r="AD250" i="127"/>
  <c r="AC250" i="127"/>
  <c r="AB250" i="127"/>
  <c r="AA250" i="127"/>
  <c r="Z250" i="127"/>
  <c r="Y250" i="127"/>
  <c r="X250" i="127"/>
  <c r="W250" i="127"/>
  <c r="V250" i="127"/>
  <c r="U250" i="127"/>
  <c r="T250" i="127"/>
  <c r="S250" i="127"/>
  <c r="R250" i="127"/>
  <c r="Q250" i="127"/>
  <c r="P250" i="127"/>
  <c r="O250" i="127"/>
  <c r="N250" i="127"/>
  <c r="M250" i="127"/>
  <c r="L250" i="127"/>
  <c r="K250" i="127"/>
  <c r="I250" i="127"/>
  <c r="H250" i="127"/>
  <c r="G250" i="127"/>
  <c r="F250" i="127"/>
  <c r="E250" i="127"/>
  <c r="AG249" i="127"/>
  <c r="AG248" i="127" s="1"/>
  <c r="AF249" i="127"/>
  <c r="AF248" i="127" s="1"/>
  <c r="AE249" i="127"/>
  <c r="AE248" i="127" s="1"/>
  <c r="AD248" i="127"/>
  <c r="AC248" i="127"/>
  <c r="AB248" i="127"/>
  <c r="AA248" i="127"/>
  <c r="Z248" i="127"/>
  <c r="Y248" i="127"/>
  <c r="X248" i="127"/>
  <c r="W248" i="127"/>
  <c r="V248" i="127"/>
  <c r="U248" i="127"/>
  <c r="T248" i="127"/>
  <c r="S248" i="127"/>
  <c r="R248" i="127"/>
  <c r="Q248" i="127"/>
  <c r="P248" i="127"/>
  <c r="O248" i="127"/>
  <c r="N248" i="127"/>
  <c r="M248" i="127"/>
  <c r="L248" i="127"/>
  <c r="K248" i="127"/>
  <c r="J248" i="127"/>
  <c r="I248" i="127"/>
  <c r="H248" i="127"/>
  <c r="G248" i="127"/>
  <c r="F248" i="127"/>
  <c r="E248" i="127"/>
  <c r="D248" i="127"/>
  <c r="AG247" i="127"/>
  <c r="AF247" i="127"/>
  <c r="AE247" i="127"/>
  <c r="AG246" i="127"/>
  <c r="AF246" i="127"/>
  <c r="AG245" i="127"/>
  <c r="AF245" i="127"/>
  <c r="AG244" i="127"/>
  <c r="AF244" i="127"/>
  <c r="AG243" i="127"/>
  <c r="AF243" i="127"/>
  <c r="AG242" i="127"/>
  <c r="AF242" i="127"/>
  <c r="AG241" i="127"/>
  <c r="AF241" i="127"/>
  <c r="AG240" i="127"/>
  <c r="AF240" i="127"/>
  <c r="AG239" i="127"/>
  <c r="AF239" i="127"/>
  <c r="AD238" i="127"/>
  <c r="AC238" i="127"/>
  <c r="AB238" i="127"/>
  <c r="AA238" i="127"/>
  <c r="Z238" i="127"/>
  <c r="Y238" i="127"/>
  <c r="X238" i="127"/>
  <c r="W238" i="127"/>
  <c r="V238" i="127"/>
  <c r="U238" i="127"/>
  <c r="T238" i="127"/>
  <c r="S238" i="127"/>
  <c r="R238" i="127"/>
  <c r="Q238" i="127"/>
  <c r="O238" i="127"/>
  <c r="N238" i="127"/>
  <c r="L238" i="127"/>
  <c r="K238" i="127"/>
  <c r="J238" i="127"/>
  <c r="I238" i="127"/>
  <c r="H238" i="127"/>
  <c r="G238" i="127"/>
  <c r="F238" i="127"/>
  <c r="E238" i="127"/>
  <c r="AG237" i="127"/>
  <c r="AF237" i="127"/>
  <c r="AE237" i="127"/>
  <c r="AG236" i="127"/>
  <c r="AF236" i="127"/>
  <c r="AG235" i="127"/>
  <c r="AF235" i="127"/>
  <c r="AG234" i="127"/>
  <c r="AF234" i="127"/>
  <c r="AG233" i="127"/>
  <c r="AF233" i="127"/>
  <c r="AG232" i="127"/>
  <c r="AF232" i="127"/>
  <c r="AG231" i="127"/>
  <c r="AF231" i="127"/>
  <c r="AG230" i="127"/>
  <c r="AF230" i="127"/>
  <c r="AG229" i="127"/>
  <c r="AF229" i="127"/>
  <c r="AD228" i="127"/>
  <c r="AC228" i="127"/>
  <c r="AB228" i="127"/>
  <c r="AA228" i="127"/>
  <c r="Z228" i="127"/>
  <c r="Y228" i="127"/>
  <c r="X228" i="127"/>
  <c r="W228" i="127"/>
  <c r="V228" i="127"/>
  <c r="U228" i="127"/>
  <c r="T228" i="127"/>
  <c r="S228" i="127"/>
  <c r="R228" i="127"/>
  <c r="Q228" i="127"/>
  <c r="O228" i="127"/>
  <c r="N228" i="127"/>
  <c r="L228" i="127"/>
  <c r="K228" i="127"/>
  <c r="J228" i="127"/>
  <c r="I228" i="127"/>
  <c r="H228" i="127"/>
  <c r="F228" i="127"/>
  <c r="E228" i="127"/>
  <c r="AG225" i="127"/>
  <c r="AF225" i="127"/>
  <c r="AE225" i="127"/>
  <c r="AF224" i="127"/>
  <c r="AE224" i="127"/>
  <c r="AF223" i="127"/>
  <c r="AE223" i="127"/>
  <c r="AF222" i="127"/>
  <c r="AE222" i="127"/>
  <c r="AF221" i="127"/>
  <c r="AE221" i="127"/>
  <c r="AF220" i="127"/>
  <c r="AE220" i="127"/>
  <c r="AF219" i="127"/>
  <c r="AE219" i="127"/>
  <c r="AF218" i="127"/>
  <c r="AE218" i="127"/>
  <c r="AF217" i="127"/>
  <c r="AE217" i="127"/>
  <c r="AD216" i="127"/>
  <c r="AC216" i="127"/>
  <c r="AB216" i="127"/>
  <c r="Z216" i="127"/>
  <c r="Y216" i="127"/>
  <c r="X216" i="127"/>
  <c r="W216" i="127"/>
  <c r="V216" i="127"/>
  <c r="U216" i="127"/>
  <c r="T216" i="127"/>
  <c r="S216" i="127"/>
  <c r="Q216" i="127"/>
  <c r="P216" i="127"/>
  <c r="N216" i="127"/>
  <c r="M216" i="127"/>
  <c r="K216" i="127"/>
  <c r="J216" i="127"/>
  <c r="I216" i="127"/>
  <c r="H216" i="127"/>
  <c r="G216" i="127"/>
  <c r="E216" i="127"/>
  <c r="D216" i="127"/>
  <c r="AG215" i="127"/>
  <c r="AF215" i="127"/>
  <c r="AE215" i="127"/>
  <c r="AF214" i="127"/>
  <c r="AE214" i="127"/>
  <c r="AF213" i="127"/>
  <c r="AE213" i="127"/>
  <c r="AF212" i="127"/>
  <c r="AE212" i="127"/>
  <c r="AF211" i="127"/>
  <c r="AE211" i="127"/>
  <c r="AF210" i="127"/>
  <c r="AE210" i="127"/>
  <c r="AF209" i="127"/>
  <c r="AE209" i="127"/>
  <c r="AF208" i="127"/>
  <c r="AE208" i="127"/>
  <c r="AF207" i="127"/>
  <c r="AE207" i="127"/>
  <c r="AD206" i="127"/>
  <c r="AC206" i="127"/>
  <c r="AB206" i="127"/>
  <c r="Z206" i="127"/>
  <c r="Y206" i="127"/>
  <c r="X206" i="127"/>
  <c r="W206" i="127"/>
  <c r="V206" i="127"/>
  <c r="U206" i="127"/>
  <c r="T206" i="127"/>
  <c r="S206" i="127"/>
  <c r="Q206" i="127"/>
  <c r="P206" i="127"/>
  <c r="N206" i="127"/>
  <c r="M206" i="127"/>
  <c r="K206" i="127"/>
  <c r="J206" i="127"/>
  <c r="I206" i="127"/>
  <c r="H206" i="127"/>
  <c r="G206" i="127"/>
  <c r="E206" i="127"/>
  <c r="D206" i="127"/>
  <c r="AG205" i="127"/>
  <c r="AG204" i="127" s="1"/>
  <c r="AF205" i="127"/>
  <c r="AF204" i="127" s="1"/>
  <c r="J204" i="127"/>
  <c r="AD204" i="127"/>
  <c r="AC204" i="127"/>
  <c r="AB204" i="127"/>
  <c r="AA204" i="127"/>
  <c r="Z204" i="127"/>
  <c r="Y204" i="127"/>
  <c r="X204" i="127"/>
  <c r="W204" i="127"/>
  <c r="V204" i="127"/>
  <c r="U204" i="127"/>
  <c r="T204" i="127"/>
  <c r="S204" i="127"/>
  <c r="R204" i="127"/>
  <c r="Q204" i="127"/>
  <c r="P204" i="127"/>
  <c r="O204" i="127"/>
  <c r="N204" i="127"/>
  <c r="M204" i="127"/>
  <c r="L204" i="127"/>
  <c r="K204" i="127"/>
  <c r="I204" i="127"/>
  <c r="H204" i="127"/>
  <c r="G204" i="127"/>
  <c r="F204" i="127"/>
  <c r="E204" i="127"/>
  <c r="AG203" i="127"/>
  <c r="AG202" i="127" s="1"/>
  <c r="AF203" i="127"/>
  <c r="AF202" i="127" s="1"/>
  <c r="AE203" i="127"/>
  <c r="AE202" i="127" s="1"/>
  <c r="AD202" i="127"/>
  <c r="AC202" i="127"/>
  <c r="AB202" i="127"/>
  <c r="AA202" i="127"/>
  <c r="Z202" i="127"/>
  <c r="Y202" i="127"/>
  <c r="X202" i="127"/>
  <c r="W202" i="127"/>
  <c r="V202" i="127"/>
  <c r="U202" i="127"/>
  <c r="T202" i="127"/>
  <c r="S202" i="127"/>
  <c r="R202" i="127"/>
  <c r="Q202" i="127"/>
  <c r="P202" i="127"/>
  <c r="O202" i="127"/>
  <c r="N202" i="127"/>
  <c r="M202" i="127"/>
  <c r="L202" i="127"/>
  <c r="K202" i="127"/>
  <c r="J202" i="127"/>
  <c r="I202" i="127"/>
  <c r="H202" i="127"/>
  <c r="G202" i="127"/>
  <c r="F202" i="127"/>
  <c r="E202" i="127"/>
  <c r="D202" i="127"/>
  <c r="AG201" i="127"/>
  <c r="AF201" i="127"/>
  <c r="AE201" i="127"/>
  <c r="AG200" i="127"/>
  <c r="AF200" i="127"/>
  <c r="AE200" i="127"/>
  <c r="AG199" i="127"/>
  <c r="AF199" i="127"/>
  <c r="AE199" i="127"/>
  <c r="AG198" i="127"/>
  <c r="AF198" i="127"/>
  <c r="AE198" i="127"/>
  <c r="AG197" i="127"/>
  <c r="AF197" i="127"/>
  <c r="AE197" i="127"/>
  <c r="AG196" i="127"/>
  <c r="AF196" i="127"/>
  <c r="AE196" i="127"/>
  <c r="AG195" i="127"/>
  <c r="AF195" i="127"/>
  <c r="AE195" i="127"/>
  <c r="AG194" i="127"/>
  <c r="AF194" i="127"/>
  <c r="AE194" i="127"/>
  <c r="AG193" i="127"/>
  <c r="AF193" i="127"/>
  <c r="AE193" i="127"/>
  <c r="AD192" i="127"/>
  <c r="AC192" i="127"/>
  <c r="AB192" i="127"/>
  <c r="AA192" i="127"/>
  <c r="Z192" i="127"/>
  <c r="Y192" i="127"/>
  <c r="X192" i="127"/>
  <c r="W192" i="127"/>
  <c r="V192" i="127"/>
  <c r="U192" i="127"/>
  <c r="T192" i="127"/>
  <c r="S192" i="127"/>
  <c r="R192" i="127"/>
  <c r="Q192" i="127"/>
  <c r="P192" i="127"/>
  <c r="O192" i="127"/>
  <c r="N192" i="127"/>
  <c r="M192" i="127"/>
  <c r="L192" i="127"/>
  <c r="K192" i="127"/>
  <c r="I192" i="127"/>
  <c r="H192" i="127"/>
  <c r="G192" i="127"/>
  <c r="F192" i="127"/>
  <c r="E192" i="127"/>
  <c r="D192" i="127"/>
  <c r="AG191" i="127"/>
  <c r="AF191" i="127"/>
  <c r="AE191" i="127"/>
  <c r="AG190" i="127"/>
  <c r="AF190" i="127"/>
  <c r="AG189" i="127"/>
  <c r="AF189" i="127"/>
  <c r="AG188" i="127"/>
  <c r="AF188" i="127"/>
  <c r="AG187" i="127"/>
  <c r="AF187" i="127"/>
  <c r="AG186" i="127"/>
  <c r="AF186" i="127"/>
  <c r="AG185" i="127"/>
  <c r="AF185" i="127"/>
  <c r="AG184" i="127"/>
  <c r="AF184" i="127"/>
  <c r="AG183" i="127"/>
  <c r="AF183" i="127"/>
  <c r="AD182" i="127"/>
  <c r="AC182" i="127"/>
  <c r="AB182" i="127"/>
  <c r="AA182" i="127"/>
  <c r="Z182" i="127"/>
  <c r="X182" i="127"/>
  <c r="W182" i="127"/>
  <c r="V182" i="127"/>
  <c r="U182" i="127"/>
  <c r="T182" i="127"/>
  <c r="S182" i="127"/>
  <c r="R182" i="127"/>
  <c r="Q182" i="127"/>
  <c r="O182" i="127"/>
  <c r="N182" i="127"/>
  <c r="L182" i="127"/>
  <c r="K182" i="127"/>
  <c r="I182" i="127"/>
  <c r="H182" i="127"/>
  <c r="G182" i="127"/>
  <c r="F182" i="127"/>
  <c r="E182" i="127"/>
  <c r="AG181" i="127"/>
  <c r="AF181" i="127"/>
  <c r="AE181" i="127"/>
  <c r="AG180" i="127"/>
  <c r="AE180" i="127"/>
  <c r="AG179" i="127"/>
  <c r="AE179" i="127"/>
  <c r="AG178" i="127"/>
  <c r="AE178" i="127"/>
  <c r="AG177" i="127"/>
  <c r="AE177" i="127"/>
  <c r="AG176" i="127"/>
  <c r="AE176" i="127"/>
  <c r="AG175" i="127"/>
  <c r="AE175" i="127"/>
  <c r="AG174" i="127"/>
  <c r="AE174" i="127"/>
  <c r="AG173" i="127"/>
  <c r="AE173" i="127"/>
  <c r="AD172" i="127"/>
  <c r="AC172" i="127"/>
  <c r="AB172" i="127"/>
  <c r="AA172" i="127"/>
  <c r="Z172" i="127"/>
  <c r="Y172" i="127"/>
  <c r="X172" i="127"/>
  <c r="W172" i="127"/>
  <c r="V172" i="127"/>
  <c r="U172" i="127"/>
  <c r="T172" i="127"/>
  <c r="S172" i="127"/>
  <c r="R172" i="127"/>
  <c r="Q172" i="127"/>
  <c r="P172" i="127"/>
  <c r="O172" i="127"/>
  <c r="N172" i="127"/>
  <c r="M172" i="127"/>
  <c r="L172" i="127"/>
  <c r="J172" i="127"/>
  <c r="I172" i="127"/>
  <c r="H172" i="127"/>
  <c r="G172" i="127"/>
  <c r="F172" i="127"/>
  <c r="D172" i="127"/>
  <c r="AG171" i="127"/>
  <c r="AF171" i="127"/>
  <c r="AE171" i="127"/>
  <c r="AG170" i="127"/>
  <c r="AF170" i="127"/>
  <c r="AE170" i="127"/>
  <c r="AG169" i="127"/>
  <c r="AF169" i="127"/>
  <c r="AE169" i="127"/>
  <c r="AG168" i="127"/>
  <c r="AF168" i="127"/>
  <c r="AE168" i="127"/>
  <c r="AG167" i="127"/>
  <c r="AF167" i="127"/>
  <c r="AE167" i="127"/>
  <c r="AG166" i="127"/>
  <c r="AF166" i="127"/>
  <c r="AE166" i="127"/>
  <c r="AG165" i="127"/>
  <c r="AF165" i="127"/>
  <c r="AE165" i="127"/>
  <c r="AG164" i="127"/>
  <c r="AF164" i="127"/>
  <c r="AE164" i="127"/>
  <c r="AG163" i="127"/>
  <c r="AF163" i="127"/>
  <c r="AD162" i="127"/>
  <c r="AC162" i="127"/>
  <c r="AB162" i="127"/>
  <c r="AA162" i="127"/>
  <c r="Z162" i="127"/>
  <c r="Y162" i="127"/>
  <c r="X162" i="127"/>
  <c r="W162" i="127"/>
  <c r="V162" i="127"/>
  <c r="U162" i="127"/>
  <c r="T162" i="127"/>
  <c r="S162" i="127"/>
  <c r="R162" i="127"/>
  <c r="Q162" i="127"/>
  <c r="P162" i="127"/>
  <c r="O162" i="127"/>
  <c r="N162" i="127"/>
  <c r="M162" i="127"/>
  <c r="L162" i="127"/>
  <c r="K162" i="127"/>
  <c r="I162" i="127"/>
  <c r="H162" i="127"/>
  <c r="G162" i="127"/>
  <c r="F162" i="127"/>
  <c r="E162" i="127"/>
  <c r="D162" i="127"/>
  <c r="AG161" i="127"/>
  <c r="AF161" i="127"/>
  <c r="AE161" i="127"/>
  <c r="AG160" i="127"/>
  <c r="AF160" i="127"/>
  <c r="AE160" i="127"/>
  <c r="AG159" i="127"/>
  <c r="AF159" i="127"/>
  <c r="AE159" i="127"/>
  <c r="AG158" i="127"/>
  <c r="AF158" i="127"/>
  <c r="AE158" i="127"/>
  <c r="AG157" i="127"/>
  <c r="AF157" i="127"/>
  <c r="AE157" i="127"/>
  <c r="AG156" i="127"/>
  <c r="AF156" i="127"/>
  <c r="AE156" i="127"/>
  <c r="AG155" i="127"/>
  <c r="AF155" i="127"/>
  <c r="AE155" i="127"/>
  <c r="AG154" i="127"/>
  <c r="AF154" i="127"/>
  <c r="AE154" i="127"/>
  <c r="AG153" i="127"/>
  <c r="AF153" i="127"/>
  <c r="AD152" i="127"/>
  <c r="AC152" i="127"/>
  <c r="AB152" i="127"/>
  <c r="AA152" i="127"/>
  <c r="Z152" i="127"/>
  <c r="Y152" i="127"/>
  <c r="X152" i="127"/>
  <c r="W152" i="127"/>
  <c r="V152" i="127"/>
  <c r="U152" i="127"/>
  <c r="T152" i="127"/>
  <c r="S152" i="127"/>
  <c r="R152" i="127"/>
  <c r="Q152" i="127"/>
  <c r="P152" i="127"/>
  <c r="O152" i="127"/>
  <c r="N152" i="127"/>
  <c r="M152" i="127"/>
  <c r="L152" i="127"/>
  <c r="K152" i="127"/>
  <c r="I152" i="127"/>
  <c r="H152" i="127"/>
  <c r="G152" i="127"/>
  <c r="F152" i="127"/>
  <c r="E152" i="127"/>
  <c r="D152" i="127"/>
  <c r="AG151" i="127"/>
  <c r="AF151" i="127"/>
  <c r="AE151" i="127"/>
  <c r="AG150" i="127"/>
  <c r="AE150" i="127"/>
  <c r="AG149" i="127"/>
  <c r="AE149" i="127"/>
  <c r="AG148" i="127"/>
  <c r="AE148" i="127"/>
  <c r="AG147" i="127"/>
  <c r="AE147" i="127"/>
  <c r="AG146" i="127"/>
  <c r="AE146" i="127"/>
  <c r="AG145" i="127"/>
  <c r="AE145" i="127"/>
  <c r="AG144" i="127"/>
  <c r="AE144" i="127"/>
  <c r="AG143" i="127"/>
  <c r="AE143" i="127"/>
  <c r="AD142" i="127"/>
  <c r="AC142" i="127"/>
  <c r="AB142" i="127"/>
  <c r="AA142" i="127"/>
  <c r="Z142" i="127"/>
  <c r="Y142" i="127"/>
  <c r="X142" i="127"/>
  <c r="W142" i="127"/>
  <c r="V142" i="127"/>
  <c r="U142" i="127"/>
  <c r="T142" i="127"/>
  <c r="S142" i="127"/>
  <c r="R142" i="127"/>
  <c r="Q142" i="127"/>
  <c r="P142" i="127"/>
  <c r="O142" i="127"/>
  <c r="N142" i="127"/>
  <c r="M142" i="127"/>
  <c r="L142" i="127"/>
  <c r="J142" i="127"/>
  <c r="I142" i="127"/>
  <c r="H142" i="127"/>
  <c r="G142" i="127"/>
  <c r="F142" i="127"/>
  <c r="D142" i="127"/>
  <c r="AG141" i="127"/>
  <c r="AF141" i="127"/>
  <c r="AE141" i="127"/>
  <c r="AG140" i="127"/>
  <c r="AF140" i="127"/>
  <c r="AE140" i="127"/>
  <c r="AG139" i="127"/>
  <c r="AF139" i="127"/>
  <c r="AE139" i="127"/>
  <c r="AG138" i="127"/>
  <c r="AF138" i="127"/>
  <c r="AE138" i="127"/>
  <c r="AG137" i="127"/>
  <c r="AF137" i="127"/>
  <c r="AE137" i="127"/>
  <c r="AG136" i="127"/>
  <c r="AF136" i="127"/>
  <c r="AE136" i="127"/>
  <c r="AG135" i="127"/>
  <c r="AF135" i="127"/>
  <c r="AE135" i="127"/>
  <c r="AG134" i="127"/>
  <c r="AF134" i="127"/>
  <c r="AE134" i="127"/>
  <c r="AG133" i="127"/>
  <c r="AF133" i="127"/>
  <c r="AD132" i="127"/>
  <c r="AC132" i="127"/>
  <c r="AB132" i="127"/>
  <c r="AA132" i="127"/>
  <c r="Z132" i="127"/>
  <c r="Y132" i="127"/>
  <c r="X132" i="127"/>
  <c r="W132" i="127"/>
  <c r="V132" i="127"/>
  <c r="U132" i="127"/>
  <c r="T132" i="127"/>
  <c r="S132" i="127"/>
  <c r="R132" i="127"/>
  <c r="Q132" i="127"/>
  <c r="P132" i="127"/>
  <c r="O132" i="127"/>
  <c r="N132" i="127"/>
  <c r="M132" i="127"/>
  <c r="L132" i="127"/>
  <c r="K132" i="127"/>
  <c r="I132" i="127"/>
  <c r="H132" i="127"/>
  <c r="G132" i="127"/>
  <c r="F132" i="127"/>
  <c r="E132" i="127"/>
  <c r="D132" i="127"/>
  <c r="AG131" i="127"/>
  <c r="AF131" i="127"/>
  <c r="AE131" i="127"/>
  <c r="AG130" i="127"/>
  <c r="AF130" i="127"/>
  <c r="AG129" i="127"/>
  <c r="AF129" i="127"/>
  <c r="AG128" i="127"/>
  <c r="AF128" i="127"/>
  <c r="AG127" i="127"/>
  <c r="AF127" i="127"/>
  <c r="AG126" i="127"/>
  <c r="AF126" i="127"/>
  <c r="AG125" i="127"/>
  <c r="AF125" i="127"/>
  <c r="AG124" i="127"/>
  <c r="AF124" i="127"/>
  <c r="AG123" i="127"/>
  <c r="AF123" i="127"/>
  <c r="AD122" i="127"/>
  <c r="AC122" i="127"/>
  <c r="AB122" i="127"/>
  <c r="AA122" i="127"/>
  <c r="Z122" i="127"/>
  <c r="X122" i="127"/>
  <c r="W122" i="127"/>
  <c r="V122" i="127"/>
  <c r="U122" i="127"/>
  <c r="T122" i="127"/>
  <c r="S122" i="127"/>
  <c r="R122" i="127"/>
  <c r="Q122" i="127"/>
  <c r="O122" i="127"/>
  <c r="N122" i="127"/>
  <c r="L122" i="127"/>
  <c r="K122" i="127"/>
  <c r="I122" i="127"/>
  <c r="H122" i="127"/>
  <c r="G122" i="127"/>
  <c r="F122" i="127"/>
  <c r="E122" i="127"/>
  <c r="AG121" i="127"/>
  <c r="AF121" i="127"/>
  <c r="AE121" i="127"/>
  <c r="AG120" i="127"/>
  <c r="AF120" i="127"/>
  <c r="AE120" i="127"/>
  <c r="AG119" i="127"/>
  <c r="AF119" i="127"/>
  <c r="AE119" i="127"/>
  <c r="AG118" i="127"/>
  <c r="AF118" i="127"/>
  <c r="AE118" i="127"/>
  <c r="AG117" i="127"/>
  <c r="AF117" i="127"/>
  <c r="AE117" i="127"/>
  <c r="AG116" i="127"/>
  <c r="AF116" i="127"/>
  <c r="AE116" i="127"/>
  <c r="AG115" i="127"/>
  <c r="AF115" i="127"/>
  <c r="AE115" i="127"/>
  <c r="AG114" i="127"/>
  <c r="AF114" i="127"/>
  <c r="AE114" i="127"/>
  <c r="AG113" i="127"/>
  <c r="AF113" i="127"/>
  <c r="AD112" i="127"/>
  <c r="AC112" i="127"/>
  <c r="AB112" i="127"/>
  <c r="AA112" i="127"/>
  <c r="Z112" i="127"/>
  <c r="Y112" i="127"/>
  <c r="X112" i="127"/>
  <c r="W112" i="127"/>
  <c r="V112" i="127"/>
  <c r="U112" i="127"/>
  <c r="T112" i="127"/>
  <c r="S112" i="127"/>
  <c r="R112" i="127"/>
  <c r="Q112" i="127"/>
  <c r="P112" i="127"/>
  <c r="O112" i="127"/>
  <c r="N112" i="127"/>
  <c r="M112" i="127"/>
  <c r="L112" i="127"/>
  <c r="K112" i="127"/>
  <c r="J112" i="127"/>
  <c r="I112" i="127"/>
  <c r="H112" i="127"/>
  <c r="G112" i="127"/>
  <c r="F112" i="127"/>
  <c r="E112" i="127"/>
  <c r="AG111" i="127"/>
  <c r="AF111" i="127"/>
  <c r="AE111" i="127"/>
  <c r="AG110" i="127"/>
  <c r="AF110" i="127"/>
  <c r="AE110" i="127"/>
  <c r="AG109" i="127"/>
  <c r="AF109" i="127"/>
  <c r="AE109" i="127"/>
  <c r="AG108" i="127"/>
  <c r="AF108" i="127"/>
  <c r="AE108" i="127"/>
  <c r="AG107" i="127"/>
  <c r="AF107" i="127"/>
  <c r="AE107" i="127"/>
  <c r="AG106" i="127"/>
  <c r="AF106" i="127"/>
  <c r="AE106" i="127"/>
  <c r="AG105" i="127"/>
  <c r="AF105" i="127"/>
  <c r="AE105" i="127"/>
  <c r="AG104" i="127"/>
  <c r="AF104" i="127"/>
  <c r="AE104" i="127"/>
  <c r="AG103" i="127"/>
  <c r="AF103" i="127"/>
  <c r="AE103" i="127"/>
  <c r="AD102" i="127"/>
  <c r="AC102" i="127"/>
  <c r="AB102" i="127"/>
  <c r="AA102" i="127"/>
  <c r="Z102" i="127"/>
  <c r="Y102" i="127"/>
  <c r="X102" i="127"/>
  <c r="W102" i="127"/>
  <c r="V102" i="127"/>
  <c r="U102" i="127"/>
  <c r="T102" i="127"/>
  <c r="S102" i="127"/>
  <c r="R102" i="127"/>
  <c r="Q102" i="127"/>
  <c r="P102" i="127"/>
  <c r="O102" i="127"/>
  <c r="N102" i="127"/>
  <c r="M102" i="127"/>
  <c r="L102" i="127"/>
  <c r="K102" i="127"/>
  <c r="J102" i="127"/>
  <c r="I102" i="127"/>
  <c r="H102" i="127"/>
  <c r="G102" i="127"/>
  <c r="F102" i="127"/>
  <c r="E102" i="127"/>
  <c r="AG101" i="127"/>
  <c r="AF101" i="127"/>
  <c r="AE101" i="127"/>
  <c r="AG100" i="127"/>
  <c r="AF100" i="127"/>
  <c r="AG99" i="127"/>
  <c r="AF99" i="127"/>
  <c r="AG98" i="127"/>
  <c r="AF98" i="127"/>
  <c r="AG97" i="127"/>
  <c r="AF97" i="127"/>
  <c r="AG96" i="127"/>
  <c r="AF96" i="127"/>
  <c r="AG95" i="127"/>
  <c r="AF95" i="127"/>
  <c r="AG94" i="127"/>
  <c r="AF94" i="127"/>
  <c r="AG93" i="127"/>
  <c r="AF93" i="127"/>
  <c r="AD92" i="127"/>
  <c r="AC92" i="127"/>
  <c r="AB92" i="127"/>
  <c r="AA92" i="127"/>
  <c r="Z92" i="127"/>
  <c r="X92" i="127"/>
  <c r="W92" i="127"/>
  <c r="V92" i="127"/>
  <c r="U92" i="127"/>
  <c r="T92" i="127"/>
  <c r="S92" i="127"/>
  <c r="R92" i="127"/>
  <c r="Q92" i="127"/>
  <c r="P92" i="127"/>
  <c r="O92" i="127"/>
  <c r="N92" i="127"/>
  <c r="M92" i="127"/>
  <c r="L92" i="127"/>
  <c r="K92" i="127"/>
  <c r="J92" i="127"/>
  <c r="I92" i="127"/>
  <c r="H92" i="127"/>
  <c r="G92" i="127"/>
  <c r="F92" i="127"/>
  <c r="E92" i="127"/>
  <c r="AG91" i="127"/>
  <c r="AG90" i="127" s="1"/>
  <c r="AF91" i="127"/>
  <c r="AF90" i="127" s="1"/>
  <c r="AE91" i="127"/>
  <c r="AE90" i="127" s="1"/>
  <c r="AD90" i="127"/>
  <c r="AC90" i="127"/>
  <c r="AB90" i="127"/>
  <c r="AA90" i="127"/>
  <c r="Z90" i="127"/>
  <c r="Y90" i="127"/>
  <c r="X90" i="127"/>
  <c r="W90" i="127"/>
  <c r="V90" i="127"/>
  <c r="U90" i="127"/>
  <c r="T90" i="127"/>
  <c r="S90" i="127"/>
  <c r="R90" i="127"/>
  <c r="Q90" i="127"/>
  <c r="P90" i="127"/>
  <c r="O90" i="127"/>
  <c r="N90" i="127"/>
  <c r="M90" i="127"/>
  <c r="L90" i="127"/>
  <c r="K90" i="127"/>
  <c r="J90" i="127"/>
  <c r="I90" i="127"/>
  <c r="H90" i="127"/>
  <c r="G90" i="127"/>
  <c r="F90" i="127"/>
  <c r="E90" i="127"/>
  <c r="D90" i="127"/>
  <c r="AG89" i="127"/>
  <c r="AF89" i="127"/>
  <c r="AE89" i="127"/>
  <c r="AG88" i="127"/>
  <c r="AF88" i="127"/>
  <c r="AG87" i="127"/>
  <c r="AF87" i="127"/>
  <c r="AG86" i="127"/>
  <c r="AF86" i="127"/>
  <c r="AG85" i="127"/>
  <c r="AF85" i="127"/>
  <c r="AG84" i="127"/>
  <c r="AF84" i="127"/>
  <c r="AG83" i="127"/>
  <c r="AF83" i="127"/>
  <c r="AG82" i="127"/>
  <c r="AF82" i="127"/>
  <c r="AG81" i="127"/>
  <c r="AF81" i="127"/>
  <c r="AD80" i="127"/>
  <c r="AC80" i="127"/>
  <c r="AB80" i="127"/>
  <c r="AA80" i="127"/>
  <c r="Z80" i="127"/>
  <c r="X80" i="127"/>
  <c r="W80" i="127"/>
  <c r="V80" i="127"/>
  <c r="U80" i="127"/>
  <c r="T80" i="127"/>
  <c r="S80" i="127"/>
  <c r="R80" i="127"/>
  <c r="Q80" i="127"/>
  <c r="P80" i="127"/>
  <c r="O80" i="127"/>
  <c r="N80" i="127"/>
  <c r="M80" i="127"/>
  <c r="L80" i="127"/>
  <c r="K80" i="127"/>
  <c r="J80" i="127"/>
  <c r="I80" i="127"/>
  <c r="H80" i="127"/>
  <c r="G80" i="127"/>
  <c r="F80" i="127"/>
  <c r="E80" i="127"/>
  <c r="AG79" i="127"/>
  <c r="AF79" i="127"/>
  <c r="AG78" i="127"/>
  <c r="AF78" i="127"/>
  <c r="AG77" i="127"/>
  <c r="AF77" i="127"/>
  <c r="AG76" i="127"/>
  <c r="AF76" i="127"/>
  <c r="AG75" i="127"/>
  <c r="AF75" i="127"/>
  <c r="AG74" i="127"/>
  <c r="AF74" i="127"/>
  <c r="AG73" i="127"/>
  <c r="AF73" i="127"/>
  <c r="AG72" i="127"/>
  <c r="AF72" i="127"/>
  <c r="AE72" i="127"/>
  <c r="AG71" i="127"/>
  <c r="AF71" i="127"/>
  <c r="AG70" i="127"/>
  <c r="AF70" i="127"/>
  <c r="AD69" i="127"/>
  <c r="AC69" i="127"/>
  <c r="AB69" i="127"/>
  <c r="AA69" i="127"/>
  <c r="Z69" i="127"/>
  <c r="Y69" i="127"/>
  <c r="X69" i="127"/>
  <c r="W69" i="127"/>
  <c r="V69" i="127"/>
  <c r="U69" i="127"/>
  <c r="T69" i="127"/>
  <c r="S69" i="127"/>
  <c r="R69" i="127"/>
  <c r="Q69" i="127"/>
  <c r="P69" i="127"/>
  <c r="O69" i="127"/>
  <c r="N69" i="127"/>
  <c r="M69" i="127"/>
  <c r="L69" i="127"/>
  <c r="K69" i="127"/>
  <c r="I69" i="127"/>
  <c r="H69" i="127"/>
  <c r="G69" i="127"/>
  <c r="F69" i="127"/>
  <c r="E69" i="127"/>
  <c r="D69" i="127"/>
  <c r="AG68" i="127"/>
  <c r="AF68" i="127"/>
  <c r="D409" i="127"/>
  <c r="AG67" i="127"/>
  <c r="AF67" i="127"/>
  <c r="D408" i="127"/>
  <c r="AG66" i="127"/>
  <c r="AF66" i="127"/>
  <c r="AG65" i="127"/>
  <c r="AF65" i="127"/>
  <c r="AG64" i="127"/>
  <c r="AF64" i="127"/>
  <c r="AG63" i="127"/>
  <c r="AF63" i="127"/>
  <c r="AG62" i="127"/>
  <c r="AF62" i="127"/>
  <c r="AG61" i="127"/>
  <c r="AF61" i="127"/>
  <c r="AG60" i="127"/>
  <c r="AF60" i="127"/>
  <c r="AG59" i="127"/>
  <c r="AF59" i="127"/>
  <c r="AD58" i="127"/>
  <c r="AC58" i="127"/>
  <c r="AB58" i="127"/>
  <c r="AA58" i="127"/>
  <c r="Z58" i="127"/>
  <c r="Y58" i="127"/>
  <c r="X58" i="127"/>
  <c r="W58" i="127"/>
  <c r="V58" i="127"/>
  <c r="U58" i="127"/>
  <c r="T58" i="127"/>
  <c r="S58" i="127"/>
  <c r="R58" i="127"/>
  <c r="Q58" i="127"/>
  <c r="O58" i="127"/>
  <c r="N58" i="127"/>
  <c r="L58" i="127"/>
  <c r="K58" i="127"/>
  <c r="J58" i="127"/>
  <c r="I58" i="127"/>
  <c r="H58" i="127"/>
  <c r="G58" i="127"/>
  <c r="F58" i="127"/>
  <c r="E58" i="127"/>
  <c r="AG57" i="127"/>
  <c r="AG56" i="127" s="1"/>
  <c r="AF57" i="127"/>
  <c r="AF56" i="127" s="1"/>
  <c r="AE57" i="127"/>
  <c r="AE56" i="127" s="1"/>
  <c r="AD56" i="127"/>
  <c r="AC56" i="127"/>
  <c r="AB56" i="127"/>
  <c r="AA56" i="127"/>
  <c r="Z56" i="127"/>
  <c r="Y56" i="127"/>
  <c r="X56" i="127"/>
  <c r="W56" i="127"/>
  <c r="V56" i="127"/>
  <c r="U56" i="127"/>
  <c r="T56" i="127"/>
  <c r="S56" i="127"/>
  <c r="R56" i="127"/>
  <c r="Q56" i="127"/>
  <c r="P56" i="127"/>
  <c r="O56" i="127"/>
  <c r="N56" i="127"/>
  <c r="M56" i="127"/>
  <c r="L56" i="127"/>
  <c r="K56" i="127"/>
  <c r="J56" i="127"/>
  <c r="I56" i="127"/>
  <c r="H56" i="127"/>
  <c r="G56" i="127"/>
  <c r="F56" i="127"/>
  <c r="E56" i="127"/>
  <c r="D56" i="127"/>
  <c r="AG55" i="127"/>
  <c r="AF55" i="127"/>
  <c r="AF54" i="127" s="1"/>
  <c r="AE55" i="127"/>
  <c r="AE54" i="127" s="1"/>
  <c r="AG54" i="127"/>
  <c r="AD54" i="127"/>
  <c r="AC54" i="127"/>
  <c r="AB54" i="127"/>
  <c r="AA54" i="127"/>
  <c r="Z54" i="127"/>
  <c r="Y54" i="127"/>
  <c r="X54" i="127"/>
  <c r="W54" i="127"/>
  <c r="V54" i="127"/>
  <c r="U54" i="127"/>
  <c r="T54" i="127"/>
  <c r="S54" i="127"/>
  <c r="R54" i="127"/>
  <c r="Q54" i="127"/>
  <c r="P54" i="127"/>
  <c r="O54" i="127"/>
  <c r="N54" i="127"/>
  <c r="M54" i="127"/>
  <c r="L54" i="127"/>
  <c r="K54" i="127"/>
  <c r="J54" i="127"/>
  <c r="I54" i="127"/>
  <c r="H54" i="127"/>
  <c r="G54" i="127"/>
  <c r="F54" i="127"/>
  <c r="E54" i="127"/>
  <c r="D54" i="127"/>
  <c r="AG53" i="127"/>
  <c r="AF53" i="127"/>
  <c r="AE53" i="127"/>
  <c r="AG52" i="127"/>
  <c r="AF52" i="127"/>
  <c r="AE52" i="127"/>
  <c r="AD51" i="127"/>
  <c r="AC51" i="127"/>
  <c r="AB51" i="127"/>
  <c r="AA51" i="127"/>
  <c r="Z51" i="127"/>
  <c r="Y51" i="127"/>
  <c r="X51" i="127"/>
  <c r="W51" i="127"/>
  <c r="V51" i="127"/>
  <c r="U51" i="127"/>
  <c r="T51" i="127"/>
  <c r="S51" i="127"/>
  <c r="R51" i="127"/>
  <c r="Q51" i="127"/>
  <c r="P51" i="127"/>
  <c r="O51" i="127"/>
  <c r="N51" i="127"/>
  <c r="M51" i="127"/>
  <c r="L51" i="127"/>
  <c r="K51" i="127"/>
  <c r="J51" i="127"/>
  <c r="I51" i="127"/>
  <c r="H51" i="127"/>
  <c r="G51" i="127"/>
  <c r="F51" i="127"/>
  <c r="E51" i="127"/>
  <c r="D51" i="127"/>
  <c r="AG50" i="127"/>
  <c r="AF50" i="127"/>
  <c r="AE50" i="127"/>
  <c r="AG49" i="127"/>
  <c r="AF49" i="127"/>
  <c r="AG48" i="127"/>
  <c r="AF48" i="127"/>
  <c r="AG47" i="127"/>
  <c r="AF47" i="127"/>
  <c r="AG46" i="127"/>
  <c r="AF46" i="127"/>
  <c r="AG45" i="127"/>
  <c r="AF45" i="127"/>
  <c r="AG44" i="127"/>
  <c r="AF44" i="127"/>
  <c r="AG43" i="127"/>
  <c r="AF43" i="127"/>
  <c r="AG42" i="127"/>
  <c r="AF42" i="127"/>
  <c r="AD41" i="127"/>
  <c r="AC41" i="127"/>
  <c r="AB41" i="127"/>
  <c r="AA41" i="127"/>
  <c r="Z41" i="127"/>
  <c r="Y41" i="127"/>
  <c r="X41" i="127"/>
  <c r="W41" i="127"/>
  <c r="V41" i="127"/>
  <c r="U41" i="127"/>
  <c r="T41" i="127"/>
  <c r="S41" i="127"/>
  <c r="R41" i="127"/>
  <c r="Q41" i="127"/>
  <c r="O41" i="127"/>
  <c r="N41" i="127"/>
  <c r="M41" i="127"/>
  <c r="L41" i="127"/>
  <c r="K41" i="127"/>
  <c r="J41" i="127"/>
  <c r="I41" i="127"/>
  <c r="H41" i="127"/>
  <c r="G41" i="127"/>
  <c r="F41" i="127"/>
  <c r="E41" i="127"/>
  <c r="AG40" i="127"/>
  <c r="AG39" i="127" s="1"/>
  <c r="AF40" i="127"/>
  <c r="AF39" i="127" s="1"/>
  <c r="AE40" i="127"/>
  <c r="AE39" i="127" s="1"/>
  <c r="AD39" i="127"/>
  <c r="AC39" i="127"/>
  <c r="AB39" i="127"/>
  <c r="AA39" i="127"/>
  <c r="Z39" i="127"/>
  <c r="Y39" i="127"/>
  <c r="X39" i="127"/>
  <c r="W39" i="127"/>
  <c r="V39" i="127"/>
  <c r="U39" i="127"/>
  <c r="T39" i="127"/>
  <c r="S39" i="127"/>
  <c r="R39" i="127"/>
  <c r="Q39" i="127"/>
  <c r="P39" i="127"/>
  <c r="O39" i="127"/>
  <c r="N39" i="127"/>
  <c r="M39" i="127"/>
  <c r="L39" i="127"/>
  <c r="K39" i="127"/>
  <c r="I39" i="127"/>
  <c r="H39" i="127"/>
  <c r="G39" i="127"/>
  <c r="F39" i="127"/>
  <c r="E39" i="127"/>
  <c r="D39" i="127"/>
  <c r="AG38" i="127"/>
  <c r="AF38" i="127"/>
  <c r="AG37" i="127"/>
  <c r="AF37" i="127"/>
  <c r="AG36" i="127"/>
  <c r="AF36" i="127"/>
  <c r="AG35" i="127"/>
  <c r="AF35" i="127"/>
  <c r="AG34" i="127"/>
  <c r="AF34" i="127"/>
  <c r="AE34" i="127"/>
  <c r="AG33" i="127"/>
  <c r="AF33" i="127"/>
  <c r="AE33" i="127"/>
  <c r="AG32" i="127"/>
  <c r="AF32" i="127"/>
  <c r="AE32" i="127"/>
  <c r="AG31" i="127"/>
  <c r="AF31" i="127"/>
  <c r="AG30" i="127"/>
  <c r="AF30" i="127"/>
  <c r="AE30" i="127"/>
  <c r="AD29" i="127"/>
  <c r="AC29" i="127"/>
  <c r="AB29" i="127"/>
  <c r="AA29" i="127"/>
  <c r="Z29" i="127"/>
  <c r="Y29" i="127"/>
  <c r="X29" i="127"/>
  <c r="W29" i="127"/>
  <c r="V29" i="127"/>
  <c r="U29" i="127"/>
  <c r="T29" i="127"/>
  <c r="S29" i="127"/>
  <c r="R29" i="127"/>
  <c r="Q29" i="127"/>
  <c r="P29" i="127"/>
  <c r="O29" i="127"/>
  <c r="N29" i="127"/>
  <c r="M29" i="127"/>
  <c r="L29" i="127"/>
  <c r="K29" i="127"/>
  <c r="I29" i="127"/>
  <c r="H29" i="127"/>
  <c r="G29" i="127"/>
  <c r="F29" i="127"/>
  <c r="E29" i="127"/>
  <c r="D29" i="127"/>
  <c r="AG28" i="127"/>
  <c r="AF28" i="127"/>
  <c r="AE28" i="127"/>
  <c r="AG27" i="127"/>
  <c r="AF27" i="127"/>
  <c r="AE27" i="127"/>
  <c r="AG26" i="127"/>
  <c r="AF26" i="127"/>
  <c r="AE26" i="127"/>
  <c r="AG25" i="127"/>
  <c r="AF25" i="127"/>
  <c r="AE25" i="127"/>
  <c r="AG24" i="127"/>
  <c r="AF24" i="127"/>
  <c r="AE24" i="127"/>
  <c r="AG23" i="127"/>
  <c r="AF23" i="127"/>
  <c r="AE23" i="127"/>
  <c r="AG22" i="127"/>
  <c r="AF22" i="127"/>
  <c r="AE22" i="127"/>
  <c r="AG21" i="127"/>
  <c r="AF21" i="127"/>
  <c r="AG20" i="127"/>
  <c r="AF20" i="127"/>
  <c r="AE20" i="127"/>
  <c r="AD19" i="127"/>
  <c r="AC19" i="127"/>
  <c r="AB19" i="127"/>
  <c r="AA19" i="127"/>
  <c r="Z19" i="127"/>
  <c r="Y19" i="127"/>
  <c r="X19" i="127"/>
  <c r="W19" i="127"/>
  <c r="V19" i="127"/>
  <c r="U19" i="127"/>
  <c r="T19" i="127"/>
  <c r="S19" i="127"/>
  <c r="R19" i="127"/>
  <c r="Q19" i="127"/>
  <c r="P19" i="127"/>
  <c r="O19" i="127"/>
  <c r="N19" i="127"/>
  <c r="M19" i="127"/>
  <c r="L19" i="127"/>
  <c r="K19" i="127"/>
  <c r="J19" i="127"/>
  <c r="I19" i="127"/>
  <c r="H19" i="127"/>
  <c r="G19" i="127"/>
  <c r="F19" i="127"/>
  <c r="E19" i="127"/>
  <c r="AG18" i="127"/>
  <c r="AF18" i="127"/>
  <c r="AG17" i="127"/>
  <c r="AF17" i="127"/>
  <c r="AG16" i="127"/>
  <c r="AF16" i="127"/>
  <c r="AG15" i="127"/>
  <c r="AF15" i="127"/>
  <c r="AG14" i="127"/>
  <c r="AF14" i="127"/>
  <c r="AG13" i="127"/>
  <c r="AF13" i="127"/>
  <c r="AG12" i="127"/>
  <c r="AF12" i="127"/>
  <c r="AG11" i="127"/>
  <c r="AF11" i="127"/>
  <c r="AG10" i="127"/>
  <c r="AF10" i="127"/>
  <c r="AG9" i="127"/>
  <c r="AF9" i="127"/>
  <c r="AD8" i="127"/>
  <c r="AC8" i="127"/>
  <c r="AB8" i="127"/>
  <c r="AA8" i="127"/>
  <c r="Z8" i="127"/>
  <c r="Y8" i="127"/>
  <c r="X8" i="127"/>
  <c r="W8" i="127"/>
  <c r="V8" i="127"/>
  <c r="U8" i="127"/>
  <c r="T8" i="127"/>
  <c r="S8" i="127"/>
  <c r="R8" i="127"/>
  <c r="Q8" i="127"/>
  <c r="O8" i="127"/>
  <c r="N8" i="127"/>
  <c r="L8" i="127"/>
  <c r="K8" i="127"/>
  <c r="J8" i="127"/>
  <c r="I8" i="127"/>
  <c r="H8" i="127"/>
  <c r="G8" i="127"/>
  <c r="F8" i="127"/>
  <c r="E8" i="127"/>
  <c r="AG7" i="127"/>
  <c r="AG467" i="127" s="1"/>
  <c r="AF7" i="127"/>
  <c r="AE7" i="127"/>
  <c r="AG6" i="127"/>
  <c r="AG466" i="127" s="1"/>
  <c r="AF6" i="127"/>
  <c r="AE6" i="127"/>
  <c r="N436" i="127" l="1"/>
  <c r="X451" i="127"/>
  <c r="G413" i="127"/>
  <c r="G417" i="127"/>
  <c r="AG51" i="127"/>
  <c r="S413" i="127"/>
  <c r="S417" i="127"/>
  <c r="M420" i="127"/>
  <c r="V417" i="127"/>
  <c r="AF302" i="127"/>
  <c r="AC437" i="127"/>
  <c r="Y424" i="127"/>
  <c r="S415" i="127"/>
  <c r="AB415" i="127"/>
  <c r="G412" i="127"/>
  <c r="G410" i="127" s="1"/>
  <c r="S416" i="127"/>
  <c r="T437" i="127"/>
  <c r="AB412" i="127"/>
  <c r="AB416" i="127"/>
  <c r="J419" i="127"/>
  <c r="T440" i="127"/>
  <c r="P419" i="127"/>
  <c r="S419" i="127"/>
  <c r="S412" i="127"/>
  <c r="AG132" i="127"/>
  <c r="AB411" i="127"/>
  <c r="G416" i="127"/>
  <c r="V419" i="127"/>
  <c r="AG468" i="127"/>
  <c r="AG122" i="127"/>
  <c r="M419" i="127"/>
  <c r="G414" i="127"/>
  <c r="U451" i="127"/>
  <c r="AF266" i="127"/>
  <c r="S414" i="127"/>
  <c r="S418" i="127"/>
  <c r="Y420" i="127"/>
  <c r="AF162" i="127"/>
  <c r="AA451" i="127"/>
  <c r="S424" i="127"/>
  <c r="AG238" i="127"/>
  <c r="V420" i="127"/>
  <c r="V424" i="127"/>
  <c r="K436" i="127"/>
  <c r="S411" i="127"/>
  <c r="V415" i="127"/>
  <c r="G418" i="127"/>
  <c r="AB425" i="127"/>
  <c r="AB414" i="127"/>
  <c r="AB418" i="127"/>
  <c r="M403" i="127"/>
  <c r="AF238" i="127"/>
  <c r="AF436" i="127" s="1"/>
  <c r="AE266" i="127"/>
  <c r="AE142" i="127"/>
  <c r="AF8" i="127"/>
  <c r="V412" i="127"/>
  <c r="Y419" i="127"/>
  <c r="AF192" i="127"/>
  <c r="AG19" i="127"/>
  <c r="X452" i="127"/>
  <c r="X453" i="127" s="1"/>
  <c r="AG266" i="127"/>
  <c r="G420" i="127"/>
  <c r="AF112" i="127"/>
  <c r="AB413" i="127"/>
  <c r="AB417" i="127"/>
  <c r="S420" i="127"/>
  <c r="AG162" i="127"/>
  <c r="AF122" i="127"/>
  <c r="AE206" i="127"/>
  <c r="V414" i="127"/>
  <c r="V418" i="127"/>
  <c r="AB420" i="127"/>
  <c r="F468" i="127"/>
  <c r="AG58" i="127"/>
  <c r="S399" i="127"/>
  <c r="O468" i="127"/>
  <c r="R468" i="127"/>
  <c r="T439" i="127"/>
  <c r="T441" i="127" s="1"/>
  <c r="AG8" i="127"/>
  <c r="X455" i="127"/>
  <c r="AF58" i="127"/>
  <c r="AF102" i="127"/>
  <c r="AG41" i="127"/>
  <c r="H440" i="127"/>
  <c r="Z440" i="127"/>
  <c r="AG69" i="127"/>
  <c r="AF19" i="127"/>
  <c r="AG112" i="127"/>
  <c r="AG142" i="127"/>
  <c r="AG192" i="127"/>
  <c r="P420" i="127"/>
  <c r="AF41" i="127"/>
  <c r="H439" i="127"/>
  <c r="AD454" i="127"/>
  <c r="AF80" i="127"/>
  <c r="N439" i="127"/>
  <c r="AE51" i="127"/>
  <c r="AG80" i="127"/>
  <c r="AG29" i="127"/>
  <c r="AF51" i="127"/>
  <c r="AF206" i="127"/>
  <c r="AE216" i="127"/>
  <c r="W437" i="127"/>
  <c r="S430" i="127"/>
  <c r="S432" i="127" s="1"/>
  <c r="AG252" i="127"/>
  <c r="S388" i="127"/>
  <c r="H437" i="127"/>
  <c r="AG302" i="127"/>
  <c r="AB388" i="127"/>
  <c r="AF29" i="127"/>
  <c r="AF152" i="127"/>
  <c r="AG172" i="127"/>
  <c r="AF216" i="127"/>
  <c r="G430" i="127"/>
  <c r="G432" i="127" s="1"/>
  <c r="W445" i="127"/>
  <c r="W447" i="127" s="1"/>
  <c r="AF69" i="127"/>
  <c r="AG92" i="127"/>
  <c r="AG102" i="127"/>
  <c r="AF132" i="127"/>
  <c r="AF228" i="127"/>
  <c r="Z436" i="127"/>
  <c r="AA460" i="127"/>
  <c r="AA462" i="127" s="1"/>
  <c r="AE363" i="127"/>
  <c r="AF92" i="127"/>
  <c r="AB430" i="127"/>
  <c r="AB432" i="127" s="1"/>
  <c r="AG363" i="127"/>
  <c r="AF368" i="127"/>
  <c r="AF182" i="127"/>
  <c r="G399" i="127"/>
  <c r="I468" i="127"/>
  <c r="AG228" i="127"/>
  <c r="AF252" i="127"/>
  <c r="AF323" i="127"/>
  <c r="AF437" i="127" s="1"/>
  <c r="D397" i="127"/>
  <c r="AE17" i="127"/>
  <c r="AE397" i="127" s="1"/>
  <c r="I451" i="127"/>
  <c r="Y404" i="127"/>
  <c r="M402" i="127"/>
  <c r="AE84" i="127"/>
  <c r="M406" i="127"/>
  <c r="AE88" i="127"/>
  <c r="Y395" i="127"/>
  <c r="M401" i="127"/>
  <c r="AD451" i="127"/>
  <c r="P401" i="127"/>
  <c r="Y403" i="127"/>
  <c r="P405" i="127"/>
  <c r="M400" i="127"/>
  <c r="Y396" i="127"/>
  <c r="Y405" i="127"/>
  <c r="AF173" i="127"/>
  <c r="P404" i="127"/>
  <c r="M404" i="127"/>
  <c r="AF178" i="127"/>
  <c r="AE47" i="127"/>
  <c r="P425" i="127"/>
  <c r="M396" i="127"/>
  <c r="P403" i="127"/>
  <c r="P402" i="127"/>
  <c r="AE324" i="127"/>
  <c r="AE323" i="127" s="1"/>
  <c r="AG316" i="127"/>
  <c r="AF145" i="127"/>
  <c r="Y406" i="127"/>
  <c r="AF146" i="127"/>
  <c r="AE244" i="127"/>
  <c r="AE45" i="127"/>
  <c r="AE81" i="127"/>
  <c r="M391" i="127"/>
  <c r="AF279" i="127"/>
  <c r="AF278" i="127" s="1"/>
  <c r="F323" i="127"/>
  <c r="F452" i="127" s="1"/>
  <c r="AG327" i="127"/>
  <c r="AE240" i="127"/>
  <c r="AE96" i="127"/>
  <c r="AE100" i="127"/>
  <c r="J400" i="127"/>
  <c r="AG318" i="127"/>
  <c r="AF179" i="127"/>
  <c r="AG314" i="127"/>
  <c r="P406" i="127"/>
  <c r="AG379" i="127"/>
  <c r="AG378" i="127" s="1"/>
  <c r="AE14" i="127"/>
  <c r="G228" i="127"/>
  <c r="G424" i="127" s="1"/>
  <c r="AE44" i="127"/>
  <c r="AE186" i="127"/>
  <c r="L206" i="127"/>
  <c r="L454" i="127" s="1"/>
  <c r="AE234" i="127"/>
  <c r="AE9" i="127"/>
  <c r="D8" i="127"/>
  <c r="M122" i="127"/>
  <c r="Y122" i="127"/>
  <c r="AE13" i="127"/>
  <c r="AE46" i="127"/>
  <c r="Y402" i="127"/>
  <c r="AE128" i="127"/>
  <c r="AE10" i="127"/>
  <c r="M393" i="127"/>
  <c r="D404" i="127"/>
  <c r="J403" i="127"/>
  <c r="AE86" i="127"/>
  <c r="AF149" i="127"/>
  <c r="AE229" i="127"/>
  <c r="AE243" i="127"/>
  <c r="AE246" i="127"/>
  <c r="J122" i="127"/>
  <c r="M392" i="127"/>
  <c r="M414" i="127" s="1"/>
  <c r="AE87" i="127"/>
  <c r="AE254" i="127"/>
  <c r="AF297" i="127"/>
  <c r="AF296" i="127" s="1"/>
  <c r="AF446" i="127" s="1"/>
  <c r="AG209" i="127"/>
  <c r="M390" i="127"/>
  <c r="Y400" i="127"/>
  <c r="J29" i="127"/>
  <c r="D400" i="127"/>
  <c r="AE126" i="127"/>
  <c r="AF177" i="127"/>
  <c r="O216" i="127"/>
  <c r="O455" i="127" s="1"/>
  <c r="AA206" i="127"/>
  <c r="AA454" i="127" s="1"/>
  <c r="AG214" i="127"/>
  <c r="P238" i="127"/>
  <c r="Y393" i="127"/>
  <c r="AE94" i="127"/>
  <c r="AE124" i="127"/>
  <c r="AG328" i="127"/>
  <c r="D41" i="127"/>
  <c r="M394" i="127"/>
  <c r="J396" i="127"/>
  <c r="AE279" i="127"/>
  <c r="AE278" i="127" s="1"/>
  <c r="Y182" i="127"/>
  <c r="J182" i="127"/>
  <c r="O323" i="127"/>
  <c r="O452" i="127" s="1"/>
  <c r="AE43" i="127"/>
  <c r="D401" i="127"/>
  <c r="P407" i="127"/>
  <c r="AE82" i="127"/>
  <c r="AE129" i="127"/>
  <c r="J152" i="127"/>
  <c r="AE187" i="127"/>
  <c r="E142" i="127"/>
  <c r="E439" i="127" s="1"/>
  <c r="R451" i="127"/>
  <c r="D430" i="127"/>
  <c r="AG384" i="127"/>
  <c r="AG383" i="127" s="1"/>
  <c r="J398" i="127"/>
  <c r="AE38" i="127"/>
  <c r="AE127" i="127"/>
  <c r="AE125" i="127"/>
  <c r="F206" i="127"/>
  <c r="F454" i="127" s="1"/>
  <c r="AA216" i="127"/>
  <c r="AA455" i="127" s="1"/>
  <c r="G252" i="127"/>
  <c r="G425" i="127" s="1"/>
  <c r="Y278" i="127"/>
  <c r="Y430" i="127" s="1"/>
  <c r="AE242" i="127"/>
  <c r="AE297" i="127"/>
  <c r="P8" i="127"/>
  <c r="M405" i="127"/>
  <c r="Y391" i="127"/>
  <c r="J405" i="127"/>
  <c r="D122" i="127"/>
  <c r="M182" i="127"/>
  <c r="Y407" i="127"/>
  <c r="AF176" i="127"/>
  <c r="AF180" i="127"/>
  <c r="P182" i="127"/>
  <c r="AE188" i="127"/>
  <c r="D238" i="127"/>
  <c r="D431" i="127"/>
  <c r="AE36" i="127"/>
  <c r="M58" i="127"/>
  <c r="AG213" i="127"/>
  <c r="R216" i="127"/>
  <c r="R455" i="127" s="1"/>
  <c r="AG222" i="127"/>
  <c r="AE258" i="127"/>
  <c r="D398" i="127"/>
  <c r="AE98" i="127"/>
  <c r="M389" i="127"/>
  <c r="AE18" i="127"/>
  <c r="AE42" i="127"/>
  <c r="D403" i="127"/>
  <c r="Y390" i="127"/>
  <c r="Y392" i="127"/>
  <c r="Y394" i="127"/>
  <c r="AE123" i="127"/>
  <c r="J132" i="127"/>
  <c r="AF147" i="127"/>
  <c r="AE153" i="127"/>
  <c r="AE152" i="127" s="1"/>
  <c r="AG212" i="127"/>
  <c r="AE257" i="127"/>
  <c r="AE260" i="127"/>
  <c r="AG329" i="127"/>
  <c r="P41" i="127"/>
  <c r="AF143" i="127"/>
  <c r="AF174" i="127"/>
  <c r="AE185" i="127"/>
  <c r="AE192" i="127"/>
  <c r="AG211" i="127"/>
  <c r="P228" i="127"/>
  <c r="AE232" i="127"/>
  <c r="AE236" i="127"/>
  <c r="AG326" i="127"/>
  <c r="M395" i="127"/>
  <c r="D19" i="127"/>
  <c r="AE48" i="127"/>
  <c r="D405" i="127"/>
  <c r="D80" i="127"/>
  <c r="AE99" i="127"/>
  <c r="D112" i="127"/>
  <c r="AE184" i="127"/>
  <c r="AG210" i="127"/>
  <c r="AG219" i="127"/>
  <c r="AE259" i="127"/>
  <c r="AG308" i="127"/>
  <c r="AG310" i="127"/>
  <c r="R323" i="127"/>
  <c r="R452" i="127" s="1"/>
  <c r="AG331" i="127"/>
  <c r="F451" i="127"/>
  <c r="O451" i="127"/>
  <c r="P400" i="127"/>
  <c r="J407" i="127"/>
  <c r="AE83" i="127"/>
  <c r="AE85" i="127"/>
  <c r="AE183" i="127"/>
  <c r="AF276" i="127"/>
  <c r="AF275" i="127" s="1"/>
  <c r="AE102" i="127"/>
  <c r="AF148" i="127"/>
  <c r="AE190" i="127"/>
  <c r="O206" i="127"/>
  <c r="O454" i="127" s="1"/>
  <c r="AG208" i="127"/>
  <c r="AG217" i="127"/>
  <c r="AE230" i="127"/>
  <c r="M228" i="127"/>
  <c r="AE235" i="127"/>
  <c r="AE253" i="127"/>
  <c r="AE263" i="127"/>
  <c r="AE262" i="127" s="1"/>
  <c r="AE265" i="127"/>
  <c r="AE264" i="127" s="1"/>
  <c r="J296" i="127"/>
  <c r="J431" i="127" s="1"/>
  <c r="R305" i="127"/>
  <c r="AG325" i="127"/>
  <c r="F378" i="127"/>
  <c r="M407" i="127"/>
  <c r="AE68" i="127"/>
  <c r="Y401" i="127"/>
  <c r="D102" i="127"/>
  <c r="AF150" i="127"/>
  <c r="K172" i="127"/>
  <c r="K440" i="127" s="1"/>
  <c r="AF175" i="127"/>
  <c r="AE189" i="127"/>
  <c r="AE205" i="127"/>
  <c r="AE204" i="127" s="1"/>
  <c r="L216" i="127"/>
  <c r="L455" i="127" s="1"/>
  <c r="AG224" i="127"/>
  <c r="AE239" i="127"/>
  <c r="AE303" i="127"/>
  <c r="AE302" i="127" s="1"/>
  <c r="AG330" i="127"/>
  <c r="P122" i="127"/>
  <c r="W439" i="127"/>
  <c r="D391" i="127"/>
  <c r="P392" i="127"/>
  <c r="D395" i="127"/>
  <c r="P396" i="127"/>
  <c r="AE21" i="127"/>
  <c r="AE19" i="127" s="1"/>
  <c r="J39" i="127"/>
  <c r="AE60" i="127"/>
  <c r="AE64" i="127"/>
  <c r="AE67" i="127"/>
  <c r="AE408" i="127" s="1"/>
  <c r="J402" i="127"/>
  <c r="AE73" i="127"/>
  <c r="D92" i="127"/>
  <c r="AE95" i="127"/>
  <c r="AG218" i="127"/>
  <c r="AE231" i="127"/>
  <c r="E437" i="127"/>
  <c r="J404" i="127"/>
  <c r="AE75" i="127"/>
  <c r="X454" i="127"/>
  <c r="AE12" i="127"/>
  <c r="AE16" i="127"/>
  <c r="D407" i="127"/>
  <c r="J425" i="127"/>
  <c r="AE71" i="127"/>
  <c r="AG152" i="127"/>
  <c r="AG207" i="127"/>
  <c r="R206" i="127"/>
  <c r="R454" i="127" s="1"/>
  <c r="AE276" i="127"/>
  <c r="AE275" i="127" s="1"/>
  <c r="J275" i="127"/>
  <c r="J430" i="127" s="1"/>
  <c r="R297" i="127"/>
  <c r="R296" i="127" s="1"/>
  <c r="R461" i="127" s="1"/>
  <c r="AG276" i="127"/>
  <c r="AG275" i="127" s="1"/>
  <c r="R275" i="127"/>
  <c r="R460" i="127" s="1"/>
  <c r="AE49" i="127"/>
  <c r="I454" i="127"/>
  <c r="D394" i="127"/>
  <c r="J390" i="127"/>
  <c r="J394" i="127"/>
  <c r="L451" i="127"/>
  <c r="L453" i="127" s="1"/>
  <c r="AC440" i="127"/>
  <c r="AE63" i="127"/>
  <c r="AE78" i="127"/>
  <c r="AE97" i="127"/>
  <c r="AE130" i="127"/>
  <c r="AE133" i="127"/>
  <c r="AE132" i="127" s="1"/>
  <c r="K142" i="127"/>
  <c r="K439" i="127" s="1"/>
  <c r="D182" i="127"/>
  <c r="AG279" i="127"/>
  <c r="AG278" i="127" s="1"/>
  <c r="F278" i="127"/>
  <c r="D390" i="127"/>
  <c r="AB424" i="127"/>
  <c r="AB426" i="127" s="1"/>
  <c r="U455" i="127"/>
  <c r="AE59" i="127"/>
  <c r="Z439" i="127"/>
  <c r="AE11" i="127"/>
  <c r="AE15" i="127"/>
  <c r="AE31" i="127"/>
  <c r="AE35" i="127"/>
  <c r="AE37" i="127"/>
  <c r="N440" i="127"/>
  <c r="AD455" i="127"/>
  <c r="AE76" i="127"/>
  <c r="AE113" i="127"/>
  <c r="AE112" i="127" s="1"/>
  <c r="AE163" i="127"/>
  <c r="AE162" i="127" s="1"/>
  <c r="J162" i="127"/>
  <c r="E172" i="127"/>
  <c r="E440" i="127" s="1"/>
  <c r="AG182" i="127"/>
  <c r="AG223" i="127"/>
  <c r="AE256" i="127"/>
  <c r="D58" i="127"/>
  <c r="Q439" i="127"/>
  <c r="P391" i="127"/>
  <c r="P395" i="127"/>
  <c r="J392" i="127"/>
  <c r="D389" i="127"/>
  <c r="P390" i="127"/>
  <c r="D393" i="127"/>
  <c r="P394" i="127"/>
  <c r="W440" i="127"/>
  <c r="AE62" i="127"/>
  <c r="AE66" i="127"/>
  <c r="J401" i="127"/>
  <c r="AE74" i="127"/>
  <c r="M238" i="127"/>
  <c r="AE245" i="127"/>
  <c r="AE251" i="127"/>
  <c r="AE250" i="127" s="1"/>
  <c r="Y92" i="127"/>
  <c r="AG221" i="127"/>
  <c r="D252" i="127"/>
  <c r="AE255" i="127"/>
  <c r="P58" i="127"/>
  <c r="J69" i="127"/>
  <c r="J409" i="127"/>
  <c r="AE79" i="127"/>
  <c r="M8" i="127"/>
  <c r="U454" i="127"/>
  <c r="AC439" i="127"/>
  <c r="P389" i="127"/>
  <c r="D392" i="127"/>
  <c r="P393" i="127"/>
  <c r="D396" i="127"/>
  <c r="J389" i="127"/>
  <c r="J391" i="127"/>
  <c r="J393" i="127"/>
  <c r="J395" i="127"/>
  <c r="I455" i="127"/>
  <c r="Q440" i="127"/>
  <c r="AE61" i="127"/>
  <c r="AE65" i="127"/>
  <c r="AE70" i="127"/>
  <c r="J406" i="127"/>
  <c r="AE77" i="127"/>
  <c r="Y389" i="127"/>
  <c r="Y80" i="127"/>
  <c r="AE93" i="127"/>
  <c r="AF144" i="127"/>
  <c r="AE172" i="127"/>
  <c r="AG220" i="127"/>
  <c r="AE233" i="127"/>
  <c r="AE241" i="127"/>
  <c r="I452" i="127"/>
  <c r="Q437" i="127"/>
  <c r="Y425" i="127"/>
  <c r="J264" i="127"/>
  <c r="L460" i="127"/>
  <c r="L462" i="127" s="1"/>
  <c r="T445" i="127"/>
  <c r="T447" i="127" s="1"/>
  <c r="AE368" i="127"/>
  <c r="D204" i="127"/>
  <c r="F216" i="127"/>
  <c r="F455" i="127" s="1"/>
  <c r="D228" i="127"/>
  <c r="T436" i="127"/>
  <c r="T438" i="127" s="1"/>
  <c r="Z437" i="127"/>
  <c r="Z438" i="127" s="1"/>
  <c r="E445" i="127"/>
  <c r="M430" i="127"/>
  <c r="M432" i="127" s="1"/>
  <c r="U460" i="127"/>
  <c r="U462" i="127" s="1"/>
  <c r="AC445" i="127"/>
  <c r="AC447" i="127" s="1"/>
  <c r="K275" i="127"/>
  <c r="K445" i="127" s="1"/>
  <c r="K447" i="127" s="1"/>
  <c r="AG306" i="127"/>
  <c r="F305" i="127"/>
  <c r="V399" i="127"/>
  <c r="J192" i="127"/>
  <c r="E436" i="127"/>
  <c r="AC436" i="127"/>
  <c r="AC438" i="127" s="1"/>
  <c r="K437" i="127"/>
  <c r="K438" i="127" s="1"/>
  <c r="S425" i="127"/>
  <c r="AA452" i="127"/>
  <c r="N445" i="127"/>
  <c r="N447" i="127" s="1"/>
  <c r="V430" i="127"/>
  <c r="V432" i="127" s="1"/>
  <c r="AD460" i="127"/>
  <c r="AD462" i="127" s="1"/>
  <c r="I305" i="127"/>
  <c r="AG320" i="127"/>
  <c r="V388" i="127"/>
  <c r="V411" i="127"/>
  <c r="V416" i="127"/>
  <c r="AB399" i="127"/>
  <c r="O460" i="127"/>
  <c r="O462" i="127" s="1"/>
  <c r="W436" i="127"/>
  <c r="M252" i="127"/>
  <c r="M425" i="127" s="1"/>
  <c r="U452" i="127"/>
  <c r="U453" i="127" s="1"/>
  <c r="H445" i="127"/>
  <c r="H447" i="127" s="1"/>
  <c r="P430" i="127"/>
  <c r="P432" i="127" s="1"/>
  <c r="X460" i="127"/>
  <c r="X462" i="127" s="1"/>
  <c r="AG312" i="127"/>
  <c r="O305" i="127"/>
  <c r="D402" i="127"/>
  <c r="D406" i="127"/>
  <c r="H436" i="127"/>
  <c r="N437" i="127"/>
  <c r="N438" i="127" s="1"/>
  <c r="V425" i="127"/>
  <c r="AD452" i="127"/>
  <c r="I460" i="127"/>
  <c r="I462" i="127" s="1"/>
  <c r="Q445" i="127"/>
  <c r="Q447" i="127" s="1"/>
  <c r="Y296" i="127"/>
  <c r="Y431" i="127" s="1"/>
  <c r="AE298" i="127"/>
  <c r="AF305" i="127"/>
  <c r="AE305" i="127"/>
  <c r="AB419" i="127"/>
  <c r="Q436" i="127"/>
  <c r="Z445" i="127"/>
  <c r="Z447" i="127" s="1"/>
  <c r="L305" i="127"/>
  <c r="G388" i="127"/>
  <c r="E296" i="127"/>
  <c r="AG324" i="127"/>
  <c r="Q441" i="127" l="1"/>
  <c r="Z441" i="127"/>
  <c r="AF438" i="127"/>
  <c r="V426" i="127"/>
  <c r="H441" i="127"/>
  <c r="AB410" i="127"/>
  <c r="Y426" i="127"/>
  <c r="S410" i="127"/>
  <c r="X456" i="127"/>
  <c r="AC441" i="127"/>
  <c r="S426" i="127"/>
  <c r="W438" i="127"/>
  <c r="AD456" i="127"/>
  <c r="N441" i="127"/>
  <c r="AA453" i="127"/>
  <c r="H438" i="127"/>
  <c r="U456" i="127"/>
  <c r="V410" i="127"/>
  <c r="E438" i="127"/>
  <c r="M413" i="127"/>
  <c r="D419" i="127"/>
  <c r="I453" i="127"/>
  <c r="Y415" i="127"/>
  <c r="AD453" i="127"/>
  <c r="P415" i="127"/>
  <c r="M417" i="127"/>
  <c r="Y417" i="127"/>
  <c r="M411" i="127"/>
  <c r="Y414" i="127"/>
  <c r="M412" i="127"/>
  <c r="P412" i="127"/>
  <c r="P416" i="127"/>
  <c r="Y418" i="127"/>
  <c r="M415" i="127"/>
  <c r="Y416" i="127"/>
  <c r="P413" i="127"/>
  <c r="P414" i="127"/>
  <c r="AE398" i="127"/>
  <c r="AF445" i="127"/>
  <c r="AF447" i="127" s="1"/>
  <c r="Y413" i="127"/>
  <c r="P418" i="127"/>
  <c r="AG460" i="127"/>
  <c r="P417" i="127"/>
  <c r="M416" i="127"/>
  <c r="AE395" i="127"/>
  <c r="J432" i="127"/>
  <c r="AE391" i="127"/>
  <c r="AE390" i="127"/>
  <c r="M399" i="127"/>
  <c r="J416" i="127"/>
  <c r="M424" i="127"/>
  <c r="M426" i="127" s="1"/>
  <c r="R453" i="127"/>
  <c r="AE182" i="127"/>
  <c r="AF172" i="127"/>
  <c r="AF440" i="127" s="1"/>
  <c r="G426" i="127"/>
  <c r="P424" i="127"/>
  <c r="P426" i="127" s="1"/>
  <c r="F453" i="127"/>
  <c r="AE392" i="127"/>
  <c r="AE393" i="127"/>
  <c r="M388" i="127"/>
  <c r="O453" i="127"/>
  <c r="J414" i="127"/>
  <c r="AE394" i="127"/>
  <c r="Y399" i="127"/>
  <c r="AE296" i="127"/>
  <c r="AE419" i="127"/>
  <c r="AE122" i="127"/>
  <c r="J415" i="127"/>
  <c r="AE401" i="127"/>
  <c r="K441" i="127"/>
  <c r="D432" i="127"/>
  <c r="AE80" i="127"/>
  <c r="J418" i="127"/>
  <c r="F456" i="127"/>
  <c r="D418" i="127"/>
  <c r="P399" i="127"/>
  <c r="AE228" i="127"/>
  <c r="Y412" i="127"/>
  <c r="J413" i="127"/>
  <c r="R456" i="127"/>
  <c r="F460" i="127"/>
  <c r="AA456" i="127"/>
  <c r="AG305" i="127"/>
  <c r="AG323" i="127"/>
  <c r="AG452" i="127" s="1"/>
  <c r="J420" i="127"/>
  <c r="D424" i="127"/>
  <c r="AE252" i="127"/>
  <c r="AE92" i="127"/>
  <c r="AE409" i="127"/>
  <c r="D415" i="127"/>
  <c r="D399" i="127"/>
  <c r="J399" i="127"/>
  <c r="D414" i="127"/>
  <c r="AE407" i="127"/>
  <c r="AE404" i="127"/>
  <c r="L456" i="127"/>
  <c r="D420" i="127"/>
  <c r="M418" i="127"/>
  <c r="D413" i="127"/>
  <c r="AE238" i="127"/>
  <c r="AE403" i="127"/>
  <c r="AE29" i="127"/>
  <c r="D412" i="127"/>
  <c r="AE41" i="127"/>
  <c r="AG216" i="127"/>
  <c r="AE405" i="127"/>
  <c r="AG206" i="127"/>
  <c r="AG454" i="127" s="1"/>
  <c r="E446" i="127"/>
  <c r="E447" i="127" s="1"/>
  <c r="AF142" i="127"/>
  <c r="D425" i="127"/>
  <c r="D416" i="127"/>
  <c r="D417" i="127"/>
  <c r="J417" i="127"/>
  <c r="P388" i="127"/>
  <c r="P411" i="127"/>
  <c r="AE400" i="127"/>
  <c r="AE58" i="127"/>
  <c r="AE406" i="127"/>
  <c r="W441" i="127"/>
  <c r="D411" i="127"/>
  <c r="D388" i="127"/>
  <c r="AE402" i="127"/>
  <c r="J388" i="127"/>
  <c r="J411" i="127"/>
  <c r="E441" i="127"/>
  <c r="J412" i="127"/>
  <c r="AE430" i="127"/>
  <c r="O456" i="127"/>
  <c r="AE8" i="127"/>
  <c r="AE69" i="127"/>
  <c r="Q438" i="127"/>
  <c r="AG451" i="127"/>
  <c r="I456" i="127"/>
  <c r="AE396" i="127"/>
  <c r="AG297" i="127"/>
  <c r="AG296" i="127" s="1"/>
  <c r="F296" i="127"/>
  <c r="F461" i="127" s="1"/>
  <c r="R462" i="127"/>
  <c r="J424" i="127"/>
  <c r="J426" i="127" s="1"/>
  <c r="Y432" i="127"/>
  <c r="Y388" i="127"/>
  <c r="Y411" i="127"/>
  <c r="AE389" i="127"/>
  <c r="AE415" i="127" l="1"/>
  <c r="P410" i="127"/>
  <c r="M410" i="127"/>
  <c r="AE418" i="127"/>
  <c r="AE431" i="127"/>
  <c r="AE432" i="127" s="1"/>
  <c r="Y410" i="127"/>
  <c r="AG453" i="127"/>
  <c r="AE414" i="127"/>
  <c r="AE424" i="127"/>
  <c r="AE412" i="127"/>
  <c r="AE416" i="127"/>
  <c r="F462" i="127"/>
  <c r="AG455" i="127"/>
  <c r="AG456" i="127" s="1"/>
  <c r="D410" i="127"/>
  <c r="AE420" i="127"/>
  <c r="AE425" i="127"/>
  <c r="AE417" i="127"/>
  <c r="AG461" i="127"/>
  <c r="AG462" i="127" s="1"/>
  <c r="AF439" i="127"/>
  <c r="AF441" i="127" s="1"/>
  <c r="D426" i="127"/>
  <c r="AE413" i="127"/>
  <c r="AE411" i="127"/>
  <c r="AE388" i="127"/>
  <c r="J410" i="127"/>
  <c r="AE399" i="127"/>
  <c r="AE426" i="127" l="1"/>
  <c r="AE410" i="127"/>
  <c r="M60" i="118" l="1"/>
  <c r="M39" i="118"/>
  <c r="Z39" i="118" s="1"/>
  <c r="F60" i="118"/>
  <c r="D60" i="118"/>
  <c r="W39" i="118"/>
  <c r="B60" i="118"/>
  <c r="K181" i="118" l="1"/>
  <c r="B181" i="118"/>
  <c r="L74" i="118"/>
  <c r="B74" i="118"/>
  <c r="L73" i="118"/>
  <c r="B73" i="118"/>
  <c r="L65" i="118"/>
  <c r="B65" i="118"/>
  <c r="B149" i="118"/>
  <c r="B107" i="118"/>
  <c r="L38" i="120" l="1"/>
  <c r="L39" i="120"/>
  <c r="L35" i="120"/>
  <c r="L34" i="120"/>
  <c r="L33" i="120"/>
  <c r="L32" i="120"/>
  <c r="L23" i="120"/>
  <c r="L22" i="120"/>
  <c r="L21" i="120"/>
  <c r="L20" i="120"/>
  <c r="L24" i="120"/>
  <c r="M62" i="118" l="1"/>
  <c r="M55" i="118"/>
  <c r="D62" i="118"/>
  <c r="D55" i="118"/>
  <c r="M40" i="118"/>
  <c r="M34" i="118"/>
  <c r="D34" i="118"/>
  <c r="D40" i="118"/>
  <c r="M31" i="118"/>
  <c r="D31" i="118"/>
  <c r="M59" i="118"/>
  <c r="D59" i="118"/>
  <c r="M51" i="118"/>
  <c r="D51" i="118"/>
  <c r="M33" i="118"/>
  <c r="D33" i="118"/>
  <c r="U168" i="118" l="1"/>
  <c r="R86" i="118"/>
  <c r="N86" i="118"/>
  <c r="R88" i="118"/>
  <c r="N88" i="118"/>
  <c r="U148" i="118"/>
  <c r="Q148" i="118"/>
  <c r="U129" i="118"/>
  <c r="R129" i="118" s="1"/>
  <c r="Q129" i="118"/>
  <c r="N129" i="118" s="1"/>
  <c r="U128" i="118"/>
  <c r="Q128" i="118"/>
  <c r="U120" i="118"/>
  <c r="Q120" i="118"/>
  <c r="U117" i="118"/>
  <c r="Q117" i="118"/>
  <c r="S57" i="118" l="1"/>
  <c r="N60" i="118"/>
  <c r="O27" i="118"/>
  <c r="L40" i="120" l="1"/>
  <c r="L36" i="120"/>
  <c r="L26" i="120"/>
  <c r="L29" i="120"/>
  <c r="L28" i="120"/>
  <c r="L27" i="120"/>
  <c r="L25" i="120"/>
  <c r="L19" i="120"/>
  <c r="L18" i="120"/>
  <c r="L12" i="120"/>
  <c r="L30" i="120"/>
  <c r="L17" i="120"/>
  <c r="L10" i="120"/>
  <c r="L15" i="120"/>
  <c r="L37" i="120"/>
  <c r="L14" i="120"/>
  <c r="L13" i="120"/>
  <c r="L11" i="120"/>
  <c r="L9" i="120"/>
  <c r="L7" i="120"/>
  <c r="L8" i="120"/>
  <c r="L16" i="120"/>
  <c r="L31" i="120"/>
  <c r="L6" i="120"/>
  <c r="L5" i="120"/>
  <c r="H50" i="121" l="1"/>
  <c r="S71" i="118" l="1"/>
  <c r="R71" i="118" s="1"/>
  <c r="Z71" i="118"/>
  <c r="Y71" i="118" s="1"/>
  <c r="V71" i="118"/>
  <c r="N71" i="118"/>
  <c r="L42" i="120" l="1"/>
  <c r="K42" i="120"/>
  <c r="H42" i="120"/>
  <c r="F42" i="120"/>
  <c r="M186" i="118" l="1"/>
  <c r="B186" i="118"/>
  <c r="M187" i="118"/>
  <c r="B187" i="118"/>
  <c r="U182" i="118"/>
  <c r="R182" i="118" s="1"/>
  <c r="Q182" i="118"/>
  <c r="N182" i="118" s="1"/>
  <c r="U179" i="118"/>
  <c r="R179" i="118" s="1"/>
  <c r="Q179" i="118"/>
  <c r="N179" i="118" s="1"/>
  <c r="U178" i="118"/>
  <c r="R178" i="118" s="1"/>
  <c r="Q178" i="118"/>
  <c r="N178" i="118" s="1"/>
  <c r="U177" i="118"/>
  <c r="R177" i="118" s="1"/>
  <c r="Q177" i="118"/>
  <c r="N177" i="118" s="1"/>
  <c r="U176" i="118"/>
  <c r="R176" i="118" s="1"/>
  <c r="Q176" i="118"/>
  <c r="N176" i="118" s="1"/>
  <c r="U175" i="118"/>
  <c r="R175" i="118" s="1"/>
  <c r="Q175" i="118"/>
  <c r="N175" i="118" s="1"/>
  <c r="U174" i="118"/>
  <c r="R174" i="118" s="1"/>
  <c r="Q174" i="118"/>
  <c r="N174" i="118" s="1"/>
  <c r="U173" i="118"/>
  <c r="R173" i="118" s="1"/>
  <c r="Q173" i="118"/>
  <c r="N173" i="118" s="1"/>
  <c r="U172" i="118"/>
  <c r="R172" i="118" s="1"/>
  <c r="Q172" i="118"/>
  <c r="N172" i="118" s="1"/>
  <c r="U170" i="118"/>
  <c r="R170" i="118" s="1"/>
  <c r="Q170" i="118"/>
  <c r="N170" i="118" s="1"/>
  <c r="U169" i="118"/>
  <c r="R169" i="118" s="1"/>
  <c r="Q169" i="118"/>
  <c r="N169" i="118" s="1"/>
  <c r="R168" i="118"/>
  <c r="N168" i="118"/>
  <c r="U167" i="118"/>
  <c r="R167" i="118" s="1"/>
  <c r="Q167" i="118"/>
  <c r="N167" i="118" s="1"/>
  <c r="U166" i="118"/>
  <c r="R166" i="118" s="1"/>
  <c r="Q166" i="118"/>
  <c r="N166" i="118" s="1"/>
  <c r="U165" i="118"/>
  <c r="R165" i="118" s="1"/>
  <c r="Q165" i="118"/>
  <c r="N165" i="118" s="1"/>
  <c r="U164" i="118"/>
  <c r="R164" i="118" s="1"/>
  <c r="Q164" i="118"/>
  <c r="N164" i="118" s="1"/>
  <c r="U163" i="118"/>
  <c r="R163" i="118" s="1"/>
  <c r="Q163" i="118"/>
  <c r="N163" i="118" s="1"/>
  <c r="U162" i="118"/>
  <c r="R162" i="118" s="1"/>
  <c r="Q162" i="118"/>
  <c r="N162" i="118" s="1"/>
  <c r="U161" i="118"/>
  <c r="R161" i="118" s="1"/>
  <c r="Q161" i="118"/>
  <c r="N161" i="118" s="1"/>
  <c r="U160" i="118"/>
  <c r="R160" i="118" s="1"/>
  <c r="Q160" i="118"/>
  <c r="N160" i="118" s="1"/>
  <c r="U159" i="118"/>
  <c r="R159" i="118" s="1"/>
  <c r="Q159" i="118"/>
  <c r="N159" i="118" s="1"/>
  <c r="U158" i="118"/>
  <c r="R158" i="118" s="1"/>
  <c r="Q158" i="118"/>
  <c r="N158" i="118" s="1"/>
  <c r="U157" i="118"/>
  <c r="R157" i="118" s="1"/>
  <c r="Q157" i="118"/>
  <c r="N157" i="118" s="1"/>
  <c r="U156" i="118"/>
  <c r="R156" i="118" s="1"/>
  <c r="Q156" i="118"/>
  <c r="N156" i="118" s="1"/>
  <c r="U155" i="118"/>
  <c r="Q155" i="118"/>
  <c r="N155" i="118" s="1"/>
  <c r="U153" i="118"/>
  <c r="R153" i="118" s="1"/>
  <c r="Q153" i="118"/>
  <c r="N153" i="118" s="1"/>
  <c r="U152" i="118"/>
  <c r="R152" i="118" s="1"/>
  <c r="Q152" i="118"/>
  <c r="N152" i="118" s="1"/>
  <c r="U151" i="118"/>
  <c r="R151" i="118" s="1"/>
  <c r="Q151" i="118"/>
  <c r="N151" i="118" s="1"/>
  <c r="U150" i="118"/>
  <c r="R150" i="118" s="1"/>
  <c r="Q150" i="118"/>
  <c r="N150" i="118" s="1"/>
  <c r="R148" i="118"/>
  <c r="N148" i="118"/>
  <c r="U147" i="118"/>
  <c r="R147" i="118" s="1"/>
  <c r="Q147" i="118"/>
  <c r="N147" i="118" s="1"/>
  <c r="U146" i="118"/>
  <c r="R146" i="118" s="1"/>
  <c r="Q146" i="118"/>
  <c r="N146" i="118" s="1"/>
  <c r="R145" i="118"/>
  <c r="N145" i="118"/>
  <c r="R144" i="118"/>
  <c r="N144" i="118"/>
  <c r="R143" i="118"/>
  <c r="N143" i="118"/>
  <c r="R142" i="118"/>
  <c r="N142" i="118"/>
  <c r="R141" i="118"/>
  <c r="N141" i="118"/>
  <c r="U140" i="118"/>
  <c r="R140" i="118" s="1"/>
  <c r="Q140" i="118"/>
  <c r="N140" i="118" s="1"/>
  <c r="U139" i="118"/>
  <c r="R139" i="118" s="1"/>
  <c r="Q139" i="118"/>
  <c r="N139" i="118" s="1"/>
  <c r="R138" i="118"/>
  <c r="N138" i="118"/>
  <c r="R137" i="118"/>
  <c r="N137" i="118"/>
  <c r="R136" i="118"/>
  <c r="N136" i="118"/>
  <c r="R135" i="118"/>
  <c r="N135" i="118"/>
  <c r="R134" i="118"/>
  <c r="N134" i="118"/>
  <c r="R133" i="118"/>
  <c r="N133" i="118"/>
  <c r="R132" i="118"/>
  <c r="N132" i="118"/>
  <c r="U131" i="118"/>
  <c r="R131" i="118" s="1"/>
  <c r="Q131" i="118"/>
  <c r="N131" i="118" s="1"/>
  <c r="R130" i="118"/>
  <c r="N130" i="118"/>
  <c r="R128" i="118"/>
  <c r="N128" i="118"/>
  <c r="U127" i="118"/>
  <c r="R127" i="118" s="1"/>
  <c r="Q127" i="118"/>
  <c r="N127" i="118" s="1"/>
  <c r="R126" i="118"/>
  <c r="N126" i="118"/>
  <c r="R125" i="118"/>
  <c r="N125" i="118"/>
  <c r="R124" i="118"/>
  <c r="N124" i="118"/>
  <c r="R123" i="118"/>
  <c r="N123" i="118"/>
  <c r="R122" i="118"/>
  <c r="N122" i="118"/>
  <c r="R121" i="118"/>
  <c r="N121" i="118"/>
  <c r="R120" i="118"/>
  <c r="N120" i="118"/>
  <c r="U119" i="118"/>
  <c r="R119" i="118" s="1"/>
  <c r="Q119" i="118"/>
  <c r="N119" i="118" s="1"/>
  <c r="R118" i="118"/>
  <c r="N118" i="118"/>
  <c r="R117" i="118"/>
  <c r="N117" i="118"/>
  <c r="U116" i="118"/>
  <c r="R116" i="118" s="1"/>
  <c r="Q116" i="118"/>
  <c r="N116" i="118" s="1"/>
  <c r="U115" i="118"/>
  <c r="R115" i="118" s="1"/>
  <c r="Q115" i="118"/>
  <c r="N115" i="118" s="1"/>
  <c r="U114" i="118"/>
  <c r="R114" i="118" s="1"/>
  <c r="Q114" i="118"/>
  <c r="N114" i="118" s="1"/>
  <c r="U113" i="118"/>
  <c r="R113" i="118" s="1"/>
  <c r="N113" i="118"/>
  <c r="U112" i="118"/>
  <c r="R112" i="118" s="1"/>
  <c r="Q112" i="118"/>
  <c r="N112" i="118" s="1"/>
  <c r="U111" i="118"/>
  <c r="R111" i="118" s="1"/>
  <c r="Q111" i="118"/>
  <c r="N111" i="118" s="1"/>
  <c r="U110" i="118"/>
  <c r="R110" i="118" s="1"/>
  <c r="Q110" i="118"/>
  <c r="N110" i="118" s="1"/>
  <c r="U109" i="118"/>
  <c r="R109" i="118" s="1"/>
  <c r="Q109" i="118"/>
  <c r="N109" i="118" s="1"/>
  <c r="U108" i="118"/>
  <c r="R108" i="118" s="1"/>
  <c r="Q108" i="118"/>
  <c r="N108" i="118" s="1"/>
  <c r="U107" i="118"/>
  <c r="R107" i="118" s="1"/>
  <c r="Q107" i="118"/>
  <c r="U106" i="118"/>
  <c r="R106" i="118" s="1"/>
  <c r="U105" i="118"/>
  <c r="R105" i="118" s="1"/>
  <c r="Q105" i="118"/>
  <c r="N105" i="118" s="1"/>
  <c r="U104" i="118"/>
  <c r="R104" i="118" s="1"/>
  <c r="N104" i="118"/>
  <c r="U103" i="118"/>
  <c r="R103" i="118" s="1"/>
  <c r="N103" i="118"/>
  <c r="U102" i="118"/>
  <c r="R102" i="118" s="1"/>
  <c r="Q102" i="118"/>
  <c r="R101" i="118"/>
  <c r="N101" i="118"/>
  <c r="R100" i="118"/>
  <c r="N100" i="118"/>
  <c r="R99" i="118"/>
  <c r="N99" i="118"/>
  <c r="R98" i="118"/>
  <c r="N98" i="118"/>
  <c r="R97" i="118"/>
  <c r="N97" i="118"/>
  <c r="R96" i="118"/>
  <c r="N96" i="118"/>
  <c r="T95" i="118"/>
  <c r="R95" i="118" s="1"/>
  <c r="P95" i="118"/>
  <c r="N95" i="118" s="1"/>
  <c r="T94" i="118"/>
  <c r="R94" i="118" s="1"/>
  <c r="P94" i="118"/>
  <c r="T93" i="118"/>
  <c r="R93" i="118" s="1"/>
  <c r="P93" i="118"/>
  <c r="N93" i="118" s="1"/>
  <c r="R92" i="118"/>
  <c r="N92" i="118"/>
  <c r="R91" i="118"/>
  <c r="N91" i="118"/>
  <c r="R90" i="118"/>
  <c r="N90" i="118"/>
  <c r="R89" i="118"/>
  <c r="N89" i="118"/>
  <c r="U85" i="118"/>
  <c r="R85" i="118" s="1"/>
  <c r="Q85" i="118"/>
  <c r="N85" i="118" s="1"/>
  <c r="R84" i="118"/>
  <c r="N84" i="118"/>
  <c r="R83" i="118"/>
  <c r="N83" i="118"/>
  <c r="U81" i="118"/>
  <c r="R81" i="118" s="1"/>
  <c r="N81" i="118"/>
  <c r="U80" i="118"/>
  <c r="R80" i="118" s="1"/>
  <c r="Q80" i="118"/>
  <c r="N80" i="118" s="1"/>
  <c r="R78" i="118"/>
  <c r="N78" i="118"/>
  <c r="N77" i="118"/>
  <c r="U77" i="118"/>
  <c r="R75" i="118"/>
  <c r="N75" i="118"/>
  <c r="Z72" i="118"/>
  <c r="Y72" i="118" s="1"/>
  <c r="W72" i="118"/>
  <c r="V72" i="118" s="1"/>
  <c r="S72" i="118"/>
  <c r="R72" i="118" s="1"/>
  <c r="N72" i="118"/>
  <c r="Z70" i="118"/>
  <c r="Y70" i="118" s="1"/>
  <c r="W70" i="118"/>
  <c r="V70" i="118" s="1"/>
  <c r="S70" i="118"/>
  <c r="R70" i="118" s="1"/>
  <c r="N70" i="118"/>
  <c r="Z69" i="118"/>
  <c r="Y69" i="118" s="1"/>
  <c r="W69" i="118"/>
  <c r="V69" i="118" s="1"/>
  <c r="S69" i="118"/>
  <c r="R69" i="118" s="1"/>
  <c r="N69" i="118"/>
  <c r="Z68" i="118"/>
  <c r="Y68" i="118" s="1"/>
  <c r="W68" i="118"/>
  <c r="V68" i="118" s="1"/>
  <c r="S68" i="118"/>
  <c r="R68" i="118" s="1"/>
  <c r="N68" i="118"/>
  <c r="Z67" i="118"/>
  <c r="Y67" i="118" s="1"/>
  <c r="W67" i="118"/>
  <c r="V67" i="118" s="1"/>
  <c r="S67" i="118"/>
  <c r="R67" i="118" s="1"/>
  <c r="N67" i="118"/>
  <c r="Z66" i="118"/>
  <c r="Y66" i="118" s="1"/>
  <c r="W66" i="118"/>
  <c r="V66" i="118" s="1"/>
  <c r="S66" i="118"/>
  <c r="R66" i="118" s="1"/>
  <c r="N66" i="118"/>
  <c r="Z65" i="118"/>
  <c r="Y65" i="118" s="1"/>
  <c r="W65" i="118"/>
  <c r="V65" i="118" s="1"/>
  <c r="S65" i="118"/>
  <c r="R65" i="118" s="1"/>
  <c r="Z64" i="118"/>
  <c r="Y64" i="118" s="1"/>
  <c r="W64" i="118"/>
  <c r="V64" i="118" s="1"/>
  <c r="S64" i="118"/>
  <c r="R64" i="118" s="1"/>
  <c r="N64" i="118"/>
  <c r="Z63" i="118"/>
  <c r="Y63" i="118" s="1"/>
  <c r="W63" i="118"/>
  <c r="V63" i="118" s="1"/>
  <c r="S63" i="118"/>
  <c r="R63" i="118" s="1"/>
  <c r="O63" i="118"/>
  <c r="AA61" i="118"/>
  <c r="Y61" i="118" s="1"/>
  <c r="X61" i="118"/>
  <c r="V61" i="118" s="1"/>
  <c r="S61" i="118"/>
  <c r="R61" i="118" s="1"/>
  <c r="O61" i="118"/>
  <c r="N61" i="118" s="1"/>
  <c r="V60" i="118"/>
  <c r="R60" i="118"/>
  <c r="Y60" i="118"/>
  <c r="Y59" i="118"/>
  <c r="V59" i="118"/>
  <c r="O59" i="118"/>
  <c r="N59" i="118" s="1"/>
  <c r="S59" i="118"/>
  <c r="AA58" i="118"/>
  <c r="Y58" i="118" s="1"/>
  <c r="X58" i="118"/>
  <c r="V58" i="118" s="1"/>
  <c r="S58" i="118"/>
  <c r="R58" i="118" s="1"/>
  <c r="O58" i="118"/>
  <c r="N58" i="118" s="1"/>
  <c r="AA57" i="118"/>
  <c r="Y57" i="118" s="1"/>
  <c r="X57" i="118"/>
  <c r="V57" i="118" s="1"/>
  <c r="R57" i="118"/>
  <c r="O57" i="118"/>
  <c r="N57" i="118" s="1"/>
  <c r="AA56" i="118"/>
  <c r="Y56" i="118" s="1"/>
  <c r="X56" i="118"/>
  <c r="V56" i="118" s="1"/>
  <c r="S56" i="118"/>
  <c r="R56" i="118" s="1"/>
  <c r="O56" i="118"/>
  <c r="N56" i="118" s="1"/>
  <c r="V55" i="118"/>
  <c r="O55" i="118"/>
  <c r="N55" i="118" s="1"/>
  <c r="Y55" i="118"/>
  <c r="AA54" i="118"/>
  <c r="X54" i="118"/>
  <c r="V54" i="118" s="1"/>
  <c r="S54" i="118"/>
  <c r="R54" i="118" s="1"/>
  <c r="O54" i="118"/>
  <c r="N54" i="118" s="1"/>
  <c r="AA53" i="118"/>
  <c r="Y53" i="118" s="1"/>
  <c r="X53" i="118"/>
  <c r="V53" i="118" s="1"/>
  <c r="S53" i="118"/>
  <c r="R53" i="118" s="1"/>
  <c r="O53" i="118"/>
  <c r="N53" i="118" s="1"/>
  <c r="AA52" i="118"/>
  <c r="Y52" i="118" s="1"/>
  <c r="X52" i="118"/>
  <c r="V52" i="118" s="1"/>
  <c r="S52" i="118"/>
  <c r="R52" i="118" s="1"/>
  <c r="O52" i="118"/>
  <c r="N52" i="118" s="1"/>
  <c r="V51" i="118"/>
  <c r="O51" i="118"/>
  <c r="N51" i="118" s="1"/>
  <c r="Y51" i="118"/>
  <c r="Z50" i="118"/>
  <c r="W50" i="118"/>
  <c r="S50" i="118"/>
  <c r="R50" i="118" s="1"/>
  <c r="O50" i="118"/>
  <c r="N50" i="118" s="1"/>
  <c r="AA49" i="118"/>
  <c r="Y49" i="118" s="1"/>
  <c r="X49" i="118"/>
  <c r="V49" i="118" s="1"/>
  <c r="S49" i="118"/>
  <c r="R49" i="118" s="1"/>
  <c r="O49" i="118"/>
  <c r="N49" i="118" s="1"/>
  <c r="Z48" i="118"/>
  <c r="Y48" i="118" s="1"/>
  <c r="W48" i="118"/>
  <c r="V48" i="118" s="1"/>
  <c r="S48" i="118"/>
  <c r="R48" i="118" s="1"/>
  <c r="O48" i="118"/>
  <c r="N48" i="118" s="1"/>
  <c r="Z47" i="118"/>
  <c r="W47" i="118"/>
  <c r="S47" i="118"/>
  <c r="R47" i="118" s="1"/>
  <c r="O47" i="118"/>
  <c r="N47" i="118" s="1"/>
  <c r="AA46" i="118"/>
  <c r="Y46" i="118" s="1"/>
  <c r="X46" i="118"/>
  <c r="S46" i="118"/>
  <c r="R46" i="118" s="1"/>
  <c r="O46" i="118"/>
  <c r="N46" i="118" s="1"/>
  <c r="AA45" i="118"/>
  <c r="X45" i="118"/>
  <c r="V45" i="118" s="1"/>
  <c r="S45" i="118"/>
  <c r="R45" i="118" s="1"/>
  <c r="O45" i="118"/>
  <c r="N45" i="118" s="1"/>
  <c r="AA43" i="118"/>
  <c r="Y43" i="118" s="1"/>
  <c r="X43" i="118"/>
  <c r="V43" i="118" s="1"/>
  <c r="S43" i="118"/>
  <c r="R43" i="118" s="1"/>
  <c r="O43" i="118"/>
  <c r="N43" i="118" s="1"/>
  <c r="AA42" i="118"/>
  <c r="X42" i="118"/>
  <c r="S42" i="118"/>
  <c r="R42" i="118" s="1"/>
  <c r="O42" i="118"/>
  <c r="N42" i="118" s="1"/>
  <c r="AA41" i="118"/>
  <c r="Y41" i="118" s="1"/>
  <c r="X41" i="118"/>
  <c r="S41" i="118"/>
  <c r="R41" i="118" s="1"/>
  <c r="O41" i="118"/>
  <c r="N41" i="118" s="1"/>
  <c r="Y39" i="118"/>
  <c r="V39" i="118"/>
  <c r="R39" i="118"/>
  <c r="N39" i="118"/>
  <c r="AA38" i="118"/>
  <c r="Y38" i="118" s="1"/>
  <c r="X38" i="118"/>
  <c r="V38" i="118" s="1"/>
  <c r="R38" i="118"/>
  <c r="N38" i="118"/>
  <c r="AA37" i="118"/>
  <c r="Y37" i="118" s="1"/>
  <c r="X37" i="118"/>
  <c r="V37" i="118" s="1"/>
  <c r="R37" i="118"/>
  <c r="N37" i="118"/>
  <c r="AA36" i="118"/>
  <c r="Y36" i="118" s="1"/>
  <c r="X36" i="118"/>
  <c r="V36" i="118" s="1"/>
  <c r="R36" i="118"/>
  <c r="N36" i="118"/>
  <c r="AA35" i="118"/>
  <c r="Y35" i="118" s="1"/>
  <c r="X35" i="118"/>
  <c r="V35" i="118" s="1"/>
  <c r="S35" i="118"/>
  <c r="R35" i="118" s="1"/>
  <c r="O35" i="118"/>
  <c r="N35" i="118" s="1"/>
  <c r="X34" i="118"/>
  <c r="V34" i="118" s="1"/>
  <c r="O34" i="118"/>
  <c r="N34" i="118" s="1"/>
  <c r="Y34" i="118"/>
  <c r="X33" i="118"/>
  <c r="V33" i="118" s="1"/>
  <c r="S33" i="118"/>
  <c r="R33" i="118" s="1"/>
  <c r="N33" i="118"/>
  <c r="AA32" i="118"/>
  <c r="Y32" i="118" s="1"/>
  <c r="X32" i="118"/>
  <c r="V32" i="118" s="1"/>
  <c r="S32" i="118"/>
  <c r="R32" i="118" s="1"/>
  <c r="O32" i="118"/>
  <c r="N32" i="118" s="1"/>
  <c r="Y31" i="118"/>
  <c r="X31" i="118"/>
  <c r="V31" i="118" s="1"/>
  <c r="O31" i="118"/>
  <c r="N31" i="118" s="1"/>
  <c r="S31" i="118"/>
  <c r="R31" i="118" s="1"/>
  <c r="AA30" i="118"/>
  <c r="Y30" i="118" s="1"/>
  <c r="X30" i="118"/>
  <c r="V30" i="118" s="1"/>
  <c r="R30" i="118"/>
  <c r="N30" i="118"/>
  <c r="AA29" i="118"/>
  <c r="Y29" i="118" s="1"/>
  <c r="X29" i="118"/>
  <c r="V29" i="118" s="1"/>
  <c r="S29" i="118"/>
  <c r="R29" i="118" s="1"/>
  <c r="O29" i="118"/>
  <c r="AA28" i="118"/>
  <c r="Y28" i="118" s="1"/>
  <c r="X28" i="118"/>
  <c r="V28" i="118" s="1"/>
  <c r="S28" i="118"/>
  <c r="R28" i="118" s="1"/>
  <c r="O28" i="118"/>
  <c r="N28" i="118" s="1"/>
  <c r="AA27" i="118"/>
  <c r="Y27" i="118" s="1"/>
  <c r="X27" i="118"/>
  <c r="V27" i="118" s="1"/>
  <c r="S27" i="118"/>
  <c r="R27" i="118" s="1"/>
  <c r="N27" i="118"/>
  <c r="AA26" i="118"/>
  <c r="Y26" i="118" s="1"/>
  <c r="X26" i="118"/>
  <c r="V26" i="118" s="1"/>
  <c r="S26" i="118"/>
  <c r="R26" i="118" s="1"/>
  <c r="O26" i="118"/>
  <c r="N26" i="118" s="1"/>
  <c r="AA25" i="118"/>
  <c r="Y25" i="118" s="1"/>
  <c r="X25" i="118"/>
  <c r="V25" i="118" s="1"/>
  <c r="R25" i="118"/>
  <c r="N25" i="118"/>
  <c r="AA24" i="118"/>
  <c r="Y24" i="118" s="1"/>
  <c r="X24" i="118"/>
  <c r="V24" i="118" s="1"/>
  <c r="R24" i="118"/>
  <c r="N24" i="118"/>
  <c r="AA23" i="118"/>
  <c r="Y23" i="118" s="1"/>
  <c r="X23" i="118"/>
  <c r="V23" i="118" s="1"/>
  <c r="R23" i="118"/>
  <c r="N23" i="118"/>
  <c r="AA22" i="118"/>
  <c r="Y22" i="118" s="1"/>
  <c r="X22" i="118"/>
  <c r="V22" i="118" s="1"/>
  <c r="R22" i="118"/>
  <c r="N22" i="118"/>
  <c r="AA21" i="118"/>
  <c r="Y21" i="118" s="1"/>
  <c r="X21" i="118"/>
  <c r="V21" i="118" s="1"/>
  <c r="R21" i="118"/>
  <c r="N21" i="118"/>
  <c r="AA20" i="118"/>
  <c r="Y20" i="118" s="1"/>
  <c r="X20" i="118"/>
  <c r="V20" i="118" s="1"/>
  <c r="S20" i="118"/>
  <c r="R20" i="118" s="1"/>
  <c r="O20" i="118"/>
  <c r="N20" i="118" s="1"/>
  <c r="AA19" i="118"/>
  <c r="Y19" i="118" s="1"/>
  <c r="X19" i="118"/>
  <c r="V19" i="118" s="1"/>
  <c r="R19" i="118"/>
  <c r="N19" i="118"/>
  <c r="AA18" i="118"/>
  <c r="Y18" i="118" s="1"/>
  <c r="X18" i="118"/>
  <c r="V18" i="118" s="1"/>
  <c r="S18" i="118"/>
  <c r="R18" i="118" s="1"/>
  <c r="O18" i="118"/>
  <c r="N18" i="118" s="1"/>
  <c r="AA17" i="118"/>
  <c r="X17" i="118"/>
  <c r="V17" i="118" s="1"/>
  <c r="S17" i="118"/>
  <c r="O17" i="118"/>
  <c r="N17" i="118" s="1"/>
  <c r="AA14" i="118"/>
  <c r="X14" i="118"/>
  <c r="T14" i="118"/>
  <c r="T186" i="118" s="1"/>
  <c r="S14" i="118"/>
  <c r="P14" i="118"/>
  <c r="P186" i="118" s="1"/>
  <c r="O14" i="118"/>
  <c r="O186" i="118" s="1"/>
  <c r="Z12" i="118"/>
  <c r="Y12" i="118" s="1"/>
  <c r="W12" i="118"/>
  <c r="V12" i="118" s="1"/>
  <c r="U12" i="118"/>
  <c r="R12" i="118" s="1"/>
  <c r="Q12" i="118"/>
  <c r="N12" i="118" s="1"/>
  <c r="Z10" i="118"/>
  <c r="Y10" i="118" s="1"/>
  <c r="W10" i="118"/>
  <c r="V10" i="118" s="1"/>
  <c r="U10" i="118"/>
  <c r="R10" i="118" s="1"/>
  <c r="Q10" i="118"/>
  <c r="N107" i="118" l="1"/>
  <c r="N63" i="118"/>
  <c r="N102" i="118"/>
  <c r="Y45" i="118"/>
  <c r="V42" i="118"/>
  <c r="Y42" i="118"/>
  <c r="Q14" i="118"/>
  <c r="N14" i="118" s="1"/>
  <c r="Z74" i="118"/>
  <c r="Z14" i="118"/>
  <c r="Y14" i="118" s="1"/>
  <c r="V41" i="118"/>
  <c r="W74" i="118"/>
  <c r="Y47" i="118"/>
  <c r="V50" i="118"/>
  <c r="Y50" i="118"/>
  <c r="V47" i="118"/>
  <c r="R155" i="118"/>
  <c r="U187" i="118"/>
  <c r="U189" i="118" s="1"/>
  <c r="T187" i="118"/>
  <c r="T189" i="118" s="1"/>
  <c r="N94" i="118"/>
  <c r="P187" i="118"/>
  <c r="P189" i="118" s="1"/>
  <c r="Y54" i="118"/>
  <c r="V46" i="118"/>
  <c r="AA74" i="118"/>
  <c r="O187" i="118"/>
  <c r="O189" i="118" s="1"/>
  <c r="U14" i="118"/>
  <c r="S34" i="118"/>
  <c r="R34" i="118" s="1"/>
  <c r="Q106" i="118"/>
  <c r="N10" i="118"/>
  <c r="R17" i="118"/>
  <c r="Y33" i="118"/>
  <c r="N65" i="118"/>
  <c r="S186" i="118"/>
  <c r="W14" i="118"/>
  <c r="V14" i="118" s="1"/>
  <c r="R59" i="118"/>
  <c r="X74" i="118"/>
  <c r="S51" i="118"/>
  <c r="R51" i="118" s="1"/>
  <c r="S55" i="118"/>
  <c r="R55" i="118" s="1"/>
  <c r="R77" i="118"/>
  <c r="Y17" i="118"/>
  <c r="Y74" i="118" l="1"/>
  <c r="V74" i="118"/>
  <c r="Q186" i="118"/>
  <c r="N186" i="118" s="1"/>
  <c r="Q187" i="118"/>
  <c r="Q189" i="118" s="1"/>
  <c r="Q190" i="118" s="1"/>
  <c r="U186" i="118"/>
  <c r="R186" i="118" s="1"/>
  <c r="N106" i="118"/>
  <c r="R14" i="118"/>
  <c r="S187" i="118"/>
  <c r="N187" i="118" l="1"/>
  <c r="Q192" i="118"/>
  <c r="U192" i="118"/>
  <c r="S189" i="118"/>
  <c r="U190" i="118" s="1"/>
  <c r="R187" i="118"/>
  <c r="K2" i="1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51" authorId="0" shapeId="0" xr:uid="{E0A96468-F6D5-41B9-A9C8-4C43C1B0326A}">
      <text>
        <r>
          <rPr>
            <b/>
            <sz val="9"/>
            <color indexed="81"/>
            <rFont val="Tahoma"/>
            <family val="2"/>
            <charset val="186"/>
          </rPr>
          <t>Author:</t>
        </r>
        <r>
          <rPr>
            <sz val="9"/>
            <color indexed="81"/>
            <rFont val="Tahoma"/>
            <family val="2"/>
            <charset val="186"/>
          </rPr>
          <t xml:space="preserve">
valsts atbalsts SSO pakalpojumiem</t>
        </r>
      </text>
    </comment>
    <comment ref="J265" authorId="0" shapeId="0" xr:uid="{095EE34A-75BA-4147-BFA5-A194C8FB6F0D}">
      <text>
        <r>
          <rPr>
            <b/>
            <sz val="9"/>
            <color indexed="81"/>
            <rFont val="Tahoma"/>
            <family val="2"/>
            <charset val="186"/>
          </rPr>
          <t>Author:</t>
        </r>
        <r>
          <rPr>
            <sz val="9"/>
            <color indexed="81"/>
            <rFont val="Tahoma"/>
            <family val="2"/>
            <charset val="186"/>
          </rPr>
          <t xml:space="preserve">
valsts atbalsts SSO pakalpojumiem</t>
        </r>
      </text>
    </comment>
    <comment ref="D268" authorId="0" shapeId="0" xr:uid="{15AED182-2E5B-4C9B-815C-AF904E0FB71C}">
      <text>
        <r>
          <rPr>
            <b/>
            <sz val="9"/>
            <color indexed="81"/>
            <rFont val="Tahoma"/>
            <family val="2"/>
            <charset val="186"/>
          </rPr>
          <t>Author:</t>
        </r>
        <r>
          <rPr>
            <sz val="9"/>
            <color indexed="81"/>
            <rFont val="Tahoma"/>
            <family val="2"/>
            <charset val="186"/>
          </rPr>
          <t xml:space="preserve">
valsts atbalsts elektroenerģijai un dabasgāzei</t>
        </r>
      </text>
    </comment>
    <comment ref="J268" authorId="0" shapeId="0" xr:uid="{579A8403-1FE5-4C3C-9970-D2FF6ADDCE85}">
      <text>
        <r>
          <rPr>
            <b/>
            <sz val="9"/>
            <color indexed="81"/>
            <rFont val="Tahoma"/>
            <family val="2"/>
            <charset val="186"/>
          </rPr>
          <t>Author:</t>
        </r>
        <r>
          <rPr>
            <sz val="9"/>
            <color indexed="81"/>
            <rFont val="Tahoma"/>
            <family val="2"/>
            <charset val="186"/>
          </rPr>
          <t xml:space="preserve">
valsts atbalsts siltumenerģijai un dabasgāzei</t>
        </r>
      </text>
    </comment>
    <comment ref="M303" authorId="0" shapeId="0" xr:uid="{147614EE-CD31-48A4-B7B1-ACC9643D5E9F}">
      <text>
        <r>
          <rPr>
            <b/>
            <sz val="9"/>
            <color indexed="81"/>
            <rFont val="Tahoma"/>
            <family val="2"/>
            <charset val="186"/>
          </rPr>
          <t>Author:</t>
        </r>
        <r>
          <rPr>
            <sz val="9"/>
            <color indexed="81"/>
            <rFont val="Tahoma"/>
            <family val="2"/>
            <charset val="186"/>
          </rPr>
          <t xml:space="preserve">
valsts atbalsts elektroenerģijai</t>
        </r>
      </text>
    </comment>
    <comment ref="P303" authorId="0" shapeId="0" xr:uid="{74E0F212-6C6A-49F9-BC5C-363B1D8C2B25}">
      <text>
        <r>
          <rPr>
            <b/>
            <sz val="9"/>
            <color indexed="81"/>
            <rFont val="Tahoma"/>
            <family val="2"/>
            <charset val="186"/>
          </rPr>
          <t>Author:</t>
        </r>
        <r>
          <rPr>
            <sz val="9"/>
            <color indexed="81"/>
            <rFont val="Tahoma"/>
            <family val="2"/>
            <charset val="186"/>
          </rPr>
          <t xml:space="preserve">
valsts atbalsts elektroenerģijai</t>
        </r>
      </text>
    </comment>
    <comment ref="M324" authorId="0" shapeId="0" xr:uid="{9B052A5F-5709-42CE-B800-8427761C64E6}">
      <text>
        <r>
          <rPr>
            <b/>
            <sz val="9"/>
            <color indexed="81"/>
            <rFont val="Tahoma"/>
            <family val="2"/>
            <charset val="186"/>
          </rPr>
          <t>Author:</t>
        </r>
        <r>
          <rPr>
            <sz val="9"/>
            <color indexed="81"/>
            <rFont val="Tahoma"/>
            <family val="2"/>
            <charset val="186"/>
          </rPr>
          <t xml:space="preserve">
valsts atbalsts elektroenerģijai</t>
        </r>
      </text>
    </comment>
    <comment ref="P324" authorId="0" shapeId="0" xr:uid="{18FF25E9-5283-41D5-BAAA-462F00D9B991}">
      <text>
        <r>
          <rPr>
            <b/>
            <sz val="9"/>
            <color indexed="81"/>
            <rFont val="Tahoma"/>
            <family val="2"/>
            <charset val="186"/>
          </rPr>
          <t>Author:</t>
        </r>
        <r>
          <rPr>
            <sz val="9"/>
            <color indexed="81"/>
            <rFont val="Tahoma"/>
            <family val="2"/>
            <charset val="186"/>
          </rPr>
          <t xml:space="preserve">
valsts atbalsts elektroenerģijai</t>
        </r>
      </text>
    </comment>
  </commentList>
</comments>
</file>

<file path=xl/sharedStrings.xml><?xml version="1.0" encoding="utf-8"?>
<sst xmlns="http://schemas.openxmlformats.org/spreadsheetml/2006/main" count="4465" uniqueCount="1807">
  <si>
    <t>Ieņēmumi</t>
  </si>
  <si>
    <t>Pārējie ieņēmumi</t>
  </si>
  <si>
    <t>Personāla izmaksas</t>
  </si>
  <si>
    <t>Pārējās saimnieciskās darbības izmaksas</t>
  </si>
  <si>
    <t>Saimnieciskās darbības peļņa</t>
  </si>
  <si>
    <t>Finanšu ieņēmumi</t>
  </si>
  <si>
    <t>Finanšu izmaksas</t>
  </si>
  <si>
    <t>AKTĪVI</t>
  </si>
  <si>
    <t>Ilgtermiņa aktīvi</t>
  </si>
  <si>
    <t>Apgrozāmie līdzekļi</t>
  </si>
  <si>
    <t>Krājumi</t>
  </si>
  <si>
    <t>Atvasinātie finanšu instrumenti</t>
  </si>
  <si>
    <t>Nauda un naudas ekvivalenti</t>
  </si>
  <si>
    <t>AKTĪVU KOPSUMMA</t>
  </si>
  <si>
    <t>Akciju kapitāls</t>
  </si>
  <si>
    <t>Nesadalītā peļņa</t>
  </si>
  <si>
    <t>Ilgtermiņa kreditori</t>
  </si>
  <si>
    <t>Aizņēmumi</t>
  </si>
  <si>
    <t>Uzkrājumi</t>
  </si>
  <si>
    <t>Īstermiņa kreditori</t>
  </si>
  <si>
    <t>PASĪVU KOPSUMMA</t>
  </si>
  <si>
    <t>Nemateriālo ieguldījumu un pamatlīdzekļu iegāde</t>
  </si>
  <si>
    <t>Mazākuma daļa</t>
  </si>
  <si>
    <t>KOPĀ</t>
  </si>
  <si>
    <t>Kopā</t>
  </si>
  <si>
    <t>Rezerves</t>
  </si>
  <si>
    <t>Izejvielas, remontu un uzturēšanas izmaksas</t>
  </si>
  <si>
    <t xml:space="preserve">Parādi piegādātājiem un pārējiem kreditoriem </t>
  </si>
  <si>
    <t>Ārējie klienti</t>
  </si>
  <si>
    <t>Starpsegmentu</t>
  </si>
  <si>
    <t>Rezultāts</t>
  </si>
  <si>
    <t>Korekcijas un izslēgšana</t>
  </si>
  <si>
    <t>Segmentu aktīvi</t>
  </si>
  <si>
    <t>Korporatīvās funkcijas</t>
  </si>
  <si>
    <t>Emitētie parāda vērtspapīri (obligācijas)</t>
  </si>
  <si>
    <t>Aktīvu saskaņošana</t>
  </si>
  <si>
    <t>EUR'000</t>
  </si>
  <si>
    <t>Revenue</t>
  </si>
  <si>
    <t>Other income</t>
  </si>
  <si>
    <t>Personnel expenses</t>
  </si>
  <si>
    <t>Other operating expenses</t>
  </si>
  <si>
    <t>Operating profit</t>
  </si>
  <si>
    <t>Finance income</t>
  </si>
  <si>
    <t>Finance costs</t>
  </si>
  <si>
    <t>ASSETS</t>
  </si>
  <si>
    <t>Non-current assets</t>
  </si>
  <si>
    <t>Current assets</t>
  </si>
  <si>
    <t>Inventories</t>
  </si>
  <si>
    <t>Cash and cash equivalents</t>
  </si>
  <si>
    <t>TOTAL ASSETS</t>
  </si>
  <si>
    <t>Share capital</t>
  </si>
  <si>
    <t>Retained earnings</t>
  </si>
  <si>
    <t>Non-current liabilities</t>
  </si>
  <si>
    <t>Borrowings</t>
  </si>
  <si>
    <t>Provisions</t>
  </si>
  <si>
    <t>Derivative financial instruments</t>
  </si>
  <si>
    <t>Current liabilities</t>
  </si>
  <si>
    <t>TOTAL EQUITY AND LIABILITIES</t>
  </si>
  <si>
    <t>Total non-current liabilities</t>
  </si>
  <si>
    <t>Cash flows from operating activities</t>
  </si>
  <si>
    <t>Cash flows from investing activities</t>
  </si>
  <si>
    <t>Cash flows from financing activities</t>
  </si>
  <si>
    <t>REVENUE</t>
  </si>
  <si>
    <t>TOTAL</t>
  </si>
  <si>
    <t>Issued debt securities (bonds)</t>
  </si>
  <si>
    <t>Corporate functions</t>
  </si>
  <si>
    <t>TOTAL segments</t>
  </si>
  <si>
    <t>Adjustments and eliminations</t>
  </si>
  <si>
    <t>External customers</t>
  </si>
  <si>
    <t>Results</t>
  </si>
  <si>
    <t>Reconciliation of assets</t>
  </si>
  <si>
    <t>Reserves</t>
  </si>
  <si>
    <t>Total</t>
  </si>
  <si>
    <t>Sadale</t>
  </si>
  <si>
    <t>KOPĀ ieņēmumi</t>
  </si>
  <si>
    <t>Kapitālieguldījumi</t>
  </si>
  <si>
    <t>Capital expenditure</t>
  </si>
  <si>
    <t>Ieguldījuma īpašumi</t>
  </si>
  <si>
    <t>Investment property</t>
  </si>
  <si>
    <t>Cash at bank</t>
  </si>
  <si>
    <t>Nauda bankā</t>
  </si>
  <si>
    <t>Trade and other payables</t>
  </si>
  <si>
    <t>Interest paid</t>
  </si>
  <si>
    <t>Interest received</t>
  </si>
  <si>
    <t>EBITDA</t>
  </si>
  <si>
    <t>Pamatdarbības naudas plūsma</t>
  </si>
  <si>
    <t>Profit before tax</t>
  </si>
  <si>
    <t>Korekcijas:</t>
  </si>
  <si>
    <t>Pamatdarbības neto naudas plūsma</t>
  </si>
  <si>
    <t>Ieguldīšanas darbības naudas plūsma</t>
  </si>
  <si>
    <t>Izdevumi procentu maksājumiem</t>
  </si>
  <si>
    <t>Ieņēmumi no procentu maksājumiem</t>
  </si>
  <si>
    <t>Ieguldīšanas darbības neto naudas plūsma</t>
  </si>
  <si>
    <t>Finansēšanas darbības naudas plūsma</t>
  </si>
  <si>
    <t>Finansēšanas darbības neto naudas plūsma</t>
  </si>
  <si>
    <t>TOTAL revenue</t>
  </si>
  <si>
    <t>Peļņa pirms nodokļa</t>
  </si>
  <si>
    <t>Citi ilgtermiņa debitori</t>
  </si>
  <si>
    <t>Other non-current receivables</t>
  </si>
  <si>
    <t>Non-controlling interests</t>
  </si>
  <si>
    <t>Non-control-ling interests</t>
  </si>
  <si>
    <t>Adjustments:</t>
  </si>
  <si>
    <t>Ilgtermiņa finanšu ieguldījumi</t>
  </si>
  <si>
    <t>Non-current financial investments</t>
  </si>
  <si>
    <t>Sadales sistēmas pakalpojumi</t>
  </si>
  <si>
    <t>Distribution</t>
  </si>
  <si>
    <t>Izmaiņas aizņēmumos</t>
  </si>
  <si>
    <t>Peļņas vai zaudējumu aprēķins</t>
  </si>
  <si>
    <t>Statement of Profit or Loss</t>
  </si>
  <si>
    <t>Koncerns / Group</t>
  </si>
  <si>
    <t>No meitassabiedrībām saņemtās dividendes</t>
  </si>
  <si>
    <t>Profit attributable to:</t>
  </si>
  <si>
    <t>Statement of Financial Position</t>
  </si>
  <si>
    <t>Ilgtermiņa aizdevumi meitassabiedrībām</t>
  </si>
  <si>
    <t>Deferred expenses</t>
  </si>
  <si>
    <t>Current loans to subsidiaries</t>
  </si>
  <si>
    <t>Īstermiņa aizdevumi meitassabiedrībām</t>
  </si>
  <si>
    <t>Nākamo periodu izmaksas</t>
  </si>
  <si>
    <t>Statement of Changes in Equity</t>
  </si>
  <si>
    <t>Statement of Cash Flows</t>
  </si>
  <si>
    <t>Siltumenerģijas pārdošana</t>
  </si>
  <si>
    <t>Iegādāts</t>
  </si>
  <si>
    <t>Additions</t>
  </si>
  <si>
    <t>Norakstīts</t>
  </si>
  <si>
    <t>Disposals</t>
  </si>
  <si>
    <t>Aprēķinātā amortizācija</t>
  </si>
  <si>
    <t>Amortisation charge</t>
  </si>
  <si>
    <t>Depreciation</t>
  </si>
  <si>
    <t>Nolietojums</t>
  </si>
  <si>
    <t>Izejvielas un materiāli</t>
  </si>
  <si>
    <t>Uzkrājumi izejvielām, materiāliem un pārējiem krājumiem</t>
  </si>
  <si>
    <t>KOPĀ krājumi</t>
  </si>
  <si>
    <t>INVENTORIES</t>
  </si>
  <si>
    <t>Charged to the Statement of Profit or Loss</t>
  </si>
  <si>
    <t>Other current financial receivables</t>
  </si>
  <si>
    <t>Other current receivables</t>
  </si>
  <si>
    <t>Citi uzkrātie ieņēmumi</t>
  </si>
  <si>
    <t>Priekšnodoklis un pārmaksātie nodokļi</t>
  </si>
  <si>
    <t>Citi īstermiņa debitori</t>
  </si>
  <si>
    <t>Peļņa</t>
  </si>
  <si>
    <t xml:space="preserve">Aktīvi </t>
  </si>
  <si>
    <t xml:space="preserve">Pašu kapitāls </t>
  </si>
  <si>
    <t>Darbības rādītāji</t>
  </si>
  <si>
    <t>GWh</t>
  </si>
  <si>
    <t>Siltumenerģijas izstrāde</t>
  </si>
  <si>
    <t>Darbinieku skaits</t>
  </si>
  <si>
    <t>Elektroenerģijas izstrāde</t>
  </si>
  <si>
    <t>Koncerns/Group</t>
  </si>
  <si>
    <t>Assets</t>
  </si>
  <si>
    <t>Equity</t>
  </si>
  <si>
    <t>Pielikums/Notes</t>
  </si>
  <si>
    <t>Equity attributable to equity holder of the Parent Company</t>
  </si>
  <si>
    <t>Attiecināms uz mātessabiedrības akcionāru</t>
  </si>
  <si>
    <t>Attributable to equity holder of the Parent Company</t>
  </si>
  <si>
    <t>Ražošana un tirdzniecība</t>
  </si>
  <si>
    <t>Generation and trade</t>
  </si>
  <si>
    <t>KOPĀ Koncerns</t>
  </si>
  <si>
    <t>KOPĀ aktīvi</t>
  </si>
  <si>
    <t>TOTAL inventories</t>
  </si>
  <si>
    <t>Atrašanās vieta / Country of incorpo-ration</t>
  </si>
  <si>
    <t>Latvija</t>
  </si>
  <si>
    <t>Latvia</t>
  </si>
  <si>
    <t>Sadales tīkls AS</t>
  </si>
  <si>
    <t>Elektroenerģijas sadale</t>
  </si>
  <si>
    <t>Electricity distribution</t>
  </si>
  <si>
    <t>Elektroenerģijas obligātā iepirkuma administrēšana</t>
  </si>
  <si>
    <t>Elektrum Eesti OÜ</t>
  </si>
  <si>
    <t>Igaunija</t>
  </si>
  <si>
    <t>Estonia</t>
  </si>
  <si>
    <t>Elektrum Lietuva, UAB</t>
  </si>
  <si>
    <t>Lietuva</t>
  </si>
  <si>
    <t>Lithuania</t>
  </si>
  <si>
    <t>Pārējie ilgtermiņa finanšu ieguldījumi:</t>
  </si>
  <si>
    <t>Other non–current financial investments:</t>
  </si>
  <si>
    <t>Pirmais Slēgtais Pensiju Fonds AS</t>
  </si>
  <si>
    <t>Pensiju plānu pārvaldīšana</t>
  </si>
  <si>
    <t>Management of pension plans</t>
  </si>
  <si>
    <t>Rīgas siltums AS</t>
  </si>
  <si>
    <t>NON-CURRENT FINANCIAL INVESTMENTS</t>
  </si>
  <si>
    <t>Enerģijas publiskais tirgotājs AS</t>
  </si>
  <si>
    <t>Interest held, %</t>
  </si>
  <si>
    <t>Changes in outstanding value of issued debt securities (bonds)</t>
  </si>
  <si>
    <t>Debitoru parādi:</t>
  </si>
  <si>
    <t>c) Accrued income raised from transactions with related parties:</t>
  </si>
  <si>
    <t>c) uzkrātie ieņēmumi, kas radušies no darījumiem ar saistītajām pusēm:</t>
  </si>
  <si>
    <t>Mātessabiedrība / Parent Company</t>
  </si>
  <si>
    <t>Mātessabiedrība/Parent Company</t>
  </si>
  <si>
    <t>Parādi no līgumiem ar klientiem</t>
  </si>
  <si>
    <t>Receivables from contracts with customers</t>
  </si>
  <si>
    <t>Prepayment for income tax</t>
  </si>
  <si>
    <t>Ilgtermiņa aktīvi kopā</t>
  </si>
  <si>
    <t>Total non-current assets</t>
  </si>
  <si>
    <t>Apgrozāmie līdzekļi kopā</t>
  </si>
  <si>
    <t>Total current assets</t>
  </si>
  <si>
    <t>PASĪVI</t>
  </si>
  <si>
    <t>EQUITY AND LIABILITIES</t>
  </si>
  <si>
    <t>Mātessabiedrības akcionāra kapitāla līdzdalības daļa</t>
  </si>
  <si>
    <t>Pašu kapitāls kopā</t>
  </si>
  <si>
    <t>Total equity</t>
  </si>
  <si>
    <t>Nākamo periodu ieņēmumi no līgumiem ar klientiem</t>
  </si>
  <si>
    <t>Ilgtermiņa kreditori kopā</t>
  </si>
  <si>
    <t>Pārējie nākamo periodu ieņēmumi</t>
  </si>
  <si>
    <t>Other deferred income</t>
  </si>
  <si>
    <t>a) Receivables from contracts with customers, net</t>
  </si>
  <si>
    <t>Visaptverošo ienākumu pārskats</t>
  </si>
  <si>
    <t>Statement of Comprehensive Income</t>
  </si>
  <si>
    <t xml:space="preserve">Visaptverošie ienākumi attiecināmi uz: </t>
  </si>
  <si>
    <t>Parādi no līgumiem ar klientiem:</t>
  </si>
  <si>
    <t>Neto parādi no līgumiem ar klientiem:</t>
  </si>
  <si>
    <t>Uzkrājumu kustība parādu no līgumiem ar klientiem vērtības samazinājumam</t>
  </si>
  <si>
    <t>Receivables from contracts with customers:</t>
  </si>
  <si>
    <t>Receivables from contracts with customers, net:</t>
  </si>
  <si>
    <t>Nomas maksas parādi</t>
  </si>
  <si>
    <t>Receivables for lease</t>
  </si>
  <si>
    <t>–</t>
  </si>
  <si>
    <t>KOPĀ ieņēmumi no līgumiem ar klientiem</t>
  </si>
  <si>
    <t>Pārējo aktīvu noma</t>
  </si>
  <si>
    <t>KOPĀ pārējie ieņēmumi</t>
  </si>
  <si>
    <t>KOPĀ ieņēmumi, kas atzīti pēc aģenta principa</t>
  </si>
  <si>
    <t>Ilgtermiņa aizņēmumu no kredītiestādēm īstermiņa daļa</t>
  </si>
  <si>
    <t>Uzkrātās saistības emitēto parāda vērtspapīru (obligāciju) kupona procentu izmaksām</t>
  </si>
  <si>
    <t>Emitēto parāda vērtspapīru (obligāciju) vērtības izmaiņas</t>
  </si>
  <si>
    <t>Aktīvi</t>
  </si>
  <si>
    <t>Saistības</t>
  </si>
  <si>
    <t>Pašu kapitāls</t>
  </si>
  <si>
    <t>Kreditori</t>
  </si>
  <si>
    <t>Liabilities</t>
  </si>
  <si>
    <t>Electricity transmission services costs</t>
  </si>
  <si>
    <t>Raw materials, spare parts and maintenance costs</t>
  </si>
  <si>
    <t>Distribution system services</t>
  </si>
  <si>
    <t>Transmission system services</t>
  </si>
  <si>
    <t>TOTAL revenue recognised applying agent accounting principle</t>
  </si>
  <si>
    <t>Heat sales</t>
  </si>
  <si>
    <t>Other revenue</t>
  </si>
  <si>
    <t>Total revenue from contracts with customers</t>
  </si>
  <si>
    <t>Other revenue:</t>
  </si>
  <si>
    <t>Total other revenue</t>
  </si>
  <si>
    <t>TOTAL revenue </t>
  </si>
  <si>
    <t>Total current liabilities</t>
  </si>
  <si>
    <t>Total liabilities</t>
  </si>
  <si>
    <t>Īstermiņa kreditori kopā</t>
  </si>
  <si>
    <t>Kreditori kopā</t>
  </si>
  <si>
    <t>Elektroenerģijas un dabasgāzes tirdzniecība</t>
  </si>
  <si>
    <t>Siltumenerģijas, elektroenerģijas ražošana un tirdzniecība</t>
  </si>
  <si>
    <t>Thermal energy generation and trade, electricity generation</t>
  </si>
  <si>
    <t>Sabiedrība</t>
  </si>
  <si>
    <t>Name of the company</t>
  </si>
  <si>
    <t>Ieguldījumi meitassabiedrībās:</t>
  </si>
  <si>
    <t>Investments in subsidiaries:</t>
  </si>
  <si>
    <t>Total current borrowings</t>
  </si>
  <si>
    <t>Tiesības lietot aktīvus</t>
  </si>
  <si>
    <t>Righ-of-use assets</t>
  </si>
  <si>
    <t>Atliktā uzņēmumu ienākuma nodokļa saistības</t>
  </si>
  <si>
    <t>Deferred income tax liabilities</t>
  </si>
  <si>
    <t>LEASES</t>
  </si>
  <si>
    <t>Koncerns *</t>
  </si>
  <si>
    <t>Koncerna savstarpējie darījumi</t>
  </si>
  <si>
    <t>Konsolidācija</t>
  </si>
  <si>
    <t>Liepājas Enerģija SIA</t>
  </si>
  <si>
    <t>Elektrum Latvija SIA</t>
  </si>
  <si>
    <t>Elektrum Lietuva UAB</t>
  </si>
  <si>
    <t>Latvenergo AS</t>
  </si>
  <si>
    <t>Konts</t>
  </si>
  <si>
    <t/>
  </si>
  <si>
    <t>23510 - Uzkrātie vērtspapīru (kupona) % ieņēmumi</t>
  </si>
  <si>
    <t>23505 - Uzkrātie ieņēmumi (pēc aprēķiniem vai aplēsēm)</t>
  </si>
  <si>
    <t>23600 - Neiemaksātās daļas sabiedrības kapitālā</t>
  </si>
  <si>
    <t>2355K - Uzkrājumi saņemamo OIK ieņēmumu vērt.samazinājumam</t>
  </si>
  <si>
    <t>2355B - Saņemamie obligātā iepirkuma komponentes ieņēmumi</t>
  </si>
  <si>
    <t>23951 - Atgūstamais nodoklis PVN grupā</t>
  </si>
  <si>
    <t>23950 - Atgūstamais PVN no ES valstīm</t>
  </si>
  <si>
    <t>23932 - Pievienotās vērtības nodokļa pārmaksa PVN grupā</t>
  </si>
  <si>
    <t>23931 - Pievienotās vērtības nodokļa pārmaksa</t>
  </si>
  <si>
    <t>23930 - Priekšnodoklis (vietējie)</t>
  </si>
  <si>
    <t>23911 - Avansa maksājums - akcīzes nodoklis</t>
  </si>
  <si>
    <t>23910 - Avansa maksājums - PVN muitā</t>
  </si>
  <si>
    <t>23908 - Avansa maksājums - muitas nodoklis</t>
  </si>
  <si>
    <t>23907 - Avansa maksājums - dabas resursu nodoklis</t>
  </si>
  <si>
    <t>23904 - Avansa maksājums - īpašuma nodoklis</t>
  </si>
  <si>
    <t>23903 - Avansa maksājums - nekustamā īpašuma nodoklis</t>
  </si>
  <si>
    <t>23902 - Avansa maksājums - sociālais nodoklis</t>
  </si>
  <si>
    <t>23901 - Avansa maksājums - iedzīvotāju ienākuma nodoklis</t>
  </si>
  <si>
    <t>23899 - Klīrings norēķiniem par komandējumiem</t>
  </si>
  <si>
    <t>23804 - Norēķini par virslimita sarunām</t>
  </si>
  <si>
    <t>23803 - Norēķini par komandējumiem</t>
  </si>
  <si>
    <t>23801 - Norēķini ar darbiniekiem - avansa norēķini</t>
  </si>
  <si>
    <t>23597 - Maksājumi Latvenergo mājas lapā (MSO)</t>
  </si>
  <si>
    <t>23595 - Latvijas pasts (MSO)</t>
  </si>
  <si>
    <t>23589 - AS "Opus Capita" (MSO)</t>
  </si>
  <si>
    <t>23588 - Saldus pilsētas dome (MSO)</t>
  </si>
  <si>
    <t>23587 - SIA "Talsu namu pārvalde" (MSO)</t>
  </si>
  <si>
    <t>23585 - Jelgavas nekustamo īpašumu pārvalde (MSO)</t>
  </si>
  <si>
    <t>23584 - SIA "Alba" (MSO)</t>
  </si>
  <si>
    <t>23582 - SIA "Creditreform" (MSO)</t>
  </si>
  <si>
    <t>23581 - SIA "Paus Konsults" (MSO)</t>
  </si>
  <si>
    <t>23580 - Balvu pilsētas pašvaldības aģentūra "SAN-TEX" (MSO)</t>
  </si>
  <si>
    <t>23579 - SIA "Maxima Latvija" (MSO)</t>
  </si>
  <si>
    <t>23577 - Daugavpils pilsētas domes sociālo lietu pārvalde (MSO)</t>
  </si>
  <si>
    <t>23576 - Rīgas sociālais dienests (MSO)</t>
  </si>
  <si>
    <t>23575 - Jelgavas sociālais dienests (MSO)</t>
  </si>
  <si>
    <t>23574 - Liepājas sociālais dienests (MSO)</t>
  </si>
  <si>
    <t>23573 - Tukuma sociālais dienests (MSO)</t>
  </si>
  <si>
    <t>23572 - Jēkabpils sociālais dienests (MSO)</t>
  </si>
  <si>
    <t>23571 - Siguldas sociālais dienests (MSO)</t>
  </si>
  <si>
    <t>23569 - SIA "Gelvora" (MSO)</t>
  </si>
  <si>
    <t>23568 - SIA "Sergel" (MSO)</t>
  </si>
  <si>
    <t>23561 - Sollo (MSO)</t>
  </si>
  <si>
    <t>23560 - Julianus Inkasso OÜ (MSO)</t>
  </si>
  <si>
    <t>23559 - Digital Retail (MSO)</t>
  </si>
  <si>
    <t>23550 - Saņemamā maksa garantētās maksas saistību samazināšanai TEC</t>
  </si>
  <si>
    <t>2354T - Uzkrājumi saist.neizpildes fonda nodrošin. vērt.samazināj.</t>
  </si>
  <si>
    <t>23545 - Saistību neizpildes fonda nodrošinājums</t>
  </si>
  <si>
    <t>23540 - Ķīlas maksa par saivām</t>
  </si>
  <si>
    <t>2353A - Citi īstermiņa debitori (pēc aprēķiniem vai aplēsēm)</t>
  </si>
  <si>
    <t>23538 - Avansa maksājumi par pieslēgumiem</t>
  </si>
  <si>
    <t>23537 - Avansa maksājumi par pakalpojumiem (pārējie)</t>
  </si>
  <si>
    <t>23536 - Avansa maksājumi par pakalpojumiem (ES)</t>
  </si>
  <si>
    <t>23535 - Avansa maksājumi par pakalpojumiem (vietējie)</t>
  </si>
  <si>
    <t>23534 - Samaksātās drošības naudas</t>
  </si>
  <si>
    <t>23531 - Uzkrājumi citu īstermiņa debitoru vērt.samazinājumam</t>
  </si>
  <si>
    <t>23530 - Citi īstermiņa debitori</t>
  </si>
  <si>
    <t>2352T - CC&amp;B - neiekasētie tiesas spriedumi</t>
  </si>
  <si>
    <t>2352P - Klīrings nākamā perioda PVN (citi īstermiņa debitori)</t>
  </si>
  <si>
    <t>23529 - Saņemamais Eiropas Savienības fondu finansējums</t>
  </si>
  <si>
    <t>23528 - Citi debitori CC&amp;B (tiesas spriedumi)</t>
  </si>
  <si>
    <t>23199 - AR moduļa iekšējais klīrings</t>
  </si>
  <si>
    <t>23196 - Kļūdaino iemaksu klīrings - debitori</t>
  </si>
  <si>
    <t>23179 - Uzkrājumi KANS pieslēgumu maksas debitoru vērt.samazin.</t>
  </si>
  <si>
    <t>23170 - Pieslēguma maksas parādi (KANS)</t>
  </si>
  <si>
    <t>23099 - CC&amp;B iekšējais klīrings</t>
  </si>
  <si>
    <t>23098 - CC&amp;B klientu pārmaksu klīrings</t>
  </si>
  <si>
    <t>23501 - Uzkrātie ieņēmumi savstarpējiem darījumiem</t>
  </si>
  <si>
    <t>23319 - Uzkrājumi Koncerna sabiedrību parādu vērt.samazinājumam</t>
  </si>
  <si>
    <t>2330P - Klīrings nākamā perioda PVN (Koncerna sabiedrību parādi)</t>
  </si>
  <si>
    <t>23309 - AS "Enerģijas publiskais tirgotājs" parādi</t>
  </si>
  <si>
    <t>23308 - AS "Latvijas elektriskie tīkli" parādi</t>
  </si>
  <si>
    <t>23307 - Elektrum Lietuva, UAB parādi</t>
  </si>
  <si>
    <t>23306 - Elektrum Eesti OÜ parādi</t>
  </si>
  <si>
    <t>23305 - AS "Sadales tīkls" parādi</t>
  </si>
  <si>
    <t>23304 - AS "Latvenergo" parādi</t>
  </si>
  <si>
    <t>23303 - SIA "Liepājas Enerģija" parādi</t>
  </si>
  <si>
    <t>13402 - Uzkrātie % ilgtermiņa aizdevumiem meitassabiedrībām</t>
  </si>
  <si>
    <t>23500 - Uzkrātie ieņēmumi (pēc izrakstītiem rēķiniem)</t>
  </si>
  <si>
    <t>2318P - Klīrings nākamā perioda PVN (pārējie pirc.un pasūtīt.parādi)</t>
  </si>
  <si>
    <t>23160 - Neuzskaitītās el.enerģijas gadījumu atklāšanas parādi (KANS)</t>
  </si>
  <si>
    <t>23159 - Uzkrājumi pārējo pircēju un pasūtītāju parādu vērt.samazin.</t>
  </si>
  <si>
    <t>23151 - Pārējie pircēju un pasūtītāju parādi (KANS)</t>
  </si>
  <si>
    <t>23150 - Pārējie pircēju un pasūtītāju parādi</t>
  </si>
  <si>
    <t>23149 - Uzkrājumi enerģijas vairumtirdzniecības debitoru vērt.samaz.</t>
  </si>
  <si>
    <t>23141 - Pārdotās dabasgāzes parādi (vairumtirdzniecībā)</t>
  </si>
  <si>
    <t>23140 - Pārdotās elektroenerģijas parādi (vairumtirdzniecībā)</t>
  </si>
  <si>
    <t>23139 - Uzkrājumi IT un T pakalpojumu debitoru vērt.samazinājumam</t>
  </si>
  <si>
    <t>23130 - IT un T pakalpojumu parādi</t>
  </si>
  <si>
    <t>2312P - Klīrings nākamā perioda PVN (siltumenerģijas debitori)</t>
  </si>
  <si>
    <t>23129 - Uzkrājumi siltumenerģijas debitoru vērt.samazinājumam</t>
  </si>
  <si>
    <t>23120 - Siltumenerģijas parādi</t>
  </si>
  <si>
    <t>23210 - Klīrings - dabasgāze ražošanai un saimn.vajadzībām CC&amp;B</t>
  </si>
  <si>
    <t>23209 - Uzkrājumi CC&amp;B jurid.personu dabasgāzes debitoru vērt.samaz.</t>
  </si>
  <si>
    <t>23200 - Dabasgāzes juridisko personu parādi (CC&amp;B)</t>
  </si>
  <si>
    <t>23189 - Uzkrājumi KANS sadales pakalpojumu debitoru vērt.samazin.</t>
  </si>
  <si>
    <t>23180 - Sadales pakalpojumu parādi (KANS)</t>
  </si>
  <si>
    <t>2311P - Klīrings nākamā perioda PVN (enerģijas un sad.pak.debitori)</t>
  </si>
  <si>
    <t>23117 - Finanšu komponente (SFPS 15)</t>
  </si>
  <si>
    <t>23116 - Uzkrājumi kompensācijai par forward līgumu izbeigšanu</t>
  </si>
  <si>
    <t>23115 - Kompensācija par forward līgumu pirmstermiņa izbeigšanu</t>
  </si>
  <si>
    <t>23109 - Uzkrājumi CC&amp;B enerģijas, Elektrum prod.debitoru vērt.samaz.</t>
  </si>
  <si>
    <t>23101 - Elektroenerģijas parādi - PGP (CC&amp;B)</t>
  </si>
  <si>
    <t>23100 - Enerģijas un Elektrum produktu parādi (CC&amp;B)</t>
  </si>
  <si>
    <t>13699 - Uzkrājumi ilgtermiņa debitoru vērt.samazinājumam</t>
  </si>
  <si>
    <t>13600 - Ilgtermiņa debitori</t>
  </si>
  <si>
    <t>* Koncerna summa ir bez savstarpējiem darījumiem starp koncerna uzņēmumiem</t>
  </si>
  <si>
    <t>Visas summas ir koncerna valūtā, pilnās summās</t>
  </si>
  <si>
    <t xml:space="preserve">Koncerna uzņēmumu bilance kopš gada sākuma </t>
  </si>
  <si>
    <t>23198 - Klīrings - elektrības kartes (dāvinājums)</t>
  </si>
  <si>
    <t>Uzkrātās saistības</t>
  </si>
  <si>
    <t>Citas rezerves</t>
  </si>
  <si>
    <t>23502 - Uzkrātie ieņēmumi - OIK</t>
  </si>
  <si>
    <t>Neiemaksātās daļas sabiedrības kapitālā</t>
  </si>
  <si>
    <t>2356B - Kompensējamie obligātā iepirkuma komponentes ieņēmumi</t>
  </si>
  <si>
    <t>23578 - Lindorff Oy Latvijas filiāle (MSO)</t>
  </si>
  <si>
    <t>23567 - Citadele bankas AB (MSO)</t>
  </si>
  <si>
    <t>23566 - Nordea bank AB Lietuvos skyrius (MSO)</t>
  </si>
  <si>
    <t>23565 - Danske Bank AS Lietuvos filialas (MSO)</t>
  </si>
  <si>
    <t>23564 - Medicinos Bankas UAB (MSO)</t>
  </si>
  <si>
    <t>23563 - Šiaulių bankas AB (MSO)</t>
  </si>
  <si>
    <t>23562 - AB DNB bankas (MSO)</t>
  </si>
  <si>
    <t>23299 - KANS izlīdzinātā maksājuma (IM) klīrings</t>
  </si>
  <si>
    <t>23195 - Klīrings - elektroenerģijas cenu starpības kompensācija</t>
  </si>
  <si>
    <t>23194 - Klīrings - elektrības kartes (dāvinājums - PVN 22%)</t>
  </si>
  <si>
    <t>23504 - Uzkrājumi ieņēmumiem no sadales sistēmas pakalpojumiem</t>
  </si>
  <si>
    <t>23119 - Uzkrājumi šaubīgajiem elektroenerģijas parādiem</t>
  </si>
  <si>
    <t>23114 - Elektroenerģijas parādi - PGP tirgus dalībniekiem</t>
  </si>
  <si>
    <t>23113 - Elektroenerģijas parādi - PGP saistītajiem lietotājiem</t>
  </si>
  <si>
    <t>23112 - Elektroenerģijas tirgus dalībnieku elektroenerģijas parādi</t>
  </si>
  <si>
    <t>23111 - El.enerģijas parādi - priekšapmaksas kartes/dāvanu kartes</t>
  </si>
  <si>
    <t>23110 - Elektroenerģijas parādi</t>
  </si>
  <si>
    <t>Ieguldījumi meitassabiedrībās</t>
  </si>
  <si>
    <t>Ietekme no savstarpējo ieskaitu veikšanas meitassabiedrību debitoru un kreditoru parādiem, neto</t>
  </si>
  <si>
    <t>Samaksātais uzņēmumu ienākuma nodoklis</t>
  </si>
  <si>
    <t>Paid corporate income tax</t>
  </si>
  <si>
    <t xml:space="preserve">Tiesības lietot aktīvus                                                                                               </t>
  </si>
  <si>
    <t>Nomas saistības</t>
  </si>
  <si>
    <t>Decrease of lease liabilities</t>
  </si>
  <si>
    <t>Aktīvu nomas procentu izdevumi</t>
  </si>
  <si>
    <t>KOPĀ finanšu izmaksas</t>
  </si>
  <si>
    <t>KOPĀ finanšu ieņēmumi</t>
  </si>
  <si>
    <t>TOTAL finance income</t>
  </si>
  <si>
    <t>TOTAL finance costs</t>
  </si>
  <si>
    <t>Emitēto parāda vērtspapīru (obligāciju) kupona procentu izmaksas</t>
  </si>
  <si>
    <t>Citas finanšu izmaksas</t>
  </si>
  <si>
    <t>DEFERRED INCOME</t>
  </si>
  <si>
    <t>I) Ilgtermiņa nākamo periodu ieņēmumi</t>
  </si>
  <si>
    <t>I) Non‒current deferred income</t>
  </si>
  <si>
    <t xml:space="preserve">c) pārējie </t>
  </si>
  <si>
    <t>c) other</t>
  </si>
  <si>
    <t>Deferred income from plant and equipment received free of charge</t>
  </si>
  <si>
    <t>II) Īstermiņa nākamo periodu ieņēmumi</t>
  </si>
  <si>
    <t>II) Current deferred income</t>
  </si>
  <si>
    <t>Nākamo periodu ieņēmumu kustība (ilgtermiņa un īstermiņa daļa)</t>
  </si>
  <si>
    <t>Movement in deferred income (non–current and current part)</t>
  </si>
  <si>
    <t>Parādi ar SKZ izvērtējumu bez būtiska kredītriska pieauguma (darījuma partnera modelis)</t>
  </si>
  <si>
    <t>Parādi ar mūža SKZ izvērtējumu pēc vienkāršotās pieejas (portfeļa modelis)</t>
  </si>
  <si>
    <t>Receivables with lifetime ECL assessment by simplified approach (portfolio model)</t>
  </si>
  <si>
    <t>– Other receivables from contracts with customers (portfolio model)</t>
  </si>
  <si>
    <t>– Other receivables from contracts with customers (counterparty model)</t>
  </si>
  <si>
    <t>– citi parādi no līgumiem ar klientiem (portfeļa modelis)</t>
  </si>
  <si>
    <t>– citi parādi no līgumiem ar klientiem (darījuma partnera modelis)</t>
  </si>
  <si>
    <t>Īstermiņa noguldījumi bankā</t>
  </si>
  <si>
    <t>Uzkrājumi vērtības samazinājumam</t>
  </si>
  <si>
    <t>Citi īstermiņa finanšu debitori</t>
  </si>
  <si>
    <t xml:space="preserve"> - par iepirktajām precēm un saņemtajiem pakalpojumiem no meitassabiedrībām</t>
  </si>
  <si>
    <t>Īstermiņa aizdevumu izmaiņas ar naudas norēķinu, neto</t>
  </si>
  <si>
    <t>Kopā nākamo periodu ieņēmumi</t>
  </si>
  <si>
    <t>Total deferred income</t>
  </si>
  <si>
    <t>Kopā īstermiņa nākamo periodu ieņēmumi</t>
  </si>
  <si>
    <t>Total current deferred income</t>
  </si>
  <si>
    <t>Kopā ilgtermiņa nākamo periodu ieņēmumi</t>
  </si>
  <si>
    <t>Total non-current deferred income</t>
  </si>
  <si>
    <t>23157 - Pircēju un pasūtītāju parādi ECOM</t>
  </si>
  <si>
    <t>23097 - CC&amp;B un ECOM debitoru klīrings</t>
  </si>
  <si>
    <t>23557 - Maksājuma klīringa konts ECOM</t>
  </si>
  <si>
    <t>Segmentu peļņa pirms nodokļa</t>
  </si>
  <si>
    <t xml:space="preserve"> - Dividends from subsidiaries</t>
  </si>
  <si>
    <t xml:space="preserve"> - dividendes no meitassabiedrībām</t>
  </si>
  <si>
    <t>Risku ierobežošanas rezerve</t>
  </si>
  <si>
    <t>Pēcnodarbinātības pabalstu novērtēšanas rezerve</t>
  </si>
  <si>
    <t>Hedge reserve</t>
  </si>
  <si>
    <t>Post–employment benefit plan revaluation reserve</t>
  </si>
  <si>
    <t>Other reserves</t>
  </si>
  <si>
    <t>Ieņēmumi no atvasināto finanšu instrumentu patiesās vērtības izmaiņām</t>
  </si>
  <si>
    <t>Gains from fair value changes of derivative financial instruments</t>
  </si>
  <si>
    <t>Interest expense on issued debt securities (bonds)</t>
  </si>
  <si>
    <t>Interest expense on assets lease</t>
  </si>
  <si>
    <t>Capitalised borrowing costs</t>
  </si>
  <si>
    <t>Other finance costs</t>
  </si>
  <si>
    <t>23158 - Elektrouzlādes debitori ECOM</t>
  </si>
  <si>
    <t>Uzņēmumu ienākuma nodoklis</t>
  </si>
  <si>
    <t>Ilgtermiņa debitori</t>
  </si>
  <si>
    <t>VII. Citi ilgtermiņa debitori</t>
  </si>
  <si>
    <t>Elektroenerģijas, dabasgāzes un ar tiem saistīto pakalpojumu parādi</t>
  </si>
  <si>
    <t>Siltumenerģijas parādi</t>
  </si>
  <si>
    <t>Citi parādi no līgumiem ar klientiem</t>
  </si>
  <si>
    <t>Koncerna sabiedrību parādi</t>
  </si>
  <si>
    <t>Uzkrātie ieņēmumi no Koncerna sabiedrībām</t>
  </si>
  <si>
    <t>Uzkrājumi citu finanšu debitoru vērtības samazinājumam</t>
  </si>
  <si>
    <t>Citi īstermiņa nefinanšu debitori</t>
  </si>
  <si>
    <t>Uzņēmumu ienākuma nodokļa avansa maksājums</t>
  </si>
  <si>
    <t>Neto ieņēmumi no ārvalstu valūtas kursu svārstībām</t>
  </si>
  <si>
    <t>Atzītas izmaiņas nomas līgumos</t>
  </si>
  <si>
    <t>Atliktā uzņēmumu ienākuma nodokļa aktīvs</t>
  </si>
  <si>
    <t>Aktīvos atzītie nesaņemtie obligātā iepirkuma komponentes ieņēmumi</t>
  </si>
  <si>
    <t>Enerģijas publiskais tirpotājs AS</t>
  </si>
  <si>
    <t>Ilgtermiņa aizdevumi saistītajām pusēm</t>
  </si>
  <si>
    <t>Īstermiņa aizdevumi saistītajām pusēm</t>
  </si>
  <si>
    <t>23912 - Avansa maksājums - elektroenerģijas nodoklis</t>
  </si>
  <si>
    <t>Received financing from European Union</t>
  </si>
  <si>
    <t>Samaksātie maksājumi par nomu</t>
  </si>
  <si>
    <t>Lease payments</t>
  </si>
  <si>
    <t>Profit for the year</t>
  </si>
  <si>
    <t>Total comprehensive income for the year</t>
  </si>
  <si>
    <t>Aizdevumi saistītajām pusēm</t>
  </si>
  <si>
    <t>Loans to related parties</t>
  </si>
  <si>
    <t>Income tax</t>
  </si>
  <si>
    <t>Procentu likmju mijmaiņas darījumi</t>
  </si>
  <si>
    <t>Valsts sociālās apdrošināšanas obligātās iemaksas un pārējie nodokļi</t>
  </si>
  <si>
    <t>Pārējās īstermiņa finanšu saistības</t>
  </si>
  <si>
    <t>Pārējie īstermiņa finanšu ieguldījumi</t>
  </si>
  <si>
    <t>Saņemamās garantētās maksas par koģenerācijas elektrostacijās TEC-1 un TEC-2 uzstādīto elektrisko jaudu</t>
  </si>
  <si>
    <t>25097 - Klīrings el.enerģijas finanšu instrum. (Nasdaq) - debitori</t>
  </si>
  <si>
    <t>23096 - Klīrings naudas atmaksai CC&amp;B klientiem</t>
  </si>
  <si>
    <t>Pielikums / Notes</t>
  </si>
  <si>
    <t>Non-current loans to related parties</t>
  </si>
  <si>
    <t>Current loans to related parties</t>
  </si>
  <si>
    <t>Lease liabilities</t>
  </si>
  <si>
    <t>Deferred income from contracts with customers</t>
  </si>
  <si>
    <t>Nemateriālo ieguldījumu, pamatlīdzekļu un tiesību lietot aktīvus amortizācija, nolietojums un vērtības samazinājums</t>
  </si>
  <si>
    <t>Dividends received from subsidiaries</t>
  </si>
  <si>
    <t>Kopā darījumi ar akcionāru un pārējās pašu kapitālā atzītās izmaiņas</t>
  </si>
  <si>
    <t>Segment profit before tax</t>
  </si>
  <si>
    <t>Koncerns</t>
  </si>
  <si>
    <t>Procentu ieņēmumi</t>
  </si>
  <si>
    <t>Recognised changes in lease agreements</t>
  </si>
  <si>
    <t>tajā skaitā:</t>
  </si>
  <si>
    <t>Atzīts nomas saistību samazinājums</t>
  </si>
  <si>
    <t>Portfolio</t>
  </si>
  <si>
    <t>Counterparty</t>
  </si>
  <si>
    <t>Līgumi ar klientiem</t>
  </si>
  <si>
    <t>Nomas debitori</t>
  </si>
  <si>
    <t>Pārējie finanšu debitori</t>
  </si>
  <si>
    <t>a) līgumi ar klientiem</t>
  </si>
  <si>
    <t>a) contracts with customers</t>
  </si>
  <si>
    <t>Pieslēgumu maksas</t>
  </si>
  <si>
    <t>b) operatīvā noma</t>
  </si>
  <si>
    <t>Dotācijas par TEC uzstādīto elektrisko jaudu</t>
  </si>
  <si>
    <t>Eiropas Savienības fondu finansējums</t>
  </si>
  <si>
    <t>Ilgtermiņa nefinanšu debitori</t>
  </si>
  <si>
    <t>KOPĀ nefinanšu debitori</t>
  </si>
  <si>
    <t>Saņemts Eiropas Savienības finansējums</t>
  </si>
  <si>
    <t>Accrued coupon interest on issued debt securities (bonds)</t>
  </si>
  <si>
    <t>Total transactions with owners and other changes in equity</t>
  </si>
  <si>
    <t>Segment operating assets</t>
  </si>
  <si>
    <t>Dabasgāzes un citu energoresursu izmaksas</t>
  </si>
  <si>
    <t>Natural gas and other energy resources costs</t>
  </si>
  <si>
    <t>– par elektroenerģiju un dabasgāzi un ar tiem saistītiem pakalpojumiem (portfeļa modelis)</t>
  </si>
  <si>
    <t>– Electricity, natural gas trade and related services customers (portfolio model)</t>
  </si>
  <si>
    <t>– par siltumenerģiju (portfeļa modelis)</t>
  </si>
  <si>
    <t>– Heating customers (portfolio model)</t>
  </si>
  <si>
    <t>Movements in loss allowances for impaired receivables from contracts with customers</t>
  </si>
  <si>
    <t>b) operating lease</t>
  </si>
  <si>
    <t>From connection fees</t>
  </si>
  <si>
    <t>On grant for the installed electrical capacity of CHPPs</t>
  </si>
  <si>
    <t>On financing from European Union funds</t>
  </si>
  <si>
    <t>Change in current loans in cash (net)</t>
  </si>
  <si>
    <t>23558 - Intrum Latvia SIA (MSO)</t>
  </si>
  <si>
    <t>23509 - Uzkrātie procentu ieņēmumi pārējiem ilgtermiņa aizdevumiem</t>
  </si>
  <si>
    <t>Mātessabiedrības akcionāram izmaksātās dividendes</t>
  </si>
  <si>
    <t>Dividends paid to non‒controlling interests</t>
  </si>
  <si>
    <t>Dividends paid to equity holder of the Parent Company</t>
  </si>
  <si>
    <t>TOTAL loans to related parties</t>
  </si>
  <si>
    <t>Aktīvu veids</t>
  </si>
  <si>
    <t>Patiesajā vērtībā novērtētie aktīvi</t>
  </si>
  <si>
    <t>Atvasinātie finanšu instrumenti, t.sk.:</t>
  </si>
  <si>
    <t>Aktīvi, kuri atklāti patiesajā vērtībā</t>
  </si>
  <si>
    <t>Pārskatā periodā aktīvi nav pārgrupēti starp 1. līmeni, 2. līmeni un 3. līmeni.</t>
  </si>
  <si>
    <t>Saistību veids</t>
  </si>
  <si>
    <t>Patiesajā vērtībā novērtētās saistības</t>
  </si>
  <si>
    <t>Saistības, kuras atklātas patiesajā vērtībā</t>
  </si>
  <si>
    <t xml:space="preserve">                                                                                                                                                                                                                                                                       EUR'000</t>
  </si>
  <si>
    <t>Finanšu aktīvi</t>
  </si>
  <si>
    <t>Aizdevumi saistītajām pusēm ar fiksētām likmēm</t>
  </si>
  <si>
    <t>Finanšu saistības</t>
  </si>
  <si>
    <t>Procentu likmju izmaiņām pakļautās saistības, t.sk.:</t>
  </si>
  <si>
    <t>Assets measured at fair value</t>
  </si>
  <si>
    <t>Derivative financial instruments, including:</t>
  </si>
  <si>
    <t>Assets for which fair values are disclosed </t>
  </si>
  <si>
    <t>Liabilities measured at fair value</t>
  </si>
  <si>
    <t>Derivative financial instruments, including: </t>
  </si>
  <si>
    <t>Liabilities for which fair values are disclosed </t>
  </si>
  <si>
    <t>Type of assets</t>
  </si>
  <si>
    <t>Type of liability</t>
  </si>
  <si>
    <t>There have been no transfers for assets between Level 1, Level 2 and Level 3 during the reporting period.</t>
  </si>
  <si>
    <t>Patiesās vērtības novērtējums / Fair value measurement using</t>
  </si>
  <si>
    <t xml:space="preserve">Kotētās tirgus cenas / Quoted prices in active markets </t>
  </si>
  <si>
    <t xml:space="preserve">Uz novērojamiem tirgus datiem balstīti pieņēmumi /Significant observable inputs </t>
  </si>
  <si>
    <t xml:space="preserve">Pieņēmumi, kas nav balstīti uz novērojamiem tirgus datiem / Significant unobservable inputs </t>
  </si>
  <si>
    <t>KOPĀ / TOTAL</t>
  </si>
  <si>
    <t>(1. līmenis) / (Level 1)</t>
  </si>
  <si>
    <t>(2. līmenis) / (Level 2)</t>
  </si>
  <si>
    <t>(3. līmenis) / (Level 3)</t>
  </si>
  <si>
    <t>Financial assets</t>
  </si>
  <si>
    <t>Financial liabilities</t>
  </si>
  <si>
    <t>Interest–bearing liabilities, including:</t>
  </si>
  <si>
    <t>Fixed rate loans to related parties</t>
  </si>
  <si>
    <t>Uzskaites vērtība / 
Carrying amount</t>
  </si>
  <si>
    <t>Patiesā vērtība / 
Fair value</t>
  </si>
  <si>
    <t>Current financial receivables:</t>
  </si>
  <si>
    <t>Īstermiņa finanšu debitori:</t>
  </si>
  <si>
    <t>23543 - Nodrošinājuma maksa dalībai biržā</t>
  </si>
  <si>
    <t>23544 - Drošības rezerves prasība</t>
  </si>
  <si>
    <t>2354S - Uzkrāj.nodroš.un droš.rezerves dalībai biržā vērt.samazināj.</t>
  </si>
  <si>
    <t>23900 - Avansa maksājumi par nodokļiem</t>
  </si>
  <si>
    <t>Pārskata gada peļņa</t>
  </si>
  <si>
    <t>Atlikusī vērtība pārskata gada sākumā</t>
  </si>
  <si>
    <t>Atlikusī vērtība pārskata gada beigās</t>
  </si>
  <si>
    <t>Net book amount at the beginning of the year</t>
  </si>
  <si>
    <t>Closing net book amount at the end of the year</t>
  </si>
  <si>
    <t>Aktīvu vērtības palielinājums pārvērtēšanas rezultātā</t>
  </si>
  <si>
    <t>Apvērsts vērtības samazinājums pārvērtēšanas rezultātā</t>
  </si>
  <si>
    <t>Pārskats par izmaiņām pašu kapitālā</t>
  </si>
  <si>
    <t>Pārskats par finanšu stāvokli</t>
  </si>
  <si>
    <t>Pārskats par naudas plūsmām</t>
  </si>
  <si>
    <t>OPERATING SEGMENT INFORMATION</t>
  </si>
  <si>
    <t>Enerģijas pārdošana un ar to saistītie pakalpojumi</t>
  </si>
  <si>
    <t>Elektroenerģijas un ar to saistīto pakalpojumu izmaksas</t>
  </si>
  <si>
    <t>Electricity and costs of related supply services</t>
  </si>
  <si>
    <t>Elektroenerģijas pārvades sistēmas pakalpojuma izmaksas</t>
  </si>
  <si>
    <t>Energy costs:</t>
  </si>
  <si>
    <t>Trade of energy and related supply services</t>
  </si>
  <si>
    <t>Īstermiņa nemateriālie ieguldījumi</t>
  </si>
  <si>
    <t>Current intangible assets</t>
  </si>
  <si>
    <t>DARBĪBAS RĀDĪTĀJI</t>
  </si>
  <si>
    <t>Mātessabiedrība</t>
  </si>
  <si>
    <t>At the end of the year</t>
  </si>
  <si>
    <t>Pārskata gada beigās</t>
  </si>
  <si>
    <t>At the beginning of the year</t>
  </si>
  <si>
    <t>Pārskata gada sākumā</t>
  </si>
  <si>
    <t>EUR’000</t>
  </si>
  <si>
    <t xml:space="preserve"> </t>
  </si>
  <si>
    <t>TOTAL revenue from contracts with customers</t>
  </si>
  <si>
    <t>Lease of other assets</t>
  </si>
  <si>
    <t>Pārējie ieņēmumi:</t>
  </si>
  <si>
    <t>a) Finance income</t>
  </si>
  <si>
    <t>a) Finanšu ieņēmumi</t>
  </si>
  <si>
    <t>Accumulated amortisation</t>
  </si>
  <si>
    <t>Cost</t>
  </si>
  <si>
    <t>Sākotnējā vērtība</t>
  </si>
  <si>
    <t>Uzkrātais nolietojums un vērtības samazinājums</t>
  </si>
  <si>
    <t>Sold</t>
  </si>
  <si>
    <t>Pārdots</t>
  </si>
  <si>
    <t>Disposal</t>
  </si>
  <si>
    <t>Atlikusī vērtība gada sākumā</t>
  </si>
  <si>
    <t>Accumulated depreciation and impairment</t>
  </si>
  <si>
    <t>Sākotnējā vai pārvērtētā vērtība</t>
  </si>
  <si>
    <t>Of which are:</t>
  </si>
  <si>
    <t>Subsidiaries</t>
  </si>
  <si>
    <t>Meitassabiedrības</t>
  </si>
  <si>
    <t>a) Parādi no līgumiem ar klientiem, neto</t>
  </si>
  <si>
    <t>Individually assessed receivables with lifetime ECL assessment (counterparty model)</t>
  </si>
  <si>
    <t>Fair value changes of interest rate swaps</t>
  </si>
  <si>
    <t>Interest rate swaps</t>
  </si>
  <si>
    <t>KOPĀ atvasināto finanšu instrumentu patiesā vērtība</t>
  </si>
  <si>
    <t>Total outstanding fair values of derivatives</t>
  </si>
  <si>
    <t xml:space="preserve">  </t>
  </si>
  <si>
    <t>KOPĀ aizņēmumi</t>
  </si>
  <si>
    <t>Movement in borrowings</t>
  </si>
  <si>
    <t>KOPĀ īstermiņa aizņēmumi</t>
  </si>
  <si>
    <t>Current portion of non–current borrowings from financial institutions</t>
  </si>
  <si>
    <t>Total non–current borrowings</t>
  </si>
  <si>
    <t>KOPĀ ilgtermiņa aizņēmumi</t>
  </si>
  <si>
    <t>TOTAL trade and other current payables</t>
  </si>
  <si>
    <t>KOPĀ parādi piegādātājiem un pārējiem kreditoriem</t>
  </si>
  <si>
    <t>KOPĀ nefinanšu saistības</t>
  </si>
  <si>
    <t>State social security contributions and other taxes</t>
  </si>
  <si>
    <t>Non–financial liabilities:</t>
  </si>
  <si>
    <t>Nefinanšu saistības:</t>
  </si>
  <si>
    <t>KOPĀ finanšu saistības</t>
  </si>
  <si>
    <t>Other financial current payables</t>
  </si>
  <si>
    <t>Accrued expenses</t>
  </si>
  <si>
    <t>Payables for materials and services</t>
  </si>
  <si>
    <t>Financial liabilities:</t>
  </si>
  <si>
    <t>Finanšu saistības:</t>
  </si>
  <si>
    <t>ilgtermiņa</t>
  </si>
  <si>
    <t>incl. loan movement through bank account</t>
  </si>
  <si>
    <t>t.sk.aizdevumu kustība bankas kontā</t>
  </si>
  <si>
    <t>Atmaksāti ilgtermiņa aizdevumi ar savstarpējo ieskaitu</t>
  </si>
  <si>
    <t>Īstermiņa aizdevumu izmaiņas ar savstarpējo ieskaitu debitoru un kreditoru kustībā, neto</t>
  </si>
  <si>
    <t>AS "Sadales tīkls"</t>
  </si>
  <si>
    <t>Receivables from related parties:</t>
  </si>
  <si>
    <t>– Sadales tīkls AS</t>
  </si>
  <si>
    <t xml:space="preserve">  – AS "Sadales tīkls"</t>
  </si>
  <si>
    <t>Kopā visaptverošie ienākumi pārskata gadā</t>
  </si>
  <si>
    <t>TOTAL comprehensive income for the year</t>
  </si>
  <si>
    <t>Segmenti KOPĀ</t>
  </si>
  <si>
    <t>KOPĀ mātessabie-drība</t>
  </si>
  <si>
    <t>Corporate Functions</t>
  </si>
  <si>
    <t>TOTAL Group</t>
  </si>
  <si>
    <t>TOTAL Parent Company</t>
  </si>
  <si>
    <t>EUR</t>
  </si>
  <si>
    <t>Movement in loans issued to related parties</t>
  </si>
  <si>
    <t>TRADE AND OTHER PAYABLES</t>
  </si>
  <si>
    <t>Fair values and fair value measurement</t>
  </si>
  <si>
    <t xml:space="preserve"> - Interest income</t>
  </si>
  <si>
    <t>Interest paid on leases</t>
  </si>
  <si>
    <t xml:space="preserve"> - procentu izmaksas</t>
  </si>
  <si>
    <t xml:space="preserve"> - procentu ieņēmumi</t>
  </si>
  <si>
    <t>Samaksātie procentu maksājumi par nomu</t>
  </si>
  <si>
    <t>Citi debitori</t>
  </si>
  <si>
    <t>Property, plant and equipment</t>
  </si>
  <si>
    <t>Intangible assets</t>
  </si>
  <si>
    <t>Pamatlīdzekļi</t>
  </si>
  <si>
    <t>Nemateriālie ieguldījumi</t>
  </si>
  <si>
    <t>14 a, 21 a</t>
  </si>
  <si>
    <t>Raw materials and consumables</t>
  </si>
  <si>
    <t xml:space="preserve"> - Interest  expense</t>
  </si>
  <si>
    <t>III. Parādi no līgumiem ar klientiem</t>
  </si>
  <si>
    <t>IV. Citi īstermiņa debitori</t>
  </si>
  <si>
    <t>VIII. Neiemaksātās daļas sabiedrības kapitālā</t>
  </si>
  <si>
    <t>Disposal of non‒current assets revaluation reserve</t>
  </si>
  <si>
    <t xml:space="preserve">Ilgtermiņa aktīvu pārvērtēšanas rezerves norakstīšana </t>
  </si>
  <si>
    <t>Cash and cash equivalents at the beginning of the year</t>
  </si>
  <si>
    <t>Cash and cash equivalents at the end of the year</t>
  </si>
  <si>
    <t>Citi debitori (ārējie klienti), neto</t>
  </si>
  <si>
    <t>Citi debitori (ārējie klienti), gross</t>
  </si>
  <si>
    <t>KOPSAVILKUMS  - ILGTERMIŅA NEFINANŠU DEBITORI (ĀRĒJIE KLIENTI)</t>
  </si>
  <si>
    <t>Citi debitori (koncerna sabiedrības), neto</t>
  </si>
  <si>
    <t>Citi debitori (koncerna sabiedrības), gross</t>
  </si>
  <si>
    <t>KOPSAVILKUMS  - CITI FINANŠU DEBITORI (KONCERNA SABIEDRĪBAS)</t>
  </si>
  <si>
    <t>KOPSAVILKUMS  - CITI FINANŠU DEBITORI (ĀRĒJIE KLIENTI)</t>
  </si>
  <si>
    <t>Nomas debitori (koncerna sabiedrības), neto</t>
  </si>
  <si>
    <t>Nomas debitori (koncerna sabiedrības), gross</t>
  </si>
  <si>
    <t>KOPSAVILKUMS  - NOMAS DEBITORI (KONCERNA SABIEDRĪBAS)</t>
  </si>
  <si>
    <t>Nomas debitori (ārējie klienti), neto</t>
  </si>
  <si>
    <t>Nomas debitori (ārējie klienti), gross</t>
  </si>
  <si>
    <t>KOPSAVILKUMS  - NOMAS DEBITORI (ĀRĒJIE KLIENTI)</t>
  </si>
  <si>
    <t>Līgumi ar klientiem (counterparty), neto</t>
  </si>
  <si>
    <t>Līgumi ar klientiem (counterparty), gross</t>
  </si>
  <si>
    <t>KOPSAVILKUMS  - LĪGUMI AR KLIENTIEM (COUNTERPARTY) - KONCERNA SABIEDRĪBAS</t>
  </si>
  <si>
    <t>KOPSAVILKUMS  - LĪGUMI AR KLIENTIEM (COUNTERPARTY) - INDIVIDUĀLI NOZĪMĪGI KLIENTI</t>
  </si>
  <si>
    <t>Maksātnespēja</t>
  </si>
  <si>
    <t>1096+ dienas</t>
  </si>
  <si>
    <t>360-1095 dienas</t>
  </si>
  <si>
    <t>180-359 dienas</t>
  </si>
  <si>
    <t>90-179 dienas</t>
  </si>
  <si>
    <t>60-89 dienas</t>
  </si>
  <si>
    <t>30-59 dienas</t>
  </si>
  <si>
    <t>1-29 dienas</t>
  </si>
  <si>
    <t>Tekošie</t>
  </si>
  <si>
    <t>Līgumi ar klientiem (portfolio), neto</t>
  </si>
  <si>
    <t>Līgumi ar klientiem (portfolio), gross</t>
  </si>
  <si>
    <t>KOPSAVILKUMS  - LĪGUMI AR KLIENTIEM (PORTFOLIO)</t>
  </si>
  <si>
    <t>Stage 1</t>
  </si>
  <si>
    <t>23557 - Maksājuma kļiringa konts ECOM</t>
  </si>
  <si>
    <t>Stage 3</t>
  </si>
  <si>
    <t>Portfolio / Counterparty</t>
  </si>
  <si>
    <t>N/A</t>
  </si>
  <si>
    <t>Savstarpējie darījumi</t>
  </si>
  <si>
    <t>SIA "Liepājas enerģija"</t>
  </si>
  <si>
    <t>AS "Latvenergo"</t>
  </si>
  <si>
    <t>Kredītriska līmenis</t>
  </si>
  <si>
    <t>Novērētējuma modelis</t>
  </si>
  <si>
    <t>Konts/Kavējumu dienas</t>
  </si>
  <si>
    <t>Allowances for expected credit loss from contracts with customers:</t>
  </si>
  <si>
    <t>Allowances for expected credit loss</t>
  </si>
  <si>
    <t>Allowances for expected credit losses</t>
  </si>
  <si>
    <t>15. SFPS / IFRS 15</t>
  </si>
  <si>
    <t>16. SFPS / IFRS 16</t>
  </si>
  <si>
    <t>Gross amounts invoiced to customers by applying agent accounting principle, recognised on net basis under trade of energy and related supply services</t>
  </si>
  <si>
    <t>Cost or revalued amount</t>
  </si>
  <si>
    <t>Uzņēmējdarbības veids / Business activity
held</t>
  </si>
  <si>
    <t>AS "Pirmais Slēgtais Pensiju Fonds"</t>
  </si>
  <si>
    <t>AS "Rīgas siltums"</t>
  </si>
  <si>
    <t>Krājumu uzkrājumu izmaiņas</t>
  </si>
  <si>
    <t>Movement on the allowance for inventories</t>
  </si>
  <si>
    <t>Uzkrājumi parādu no līgumiem ar klientiem sagaidāmajiem kredītzaudējumiem:</t>
  </si>
  <si>
    <t>Uzkrājumi sagaidāmajiem kredītzaudējumiem</t>
  </si>
  <si>
    <t>Ilgtermiņa aktīvu pārvērtēšanas rezerves norakstīšana</t>
  </si>
  <si>
    <t>Nekontrolējošā līdzdalība</t>
  </si>
  <si>
    <t>Nekontrolējošai līdzdalībai izmaksātās dividendes</t>
  </si>
  <si>
    <t>Procentu likmju mijmaiņas darījumu patiesās vērtības izmaiņas</t>
  </si>
  <si>
    <t>Fair value changes of forward currencies exchange contracts</t>
  </si>
  <si>
    <t>Iekļauts visaptverošajos ienākumos</t>
  </si>
  <si>
    <t>Included in Statement of Comprehensive Income</t>
  </si>
  <si>
    <t>Nākotnes valūtas mijmaiņas darījumi</t>
  </si>
  <si>
    <t>Included in the Statement of Comprehensive Income</t>
  </si>
  <si>
    <t>Revalued property, plant and equipment</t>
  </si>
  <si>
    <t>Pārvērtētie pamatlīdzekļi</t>
  </si>
  <si>
    <t>TOTAL non–financial liabilities</t>
  </si>
  <si>
    <t>TOTAL financial liabilities</t>
  </si>
  <si>
    <t>Pārdotā elektroenerģija:</t>
  </si>
  <si>
    <t>Electricity generated</t>
  </si>
  <si>
    <t>Thermal energy generated</t>
  </si>
  <si>
    <t xml:space="preserve">Energiaturu Võrguehitus OÜ </t>
  </si>
  <si>
    <t>23102 - Elektroenerģijas saimnieciskām vajadzībām debitors</t>
  </si>
  <si>
    <t>23118 - Norēķini par maksājuma samazinājumu AL (BVKB)</t>
  </si>
  <si>
    <t>23181 - SSO parādi - elektroenerģijas tirgotāji (KANS)</t>
  </si>
  <si>
    <t>23145 - Mikrotīkla klientu parādi</t>
  </si>
  <si>
    <t>23152 - Nomas debitori</t>
  </si>
  <si>
    <t>23153 - Uzkrājumi nomas debitoru vērtības samazinājumam</t>
  </si>
  <si>
    <t>2315P - Klīrings nākamā perioda PVN (nomas debitori)</t>
  </si>
  <si>
    <t>23555 - AB Lietuvos paštas (MSO)</t>
  </si>
  <si>
    <t>23556 - Vienasaskaita.lt (MSO)</t>
  </si>
  <si>
    <t>23933 - Nodokļu atmaksa no Valsts budžeta</t>
  </si>
  <si>
    <t>Energiaturu Võrguehitus OÜ</t>
  </si>
  <si>
    <t>Dividends from subsidiaries</t>
  </si>
  <si>
    <t>Comprehensive income attributable to:</t>
  </si>
  <si>
    <t>Deferred income tax assets</t>
  </si>
  <si>
    <t>Konts / BILANCES pozīcija</t>
  </si>
  <si>
    <t>Darījuma partnera modelis</t>
  </si>
  <si>
    <t>Portfeļa modelis</t>
  </si>
  <si>
    <t>īstermiņa</t>
  </si>
  <si>
    <t>Ieņēmumi no parāda vērtspapīru (obligāciju) emisijas</t>
  </si>
  <si>
    <t>Reclassified from / (to) property, plant and equipment</t>
  </si>
  <si>
    <t xml:space="preserve">Pārklasificēts no / (uz) pamatlīdzekļiem </t>
  </si>
  <si>
    <t>Procentu ieņēmumi no aizdevumiem saistītajām pusēm</t>
  </si>
  <si>
    <t>Interest income on loans to related parties</t>
  </si>
  <si>
    <t>Insurance intermediation</t>
  </si>
  <si>
    <t>Proceeds from issued debt securities (bonds)</t>
  </si>
  <si>
    <t>Fair value changes of energy forwards, futures, and swaps</t>
  </si>
  <si>
    <t>Enerģijas nākotnes un cenas mijmaiņas darījumu patiesās vērtības izmaiņas</t>
  </si>
  <si>
    <t>Enerģijas nākotnes un cenas mijmaiņas darījumi</t>
  </si>
  <si>
    <t>Energy forwards, futures, and swaps</t>
  </si>
  <si>
    <t>Aizdevumi saistītajām pusēm:</t>
  </si>
  <si>
    <t>Loans to related parties:</t>
  </si>
  <si>
    <t>Other related parties*</t>
  </si>
  <si>
    <t>Change in current loans by non–cash offsetting of operating receivables and payables (net)</t>
  </si>
  <si>
    <t>Repaid non–current loans by non–cash offset</t>
  </si>
  <si>
    <t>KOPĀ ilgtermiņa aizdevumi</t>
  </si>
  <si>
    <t>KOPĀ īstermiņa aizdevumi</t>
  </si>
  <si>
    <t>KOPĀ aizdevumi saistītajām pusēm</t>
  </si>
  <si>
    <t>Izmaiņas saistītajām pusēm izsniegtajos aizdevumos</t>
  </si>
  <si>
    <t>AS "Enerģijas publiskais tirgotājs" (uzkrājumi SKZ kā konsolidācijas korekcijas)</t>
  </si>
  <si>
    <t>Individuāli izvērtēti debitori</t>
  </si>
  <si>
    <t>c) Other non–financial receivables</t>
  </si>
  <si>
    <t>Īstermiņa nefinanšu debitori</t>
  </si>
  <si>
    <t>Current non–financial receivables</t>
  </si>
  <si>
    <t>Rēķina Nr.</t>
  </si>
  <si>
    <t>Sistēmas ieraksta Nr.</t>
  </si>
  <si>
    <t>DIGI numurs</t>
  </si>
  <si>
    <t>Rēķina datums</t>
  </si>
  <si>
    <t>Rēķina apraksts</t>
  </si>
  <si>
    <t>Atlikusī summa darījuma valūtā</t>
  </si>
  <si>
    <t>Darījuma valūta</t>
  </si>
  <si>
    <t>Atlikusī summa funkcionālajā valūtā</t>
  </si>
  <si>
    <t>Uzņēmums (aktuālais)</t>
  </si>
  <si>
    <t>Kreditoru konts</t>
  </si>
  <si>
    <t>Nākamo periodu PVN</t>
  </si>
  <si>
    <t>Kopā kreditoru summas atlikums</t>
  </si>
  <si>
    <t>Piegādātājs</t>
  </si>
  <si>
    <t>AS Latvenergo</t>
  </si>
  <si>
    <t>AS Augstsprieguma tīkls</t>
  </si>
  <si>
    <t>AS Pirmais slēgtais pensiju fonds</t>
  </si>
  <si>
    <t>82002603 AR</t>
  </si>
  <si>
    <t>82002604 AR</t>
  </si>
  <si>
    <t>AS Sadales tīkls</t>
  </si>
  <si>
    <t>atskaite</t>
  </si>
  <si>
    <t xml:space="preserve">uzkrājumi degvielas izlietojumam  </t>
  </si>
  <si>
    <t>ziņ.207</t>
  </si>
  <si>
    <t>VAS "Privatizācijas aģentūra"</t>
  </si>
  <si>
    <t xml:space="preserve">ziņ.207 </t>
  </si>
  <si>
    <t>Pērnavas ielas 19A, Rīgā dzīvokļu īpašumu kopība</t>
  </si>
  <si>
    <t>VAS "Latvijas dzelzceļš"</t>
  </si>
  <si>
    <t>Ziņ.24</t>
  </si>
  <si>
    <t>Pērnavas iela 19A</t>
  </si>
  <si>
    <t>Uldis Ausmanis</t>
  </si>
  <si>
    <t>Arturs Li un Nataļja Teterina līg.010000/08-54</t>
  </si>
  <si>
    <t>Arturs Lī un Natalja Teterina</t>
  </si>
  <si>
    <t>Piezīmes</t>
  </si>
  <si>
    <t xml:space="preserve"> Datums</t>
  </si>
  <si>
    <t>Uzkrājumu veids</t>
  </si>
  <si>
    <t>Kontu atšifrējums</t>
  </si>
  <si>
    <t>PVN reģ. Nr. LV40003032949</t>
  </si>
  <si>
    <t>Reģ. Nr. 40003032949</t>
  </si>
  <si>
    <t>P.Brieža ielā 12, Rīga LV1230</t>
  </si>
  <si>
    <t xml:space="preserve">AS "Latvenergo " </t>
  </si>
  <si>
    <t>Līgumsaistības</t>
  </si>
  <si>
    <t>Contract liabilities</t>
  </si>
  <si>
    <t>Pārējās īstermiņa saistības</t>
  </si>
  <si>
    <t>Other current payables</t>
  </si>
  <si>
    <t>Saņemtie aizņēmumi no finanšu institūcijām</t>
  </si>
  <si>
    <t>Impact of non–cash offsetting of operating receivables and liabilities from subsidiaries, net</t>
  </si>
  <si>
    <t>Net cash flows generated from operating activities</t>
  </si>
  <si>
    <t>Proceeds on issued debt securities (bonds)</t>
  </si>
  <si>
    <t>Repayment of borrowings from financial institutions</t>
  </si>
  <si>
    <t>EBITDA*</t>
  </si>
  <si>
    <t>* EBITDA – saimnieciskās darbības peļņa pirms nemateriālo ieguldījumu, pamatlīdzekļu un tiesību lietot aktīvus amortizācijas, nolietojuma un vērtības samazinājuma (Earnings Before Interest, Tax, Depreciation and Amortisation)</t>
  </si>
  <si>
    <t>* EBITDA – operating profit before depreciation, amortisation and impairment of intangible assets, property, plant, and equipment and right‒of‒use assets (Earnings Before Interest, Tax, Depreciation and Amortisation)</t>
  </si>
  <si>
    <t>Depreciation, amortisation and impairment of intangible assets, property, plant and equipment (PPE) and right–of–use assets</t>
  </si>
  <si>
    <t xml:space="preserve">   – gains on revaluation of non–current assets</t>
  </si>
  <si>
    <t xml:space="preserve">   – ienākumi no ilgtermiņa aktīvu pārvērtēšanas</t>
  </si>
  <si>
    <r>
      <t>7.</t>
    </r>
    <r>
      <rPr>
        <b/>
        <sz val="16"/>
        <color rgb="FF054F95"/>
        <rFont val="Times New Roman"/>
        <family val="1"/>
        <charset val="186"/>
      </rPr>
      <t xml:space="preserve">    </t>
    </r>
    <r>
      <rPr>
        <b/>
        <sz val="16"/>
        <color rgb="FF054F95"/>
        <rFont val="Arial"/>
        <family val="2"/>
        <charset val="186"/>
      </rPr>
      <t>NEMATERIĀLIE IEGULDĪJUMI UN PAMATLĪDZEKĻI</t>
    </r>
  </si>
  <si>
    <t>INTANGIBLE ASSETS AND PROPERTY, PLANT AND EQUIPMENT</t>
  </si>
  <si>
    <t xml:space="preserve">Sākotnējā vērtība </t>
  </si>
  <si>
    <t xml:space="preserve">Uzkrātā amortizācija </t>
  </si>
  <si>
    <t>Increase in value of assets as a result of revaluation</t>
  </si>
  <si>
    <t>Reversal of impairment charge as a result of revaluation</t>
  </si>
  <si>
    <t>(Recognised) / reversed impairment charge</t>
  </si>
  <si>
    <t xml:space="preserve">Uzkrātais nolietojums un vērtības samazinājums </t>
  </si>
  <si>
    <t>8. NOMA</t>
  </si>
  <si>
    <t>Right-of-use assets</t>
  </si>
  <si>
    <t>Pārskata perioda sākumā</t>
  </si>
  <si>
    <t>At the beginning of the period</t>
  </si>
  <si>
    <t xml:space="preserve">  - ilgtermiņa</t>
  </si>
  <si>
    <t xml:space="preserve">  - non-current</t>
  </si>
  <si>
    <t xml:space="preserve">  - īstermiņa</t>
  </si>
  <si>
    <t xml:space="preserve">  - current</t>
  </si>
  <si>
    <t>Aktīvu nomas procentu izmaksas (6. pielikums)</t>
  </si>
  <si>
    <t>Recognised interest liabilities (Note 6)</t>
  </si>
  <si>
    <t>Pārskata perioda beigās</t>
  </si>
  <si>
    <t>At the end of the period</t>
  </si>
  <si>
    <r>
      <t>4.</t>
    </r>
    <r>
      <rPr>
        <b/>
        <sz val="16"/>
        <color rgb="FF054F95"/>
        <rFont val="Times New Roman"/>
        <family val="1"/>
        <charset val="186"/>
      </rPr>
      <t xml:space="preserve">    </t>
    </r>
    <r>
      <rPr>
        <b/>
        <sz val="16"/>
        <color rgb="FF054F95"/>
        <rFont val="Arial"/>
        <family val="2"/>
        <charset val="186"/>
      </rPr>
      <t>IEŅĒMUMI</t>
    </r>
  </si>
  <si>
    <t>Piemērotais SFPS / 
IFRS applied</t>
  </si>
  <si>
    <t xml:space="preserve">Lease of other assets </t>
  </si>
  <si>
    <t>TOTAL other revenue</t>
  </si>
  <si>
    <t xml:space="preserve">KOPĀ ieņēmumi </t>
  </si>
  <si>
    <t xml:space="preserve">Bruto summas, kas iekļautas rēķinos klientiem, piemērojot aģenta uzskaites principu, un atzītas pēc neto principa enerģijas pārdošanas un ar to saistīto pakalpojumu ieņēmumos                                                                                                                                                                                                 </t>
  </si>
  <si>
    <t xml:space="preserve"> Sadales sistēmas pakalpojumi</t>
  </si>
  <si>
    <t xml:space="preserve"> Pārvades sistēmas pakalpojums</t>
  </si>
  <si>
    <r>
      <t>5.</t>
    </r>
    <r>
      <rPr>
        <b/>
        <sz val="16"/>
        <color rgb="FF054F95"/>
        <rFont val="Times New Roman"/>
        <family val="1"/>
        <charset val="186"/>
      </rPr>
      <t xml:space="preserve">    </t>
    </r>
    <r>
      <rPr>
        <b/>
        <sz val="16"/>
        <color rgb="FF054F95"/>
        <rFont val="Arial"/>
        <family val="2"/>
        <charset val="186"/>
      </rPr>
      <t>IZEJVIELAS UN MATERIĀLI</t>
    </r>
  </si>
  <si>
    <t xml:space="preserve"> RAW MATERIALS AND CONSUMABLES</t>
  </si>
  <si>
    <t xml:space="preserve">KOPĀ izejvielas un materiāli </t>
  </si>
  <si>
    <t>TOTAL raw materials and consumables</t>
  </si>
  <si>
    <r>
      <t>6.</t>
    </r>
    <r>
      <rPr>
        <b/>
        <sz val="16"/>
        <color rgb="FF054F95"/>
        <rFont val="Times New Roman"/>
        <family val="1"/>
        <charset val="186"/>
      </rPr>
      <t xml:space="preserve">    </t>
    </r>
    <r>
      <rPr>
        <b/>
        <sz val="16"/>
        <color rgb="FF054F95"/>
        <rFont val="Arial"/>
        <family val="2"/>
        <charset val="186"/>
      </rPr>
      <t>FINANŠU IEŅĒMUMI UN IZMAKSAS</t>
    </r>
  </si>
  <si>
    <t xml:space="preserve"> FINANCE INCOME AND COSTS</t>
  </si>
  <si>
    <t>Interest income</t>
  </si>
  <si>
    <t>Net gain on currency exchange rate fluctuations</t>
  </si>
  <si>
    <t>b) Finanšu izmaksas:</t>
  </si>
  <si>
    <t>b) Finance costs:</t>
  </si>
  <si>
    <t xml:space="preserve">Kapitalizētās aizņēmumu procentu izmaksas </t>
  </si>
  <si>
    <r>
      <t>11.</t>
    </r>
    <r>
      <rPr>
        <b/>
        <sz val="7"/>
        <color rgb="FF054F95"/>
        <rFont val="Arial"/>
        <family val="2"/>
        <charset val="186"/>
      </rPr>
      <t xml:space="preserve">    </t>
    </r>
    <r>
      <rPr>
        <b/>
        <sz val="12"/>
        <color rgb="FF054F95"/>
        <rFont val="Arial"/>
        <family val="2"/>
        <charset val="186"/>
      </rPr>
      <t>PARĀDI NO LĪGUMIEM AR KLIENTIEM UN CITI DEBITORI</t>
    </r>
  </si>
  <si>
    <t>RECEIVABLES FROM CONTRACTS WITH CUSTOMERS AND OTHER RECEIVABLES</t>
  </si>
  <si>
    <t xml:space="preserve">                                                                                                                                                                                                                                                                                                                                                                                                                                                                                                                                                                                                                                                                                                                                                                                                                                                                                                                                                                                                                                                                                                                                                                                                                                                                                                                                                                                                                                                                                                                                                          </t>
  </si>
  <si>
    <t>Parādi no līgumiem ar klientiem pēc sagaidāmo kredītzaudējumu (SKZ) izvērtējuma modeļa, neto</t>
  </si>
  <si>
    <t>Receivables from contracts with customers grouped by the expected credit loss (ECL) assessment model, net</t>
  </si>
  <si>
    <t>EUR' 000</t>
  </si>
  <si>
    <t> Parādi no līgumiem ar klientiem kopā</t>
  </si>
  <si>
    <t> Total receivables from contracts with customers</t>
  </si>
  <si>
    <t>– meitassabiedrības (darījuma partnera modelis) (19. b pielikums)</t>
  </si>
  <si>
    <t>– Subsidiaries (counterparty model) (Note 19 b)</t>
  </si>
  <si>
    <t>Pārskata periodā norakstītie neatgūstamie debitoru parādi</t>
  </si>
  <si>
    <t>Receivables written off during the period as uncollectible</t>
  </si>
  <si>
    <t>b) Citi finanšu debitori</t>
  </si>
  <si>
    <t>b) Other current financial receivables</t>
  </si>
  <si>
    <t>Meitassabiedrību nomas maksas parādi (19. b pielikums)</t>
  </si>
  <si>
    <t>Receivables for lease from subsidiaries (Note 19 b)</t>
  </si>
  <si>
    <t>Citi meitassabiedrību finanšu debitori (19. b pielikums)</t>
  </si>
  <si>
    <t>Other financial receivables from subsidiaries (Note 19 b)</t>
  </si>
  <si>
    <t>Uzkrātie ieņēmumi no meitassabiedrībām (19. c pielikums)</t>
  </si>
  <si>
    <t>Other accrued income from subsidiaries (Note 19 c)</t>
  </si>
  <si>
    <t>Uzkrājumi meitassabiedrību debitoru parādu sagaidāmajiem kredītzaudējumiem (19. b pielikums)</t>
  </si>
  <si>
    <t>Allowances for expected credit loss on subsidiaries receivables (Note 19 b)</t>
  </si>
  <si>
    <t>KOPĀ pārējie īstermiņa finanšu debitori</t>
  </si>
  <si>
    <t>TOTAL other current financial receivables</t>
  </si>
  <si>
    <t>c) Citi nefinanšu debitori</t>
  </si>
  <si>
    <t>Non-current non–financial receivables</t>
  </si>
  <si>
    <t>TOTAL non-financial receivables</t>
  </si>
  <si>
    <r>
      <t>12.</t>
    </r>
    <r>
      <rPr>
        <b/>
        <sz val="7"/>
        <color rgb="FF054F95"/>
        <rFont val="Arial"/>
        <family val="2"/>
        <charset val="186"/>
      </rPr>
      <t xml:space="preserve">    </t>
    </r>
    <r>
      <rPr>
        <b/>
        <sz val="12"/>
        <color rgb="FF054F95"/>
        <rFont val="Arial"/>
        <family val="2"/>
        <charset val="186"/>
      </rPr>
      <t xml:space="preserve"> NAUDA UN NAUDAS EKVIVALENTI</t>
    </r>
  </si>
  <si>
    <t>CASH AND CASH EQUIVALENTS</t>
  </si>
  <si>
    <t>KOPĀ nauda un naudas ekvivalenti</t>
  </si>
  <si>
    <t>TOTAL cash and cash equivalents</t>
  </si>
  <si>
    <t>BORROWINGS</t>
  </si>
  <si>
    <t>DERIVATIVE FINANCIAL INSTRUMENTS</t>
  </si>
  <si>
    <t>I) Procentu likmju mijmaiņas darījumi</t>
  </si>
  <si>
    <t>I) Interest rate swaps</t>
  </si>
  <si>
    <t>Aktīvi / Assets</t>
  </si>
  <si>
    <t>Saistības / Liabilities</t>
  </si>
  <si>
    <t>Patiesā vērtība pārskata perioda sākumā</t>
  </si>
  <si>
    <t>Outstanding fair value at the beginning of the period</t>
  </si>
  <si>
    <t>Iekļauts peļņas vai zaudējumu aprēķinā (6. pielikums)</t>
  </si>
  <si>
    <t>Included in the Statement of Profit or Loss (Note 6)</t>
  </si>
  <si>
    <t>Patiesā vērtība pārskata perioda beigās</t>
  </si>
  <si>
    <t>Outstanding fair value at the end of the period</t>
  </si>
  <si>
    <t>Iekļauts peļņas vai zaudējumu aprēķinā (5. pielikums)</t>
  </si>
  <si>
    <t>Included in the Statement of Profit or Loss (Note 5)</t>
  </si>
  <si>
    <t>14.    AIZŅĒMUMI</t>
  </si>
  <si>
    <t xml:space="preserve">                                                                                                                                                                                                                       EUR'000</t>
  </si>
  <si>
    <t>II) Enerģijas nākotnes un cenas mijmaiņas darījumi</t>
  </si>
  <si>
    <t>II) Energy forwards, futures, and swaps</t>
  </si>
  <si>
    <t>III) Nākotnes valūtas mijmaiņas darījumi</t>
  </si>
  <si>
    <t>III) Currency exchange forwards</t>
  </si>
  <si>
    <t>7, 8</t>
  </si>
  <si>
    <t>6 a</t>
  </si>
  <si>
    <t>6 b</t>
  </si>
  <si>
    <t>Pārskata perioda peļņa</t>
  </si>
  <si>
    <t>Profit for the period</t>
  </si>
  <si>
    <t xml:space="preserve">  - mātessabiedrības akcionāru</t>
  </si>
  <si>
    <t xml:space="preserve">  - Equity holder of the Parent Company</t>
  </si>
  <si>
    <t xml:space="preserve">  - nekontrolējošo līdzdalību</t>
  </si>
  <si>
    <t xml:space="preserve">  - Non-controlling interests</t>
  </si>
  <si>
    <t>Other comprehensive income for the period</t>
  </si>
  <si>
    <t>7 c</t>
  </si>
  <si>
    <t>19 e</t>
  </si>
  <si>
    <t>11 c</t>
  </si>
  <si>
    <t>7 a</t>
  </si>
  <si>
    <t>11 a</t>
  </si>
  <si>
    <t>11 b, c</t>
  </si>
  <si>
    <t>18 I, a</t>
  </si>
  <si>
    <t>18 I, b, c</t>
  </si>
  <si>
    <t>18 II, a</t>
  </si>
  <si>
    <t>18 II, b, c</t>
  </si>
  <si>
    <t>7 b</t>
  </si>
  <si>
    <t>Pārskata perioda visaptverošie ienākumi</t>
  </si>
  <si>
    <t>Kopā pārskata periodā atzītie visaptverošie ienākumi</t>
  </si>
  <si>
    <t>Total comprehensive income for the period</t>
  </si>
  <si>
    <r>
      <t>Aktīvu patiesās vērtības novērtēšanas hierarhijas kvantitatīvie rādītāji pārskata perioda beigās:</t>
    </r>
    <r>
      <rPr>
        <i/>
        <sz val="8"/>
        <color rgb="FF808080"/>
        <rFont val="Arial"/>
        <family val="2"/>
        <charset val="186"/>
      </rPr>
      <t xml:space="preserve">                                                                                                                                                                                                                                                                                                                                               </t>
    </r>
  </si>
  <si>
    <t>Quantitative disclosures of fair value measurement hierarchy for assets at the end of the period:</t>
  </si>
  <si>
    <t>Ilgtermiņa finanšu ieguldījumi (9. pielikums)</t>
  </si>
  <si>
    <t>Non-current financial investments (Note 9)</t>
  </si>
  <si>
    <t>Ieguldījumu īpašumi (7. c pielikums)</t>
  </si>
  <si>
    <t>Investment properties (Note 7 c)</t>
  </si>
  <si>
    <t>Īstermiņa finanšu debitori (11. a, b pielikums)</t>
  </si>
  <si>
    <t>Current financial receivables (Note 11 a, b)</t>
  </si>
  <si>
    <t>Cash and cash equivalents (Note 12)</t>
  </si>
  <si>
    <t>Īstermiņa finanšu debitori (11. a,b pielikums)</t>
  </si>
  <si>
    <t xml:space="preserve">Saistību patiesās vērtības novērtēšanas hierarhijas kvantitatīvie rādītāji pārskata perioda beigās:  </t>
  </si>
  <si>
    <t>Quantitative disclosures of fair value measurement hierarchy for liabilities at the end of the period:</t>
  </si>
  <si>
    <t>Pārskatā periodā saistības nav pārgrupētas starp 1. līmeni, 2. līmeni un 3. līmeni.</t>
  </si>
  <si>
    <t>There have been no transfers for liabilities between Level 1, Level 2 and Level 3 during the reporting period.</t>
  </si>
  <si>
    <r>
      <t>Turpmāk ir atklāts koncerna un mātessabiedrības finanšu instrumentu veidu salīdzinājums pēc to novērtēšanas uzskaites vērtībās un patiesajās vērtībās, izņemot tos instrumentus, kuru uzskaites vērtības aptuveni atbilst to patiesajām vērtībām:</t>
    </r>
    <r>
      <rPr>
        <sz val="8"/>
        <color rgb="FF808080"/>
        <rFont val="Arial"/>
        <family val="2"/>
        <charset val="186"/>
      </rPr>
      <t xml:space="preserve">                                                                                                                                                                                             </t>
    </r>
  </si>
  <si>
    <r>
      <t>Set out below, is a comparison by class of the carrying amounts and fair value of the Group’s and the Parent Company’s financial instruments, other than those with carrying amounts which approximates their fair values:</t>
    </r>
    <r>
      <rPr>
        <i/>
        <sz val="10"/>
        <color rgb="FF008000"/>
        <rFont val="Arial"/>
        <family val="2"/>
        <charset val="186"/>
      </rPr>
      <t xml:space="preserve"> </t>
    </r>
  </si>
  <si>
    <t>Procentu likmju mijmaiņas darījumi  (16. I pielikums)</t>
  </si>
  <si>
    <t>Interest rate swaps (Note 16 II))</t>
  </si>
  <si>
    <t>Nauda un tās ekvivalenti (12. pielikums)</t>
  </si>
  <si>
    <t>Enerģijas nākotnes un cenas mijmaiņas darījumi (16. II pielikums)</t>
  </si>
  <si>
    <t>Energy forwards, futures, and swaps (Note 16 II))</t>
  </si>
  <si>
    <t xml:space="preserve"> - nemateriālo ieguldījumu, pamatlīdzekļu un tiesību lietot aktīvus amortizācija, nolietojums un vērtības samazinājums un zaudējumi no ilgtermiņa aktīvu norakstīšanas</t>
  </si>
  <si>
    <t xml:space="preserve"> - Depreciation, amortisation and impairment of intangible assets, property, plant and equipment and right‒of‒use assets, and loss from disposal of non–current assets</t>
  </si>
  <si>
    <t>Izdevumi aizņēmumu atmaksai no finanšu institūcijām</t>
  </si>
  <si>
    <t>9. ILGTERMIŅA FINANŠU IEGULDĪJUMI</t>
  </si>
  <si>
    <t xml:space="preserve">        </t>
  </si>
  <si>
    <t xml:space="preserve">  </t>
  </si>
  <si>
    <t>Uzņēmēj-darbības veids / Business activity
held</t>
  </si>
  <si>
    <t>Management of the mandatory procurement process</t>
  </si>
  <si>
    <t>Electricity &amp; gas trade</t>
  </si>
  <si>
    <t>Elektroenerģijas tirdzniecība</t>
  </si>
  <si>
    <t>Electricity trade</t>
  </si>
  <si>
    <t>0,0051%</t>
  </si>
  <si>
    <r>
      <t>Koncernam pieder 48,15 % no AS "Pirmais Slēgtais Pensiju Fonds" kapitāla daļām (mātessabiedrībai - 46,30 %). Tomēr koncerns un mātessabiedrība ir tikai nominālais akcionārs, jo Pensiju fonds ir bezpeļņas akciju sabiedrība, un visus riskus vai labumus, kas rodas sabiedrības darbības un pensiju plāna līdzekļu ieguldīšanas rezultātā, uzņemas vai iegūst Pensiju fonda pensiju plāna dalībnieki. Šā iemesla dēļ ieguldījums AS "Pirmais Slēgtais Pensiju Fonds" ir novērtēts iegādes vērtībā</t>
    </r>
    <r>
      <rPr>
        <sz val="9"/>
        <color rgb="FF000000"/>
        <rFont val="Arial"/>
        <family val="2"/>
        <charset val="186"/>
      </rPr>
      <t xml:space="preserve">. </t>
    </r>
    <r>
      <rPr>
        <sz val="8"/>
        <color rgb="FF808080"/>
        <rFont val="Arial"/>
        <family val="2"/>
        <charset val="186"/>
      </rPr>
      <t xml:space="preserve">   </t>
    </r>
  </si>
  <si>
    <t xml:space="preserve">The Group owns 48.15% of the shares of the closed pension fund Pirmais Slēgtais Pensiju Fonds AS (Latvenergo AS – 46.30%). However, the Group and the Parent Company are only a nominal shareholder as the Pension Fund is a non-profit company, and all risks and benefits arising from associate’s activities and investments in the pension plan are taken and accrued by the members of the Pension Fund pension plan. </t>
  </si>
  <si>
    <t xml:space="preserve">   </t>
  </si>
  <si>
    <t>10. KRĀJUMI</t>
  </si>
  <si>
    <t>Izmaiņas iekļautas peļņas vai zaudējumu aprēķinā</t>
  </si>
  <si>
    <t>LATVENERGO KONSOLIDĒTIE UN AS „LATVENERGO”</t>
  </si>
  <si>
    <t>LATVENERGO CONSOLIDATED AND LATVENERGO AS</t>
  </si>
  <si>
    <r>
      <t>13.</t>
    </r>
    <r>
      <rPr>
        <b/>
        <sz val="12"/>
        <color rgb="FF054F95"/>
        <rFont val="Times New Roman"/>
        <family val="1"/>
        <charset val="186"/>
      </rPr>
      <t>  </t>
    </r>
    <r>
      <rPr>
        <b/>
        <sz val="12"/>
        <color rgb="FF054F95"/>
        <rFont val="Arial"/>
        <family val="2"/>
        <charset val="186"/>
      </rPr>
      <t>REZERVES</t>
    </r>
  </si>
  <si>
    <t>RESERVES</t>
  </si>
  <si>
    <t>Ilgtermiņa aktīvu pārvērtēšanas rezerve</t>
  </si>
  <si>
    <t>Non–current assets revaluation reserve</t>
  </si>
  <si>
    <t>Pārvērtēšanas rezerves norakstīšana</t>
  </si>
  <si>
    <t>Disposal of revaluation reserve</t>
  </si>
  <si>
    <t>15.    ATVASINĀTIE FINANŠU INSTRUMENTI</t>
  </si>
  <si>
    <t>18.   NĀKAMO PERIODU IEŅĒMUMI</t>
  </si>
  <si>
    <r>
      <t>19.</t>
    </r>
    <r>
      <rPr>
        <b/>
        <sz val="12"/>
        <color rgb="FF054F95"/>
        <rFont val="Times New Roman"/>
        <family val="1"/>
        <charset val="186"/>
      </rPr>
      <t>  </t>
    </r>
    <r>
      <rPr>
        <b/>
        <sz val="12"/>
        <color rgb="FF054F95"/>
        <rFont val="Arial"/>
        <family val="2"/>
        <charset val="186"/>
      </rPr>
      <t>DARĪJUMI AR SAISTĪTAJĀM PUSĒM</t>
    </r>
  </si>
  <si>
    <t>RELATED PARTY TRANSACTIONS</t>
  </si>
  <si>
    <t>a) Preču, pamatlīdzekļu un pakalpojumu pārdošana/ iegāde saistītajām pusēm</t>
  </si>
  <si>
    <t>a) Sales/purchases of goods, PPE and services to/from related parties</t>
  </si>
  <si>
    <t>Pārējās saistītās puses*</t>
  </si>
  <si>
    <t>Preču, pamatlīdzekļu un pakalpojumu pārdošana, finanšu ieņēmumi</t>
  </si>
  <si>
    <t>Sales of goods, PPE and services, finance income</t>
  </si>
  <si>
    <t>Preču, pamatlīdzekļu un pakalpojumu iegāde</t>
  </si>
  <si>
    <t>Purchases of goods, PPE, and services</t>
  </si>
  <si>
    <t xml:space="preserve">      tai skaitā bruto izmaksas no darījumiem ar meitassabiedrībām, kas atzītas peļņas vai zaudējumu aprēķinā neto vērtībā:</t>
  </si>
  <si>
    <t xml:space="preserve">        including gross expenses from transactions with subsidiaries recognised in net amount through profit or loss:</t>
  </si>
  <si>
    <t>b) perioda beigu bilances atlikumi, kas ir radušies no pārdotām/iepirktām precēm, pamatlīdzekļiem un sniegtajiem/saņemtajiem pakalpojumiem:</t>
  </si>
  <si>
    <t>b) Balances at the end of the period arising from sales/purchases of goods and services:</t>
  </si>
  <si>
    <t xml:space="preserve"> - meitassabiedrības (11. a, b pielikums)</t>
  </si>
  <si>
    <t>-  subsidiaries (Note 11 a, b)</t>
  </si>
  <si>
    <t xml:space="preserve"> - pārējās saistītās puses*</t>
  </si>
  <si>
    <t>- other related parties*</t>
  </si>
  <si>
    <t xml:space="preserve"> - uzkrājumi sagaidāmiem kredītzaudējumiem no meitassabiedrību debitoru parādiem (11. a, b pielikums)</t>
  </si>
  <si>
    <t>- loss allowances for expected credit loss from receivables of subsidiaries (Note 11 a, b)</t>
  </si>
  <si>
    <t xml:space="preserve"> - uzkrājumi sagaidāmiem kredītzaudējumiem no pārējo saistīto pušu debitoru parādiem*</t>
  </si>
  <si>
    <t>- loss allowances for expected credit loss from receivables of other related parties*</t>
  </si>
  <si>
    <t xml:space="preserve"> - meitassabiedrības</t>
  </si>
  <si>
    <t>- subsidiaries</t>
  </si>
  <si>
    <t xml:space="preserve"> - par meitassabiedrībām pārdotajām precēm un sniegtajiem pakalpojumiem (11. a, b pielikums)</t>
  </si>
  <si>
    <t>-  for goods sold / services provided for subsidiaries (Note 11 a, b)</t>
  </si>
  <si>
    <t xml:space="preserve"> - par aizdevuma procentu ieņēmumiem no meitassabiedrībām</t>
  </si>
  <si>
    <t>-  for interest received from subsidiaries</t>
  </si>
  <si>
    <t>-  for purchased goods / received services from subsidiaries</t>
  </si>
  <si>
    <t>e) aizdevumi saistītajām pusēm</t>
  </si>
  <si>
    <t>e) Loans to related parties</t>
  </si>
  <si>
    <t>Ilgtermiņa un īstermiņa aizdevumi saistītajām pusēm</t>
  </si>
  <si>
    <t>Non-current and current loans to related parties</t>
  </si>
  <si>
    <t>Non-current loans to subsidiaries</t>
  </si>
  <si>
    <t>TOTAL non-current loans</t>
  </si>
  <si>
    <t xml:space="preserve">TOTAL current loans </t>
  </si>
  <si>
    <t>Izsniegtie aizdevumi, neto</t>
  </si>
  <si>
    <t>Issued loans, net</t>
  </si>
  <si>
    <r>
      <rPr>
        <b/>
        <sz val="16"/>
        <color rgb="FF054F95"/>
        <rFont val="Arial"/>
        <family val="2"/>
        <charset val="186"/>
      </rPr>
      <t>3.</t>
    </r>
    <r>
      <rPr>
        <b/>
        <sz val="16"/>
        <color rgb="FF054F95"/>
        <rFont val="Times New Roman"/>
        <family val="1"/>
        <charset val="186"/>
      </rPr>
      <t xml:space="preserve">    </t>
    </r>
    <r>
      <rPr>
        <b/>
        <sz val="16"/>
        <color rgb="FF054F95"/>
        <rFont val="Arial"/>
        <family val="2"/>
        <charset val="186"/>
      </rPr>
      <t>DARBĪBAS SEGMENTU INFORMĀCIJA</t>
    </r>
  </si>
  <si>
    <t>Koncerna darbības segmenti</t>
  </si>
  <si>
    <t>Group's operating segments</t>
  </si>
  <si>
    <t>KOPĀ Segmenti</t>
  </si>
  <si>
    <t>Consolidated</t>
  </si>
  <si>
    <t>Inter-segment</t>
  </si>
  <si>
    <t>Depreciation, amortisation and impairment of intangible assets, property, plant and equipment and right-of-use assets</t>
  </si>
  <si>
    <t>Segmentu peļņa / (zaudējumi) pirms nodokļa</t>
  </si>
  <si>
    <t>Segment profit / (loss) before tax</t>
  </si>
  <si>
    <t>Koncerna segmentu aktīvi</t>
  </si>
  <si>
    <t>Group's segment assets</t>
  </si>
  <si>
    <t>Mātessabiedrības darbības segmenti</t>
  </si>
  <si>
    <t>Parent Company's operating segments</t>
  </si>
  <si>
    <t>KOPĀ Sabiedrība</t>
  </si>
  <si>
    <t>TOTAL Company</t>
  </si>
  <si>
    <t>Mātessabiedrības segmentu aktīvi</t>
  </si>
  <si>
    <t>Parent Company's segment assets</t>
  </si>
  <si>
    <t>Peļņas saskaņošana</t>
  </si>
  <si>
    <t>Reconciliation of profit</t>
  </si>
  <si>
    <r>
      <t xml:space="preserve">Peļņa pirms </t>
    </r>
    <r>
      <rPr>
        <b/>
        <sz val="10"/>
        <color rgb="FF000000"/>
        <rFont val="Arial"/>
        <family val="2"/>
        <charset val="186"/>
      </rPr>
      <t>nodokļa</t>
    </r>
  </si>
  <si>
    <t>TOTAL assets</t>
  </si>
  <si>
    <t>Koncerna un mātessabiedrības segmentu ieņēmumi no ārējiem klientiem (4. pielikums)</t>
  </si>
  <si>
    <t>The Group's and the Parent Company’s revenue from external customers (Note 4)</t>
  </si>
  <si>
    <t>16. Patiesās vērtības un to novērtēšana</t>
  </si>
  <si>
    <r>
      <t>17.</t>
    </r>
    <r>
      <rPr>
        <b/>
        <sz val="12"/>
        <color rgb="FF054F95"/>
        <rFont val="Times New Roman"/>
        <family val="1"/>
        <charset val="186"/>
      </rPr>
      <t>  </t>
    </r>
    <r>
      <rPr>
        <b/>
        <sz val="12"/>
        <color rgb="FF054F95"/>
        <rFont val="Arial"/>
        <family val="2"/>
        <charset val="186"/>
      </rPr>
      <t>PARĀDI PIEGĀDĀTĀJIEM UN PĀRĒJIEM KREDITORIEM</t>
    </r>
  </si>
  <si>
    <t xml:space="preserve">Atvasināto finanšu instrumentu klasifikācija un to patieso vērtību atlikumi </t>
  </si>
  <si>
    <t>Outstanding fair values of derivatives and their classification</t>
  </si>
  <si>
    <t>Ieņēmumi no procentu likmju mijmaiņas darījumu patiesās vērtības izmaiņām (15. I pielikums)</t>
  </si>
  <si>
    <t>Gains on fair value changes on interest rate swaps (Note 15 I )</t>
  </si>
  <si>
    <t>Procentu izmaksas no aizņēmumiem no finanšu institūcijām</t>
  </si>
  <si>
    <t>Interest expense on borrowings from financial institutions</t>
  </si>
  <si>
    <t>(Ieņēmumi) / izmaksas no enerģijas nākotnes un cenu mijmaiņas darījumu patiesās vērtības izmaiņām (15. II pielikums)</t>
  </si>
  <si>
    <t>(Gains) / losses on fair value changes on energy futures, forwards, and swaps (Note 15 II)</t>
  </si>
  <si>
    <t>Enerģijas izmaksas:</t>
  </si>
  <si>
    <t>Atzīts pārskatā par finanšu stāvokli:</t>
  </si>
  <si>
    <t>Iekļauts peļņas vai zaudējumu aprēķinā:</t>
  </si>
  <si>
    <t xml:space="preserve"> - pārējie nākamo periodu ieņēmumi</t>
  </si>
  <si>
    <t>- ieņēmumi no līgumiem ar klientiem un operatīvās nomas</t>
  </si>
  <si>
    <t>- Received connection fees for connection to distribution system</t>
  </si>
  <si>
    <t>- pieslēgumu maksas par pieslēgumiem sadales tīklam</t>
  </si>
  <si>
    <t>- saņemtie pārējie nākamo periodu ieņēmumi (finansējums)</t>
  </si>
  <si>
    <t>- Received other deferred non–current income (financing)</t>
  </si>
  <si>
    <t>– Electricity, natural gas trade and related services customers (counterparty model)</t>
  </si>
  <si>
    <t xml:space="preserve"> Apdrošināšanas starpniecība</t>
  </si>
  <si>
    <t>7 d</t>
  </si>
  <si>
    <t>Energy forwards, futures, and swaps (Note 15 II))</t>
  </si>
  <si>
    <t>Enerģijas nākotnes un cenas mijmaiņas darījumi (15. II pielikums)</t>
  </si>
  <si>
    <t>Emitētie parāda vērtspapīri (obligācijas) (14. pielikums)</t>
  </si>
  <si>
    <t>Aizņēmumi no finanšu institūcijām (14. pielikums)</t>
  </si>
  <si>
    <t>Issued debt securities (bonds) (Note 14)</t>
  </si>
  <si>
    <t>Borrowings from financial institutions (Note 14)</t>
  </si>
  <si>
    <t>Trade and other financial current payables (Note 17)</t>
  </si>
  <si>
    <t>Parādi piegādātājiem un citas finanšu saistības (17. pielikums)</t>
  </si>
  <si>
    <t>- Other deferred income</t>
  </si>
  <si>
    <t>- Deferred income from contracts with customer and operating lease</t>
  </si>
  <si>
    <t>82003009 AR</t>
  </si>
  <si>
    <t>Par drošības naudas iemaksu par vibrodiagnostikas mērījumiem Daugavas HES hidroagregātiem un transformatoriem</t>
  </si>
  <si>
    <t>atlikums uz sākumu</t>
  </si>
  <si>
    <t>atlikums uz beigām</t>
  </si>
  <si>
    <t>886.75210.000.0</t>
  </si>
  <si>
    <t>886.75210.T01.0</t>
  </si>
  <si>
    <t>886.75210.T0S.0</t>
  </si>
  <si>
    <t>886.75210.T02.0</t>
  </si>
  <si>
    <t>800.75220.000.0</t>
  </si>
  <si>
    <t>Uzkrājumi garantijas pieej.nodr., General Electric, 2022.g.</t>
  </si>
  <si>
    <t>ziņ.90</t>
  </si>
  <si>
    <t>2022.g. revīzijas izmaksām, E&amp;Y</t>
  </si>
  <si>
    <t>Recognised in Statement of Profit or Loss:</t>
  </si>
  <si>
    <t>Recognised in Statement of Financial Position:</t>
  </si>
  <si>
    <t>Uzkrājumi IT un T izmaksām, zin.38</t>
  </si>
  <si>
    <t>ziņ.38 atjaunots(48426.31+19488.88)</t>
  </si>
  <si>
    <t>OPGW kabelis AST; 02.-06.2022</t>
  </si>
  <si>
    <t>Funds from operations (FFO)</t>
  </si>
  <si>
    <t>Latvijas vēja parki SIA</t>
  </si>
  <si>
    <t>23310 - SIA "Latvijas vēja parki" parādi</t>
  </si>
  <si>
    <t>KEY FIGURES</t>
  </si>
  <si>
    <t>Operational figures</t>
  </si>
  <si>
    <t>Total electricity supply:</t>
  </si>
  <si>
    <t>Number of employees</t>
  </si>
  <si>
    <r>
      <rPr>
        <i/>
        <sz val="9"/>
        <color indexed="8"/>
        <rFont val="Arial"/>
        <family val="2"/>
        <charset val="186"/>
      </rPr>
      <t>Moody’s</t>
    </r>
    <r>
      <rPr>
        <sz val="9"/>
        <color indexed="8"/>
        <rFont val="Arial"/>
        <family val="2"/>
        <charset val="186"/>
      </rPr>
      <t xml:space="preserve"> kredītreitings</t>
    </r>
  </si>
  <si>
    <r>
      <rPr>
        <i/>
        <sz val="9"/>
        <rFont val="Arial"/>
        <family val="2"/>
        <charset val="186"/>
      </rPr>
      <t>Moody’s</t>
    </r>
    <r>
      <rPr>
        <sz val="9"/>
        <rFont val="Arial"/>
        <family val="2"/>
        <charset val="186"/>
      </rPr>
      <t xml:space="preserve"> credit rating</t>
    </r>
  </si>
  <si>
    <t>Finanšu rādītāji</t>
  </si>
  <si>
    <t>Financial figures</t>
  </si>
  <si>
    <t>MEUR</t>
  </si>
  <si>
    <t>Ieņēmumi*</t>
  </si>
  <si>
    <t>Revenue*</t>
  </si>
  <si>
    <r>
      <rPr>
        <i/>
        <sz val="9"/>
        <color theme="1"/>
        <rFont val="Arial"/>
        <family val="2"/>
        <charset val="186"/>
      </rPr>
      <t>EBITDA</t>
    </r>
    <r>
      <rPr>
        <sz val="9"/>
        <color theme="1"/>
        <rFont val="Arial"/>
        <family val="2"/>
        <charset val="186"/>
      </rPr>
      <t xml:space="preserve"> </t>
    </r>
    <r>
      <rPr>
        <vertAlign val="superscript"/>
        <sz val="9"/>
        <color indexed="8"/>
        <rFont val="Arial"/>
        <family val="2"/>
        <charset val="186"/>
      </rPr>
      <t>3)</t>
    </r>
    <r>
      <rPr>
        <sz val="9"/>
        <color indexed="8"/>
        <rFont val="Arial"/>
        <family val="2"/>
        <charset val="186"/>
      </rPr>
      <t>*</t>
    </r>
  </si>
  <si>
    <r>
      <t>EBITDA</t>
    </r>
    <r>
      <rPr>
        <vertAlign val="superscript"/>
        <sz val="9"/>
        <rFont val="Arial"/>
        <family val="2"/>
        <charset val="186"/>
      </rPr>
      <t>3)</t>
    </r>
    <r>
      <rPr>
        <sz val="9"/>
        <rFont val="Arial"/>
        <family val="2"/>
        <charset val="186"/>
      </rPr>
      <t>*</t>
    </r>
  </si>
  <si>
    <t>Profit</t>
  </si>
  <si>
    <r>
      <t xml:space="preserve">Neto aizņēmumi </t>
    </r>
    <r>
      <rPr>
        <vertAlign val="superscript"/>
        <sz val="9"/>
        <color theme="1"/>
        <rFont val="Arial"/>
        <family val="2"/>
        <charset val="186"/>
      </rPr>
      <t>4</t>
    </r>
    <r>
      <rPr>
        <vertAlign val="superscript"/>
        <sz val="9"/>
        <color indexed="8"/>
        <rFont val="Arial"/>
        <family val="2"/>
        <charset val="186"/>
      </rPr>
      <t>)</t>
    </r>
    <r>
      <rPr>
        <sz val="9"/>
        <color indexed="8"/>
        <rFont val="Arial"/>
        <family val="2"/>
        <charset val="186"/>
      </rPr>
      <t>*</t>
    </r>
  </si>
  <si>
    <r>
      <t>Net debt</t>
    </r>
    <r>
      <rPr>
        <vertAlign val="superscript"/>
        <sz val="9"/>
        <rFont val="Arial"/>
        <family val="2"/>
        <charset val="186"/>
      </rPr>
      <t>4)</t>
    </r>
    <r>
      <rPr>
        <sz val="9"/>
        <rFont val="Arial"/>
        <family val="2"/>
        <charset val="186"/>
      </rPr>
      <t>*</t>
    </r>
  </si>
  <si>
    <r>
      <t>Koriģēti pamatdarbības līdzekļi (</t>
    </r>
    <r>
      <rPr>
        <i/>
        <sz val="9"/>
        <color theme="1"/>
        <rFont val="Arial"/>
        <family val="2"/>
        <charset val="186"/>
      </rPr>
      <t>FFO</t>
    </r>
    <r>
      <rPr>
        <sz val="9"/>
        <color theme="1"/>
        <rFont val="Arial"/>
        <family val="2"/>
        <charset val="186"/>
      </rPr>
      <t xml:space="preserve">) </t>
    </r>
    <r>
      <rPr>
        <vertAlign val="superscript"/>
        <sz val="9"/>
        <color theme="1"/>
        <rFont val="Arial"/>
        <family val="2"/>
        <charset val="186"/>
      </rPr>
      <t>5)</t>
    </r>
  </si>
  <si>
    <r>
      <t xml:space="preserve">Adjusted funds from operations (FFO) </t>
    </r>
    <r>
      <rPr>
        <vertAlign val="superscript"/>
        <sz val="9"/>
        <rFont val="Arial"/>
        <family val="2"/>
        <charset val="186"/>
      </rPr>
      <t>5)</t>
    </r>
  </si>
  <si>
    <t>Finanšu koeficienti</t>
  </si>
  <si>
    <t>Financial ratios</t>
  </si>
  <si>
    <r>
      <t>Pašu kapitāla atdeve (</t>
    </r>
    <r>
      <rPr>
        <i/>
        <sz val="9"/>
        <color indexed="8"/>
        <rFont val="Arial"/>
        <family val="2"/>
        <charset val="186"/>
      </rPr>
      <t>ROE</t>
    </r>
    <r>
      <rPr>
        <sz val="9"/>
        <color indexed="8"/>
        <rFont val="Arial"/>
        <family val="2"/>
        <charset val="186"/>
      </rPr>
      <t xml:space="preserve">) </t>
    </r>
    <r>
      <rPr>
        <vertAlign val="superscript"/>
        <sz val="9"/>
        <color indexed="8"/>
        <rFont val="Arial"/>
        <family val="2"/>
        <charset val="186"/>
      </rPr>
      <t>6)</t>
    </r>
  </si>
  <si>
    <r>
      <t xml:space="preserve">Return on equity (ROE) </t>
    </r>
    <r>
      <rPr>
        <vertAlign val="superscript"/>
        <sz val="9"/>
        <rFont val="Arial"/>
        <family val="2"/>
        <charset val="186"/>
      </rPr>
      <t>6)</t>
    </r>
  </si>
  <si>
    <t>* Veikts pārrēķins līdz 2020. gada 10. jūnijam, finanšu rādītājos un finanšu koeficientos izkļaujot pārtraucamo darbību (pārvades sistēmas aktīvi). Plašāku informāciju skatīt 2020. gada pārskatā.</t>
  </si>
  <si>
    <t>* Figures and ratios until 10 June 2020 are presented by excluding discontinuing operations (unbundling transmission system asset ownership). For more details, please see the Group’s annual report for 2020.</t>
  </si>
  <si>
    <r>
      <t>1)</t>
    </r>
    <r>
      <rPr>
        <sz val="8"/>
        <color indexed="8"/>
        <rFont val="Arial"/>
        <family val="2"/>
        <charset val="186"/>
      </rPr>
      <t xml:space="preserve"> iekļaujot saimniecisko patēriņu</t>
    </r>
  </si>
  <si>
    <r>
      <t>1)</t>
    </r>
    <r>
      <rPr>
        <sz val="8"/>
        <color indexed="8"/>
        <rFont val="Arial"/>
        <family val="2"/>
        <charset val="186"/>
      </rPr>
      <t xml:space="preserve"> Including operating consumption</t>
    </r>
  </si>
  <si>
    <r>
      <t>2)</t>
    </r>
    <r>
      <rPr>
        <sz val="8"/>
        <color theme="1"/>
        <rFont val="Arial"/>
        <family val="2"/>
        <charset val="186"/>
      </rPr>
      <t xml:space="preserve"> tai skaitā obligātā iepirkuma ietvaros iepirktās enerģijas pārdošana </t>
    </r>
    <r>
      <rPr>
        <i/>
        <sz val="8"/>
        <color theme="1"/>
        <rFont val="Arial"/>
        <family val="2"/>
        <charset val="186"/>
      </rPr>
      <t>Nord Pool</t>
    </r>
  </si>
  <si>
    <r>
      <t>2)</t>
    </r>
    <r>
      <rPr>
        <sz val="8"/>
        <color indexed="8"/>
        <rFont val="Arial"/>
        <family val="2"/>
        <charset val="186"/>
      </rPr>
      <t xml:space="preserve"> Including sale of energy purchased within the mandatory procurement on the Nord Pool</t>
    </r>
  </si>
  <si>
    <r>
      <t>3)</t>
    </r>
    <r>
      <rPr>
        <sz val="8"/>
        <color indexed="8"/>
        <rFont val="Arial"/>
        <family val="2"/>
        <charset val="186"/>
      </rPr>
      <t xml:space="preserve"> EBITDA – saimnieciskās darbības peļņa pirms nemateriālo ieguldījumu, pamatlīdzekļu un tiesību lietot aktīvus amortizācijas, nolietojuma un vērtības samazinājuma (Earnings Before Interest, Tax, Depreciation and Amortisation)</t>
    </r>
  </si>
  <si>
    <r>
      <t>3)</t>
    </r>
    <r>
      <rPr>
        <sz val="8"/>
        <color indexed="8"/>
        <rFont val="Arial"/>
        <family val="2"/>
        <charset val="186"/>
      </rPr>
      <t xml:space="preserve"> EBITDA – operating profit before depreciation, amortisation and impairment of intangible assets, property, plant, and equipment and right-of-use assets (Earnings Before Interest, Tax, Depreciation and Amortisation)</t>
    </r>
  </si>
  <si>
    <r>
      <t xml:space="preserve">4) </t>
    </r>
    <r>
      <rPr>
        <sz val="8"/>
        <color indexed="8"/>
        <rFont val="Arial"/>
        <family val="2"/>
        <charset val="186"/>
      </rPr>
      <t>Neto aizņēmumi* = aizņēmumi pārskata perioda beigās – nauda un naudas ekvivalenti pārskata perioda beigās</t>
    </r>
  </si>
  <si>
    <r>
      <t xml:space="preserve">4) </t>
    </r>
    <r>
      <rPr>
        <sz val="8"/>
        <color indexed="8"/>
        <rFont val="Arial"/>
        <family val="2"/>
        <charset val="186"/>
      </rPr>
      <t>Net debt* = borrowings at the end of the period - cash and cash equivalents at the end of the period</t>
    </r>
  </si>
  <si>
    <r>
      <rPr>
        <vertAlign val="superscript"/>
        <sz val="8"/>
        <color rgb="FF000000"/>
        <rFont val="Arial"/>
        <family val="2"/>
        <charset val="186"/>
      </rPr>
      <t>5)</t>
    </r>
    <r>
      <rPr>
        <sz val="8"/>
        <color indexed="8"/>
        <rFont val="Arial"/>
        <family val="2"/>
        <charset val="186"/>
      </rPr>
      <t xml:space="preserve"> Koriģēti pamatdarbības līdzekļi (FFO) = pamatdarbības līdzekļi (FFO) – valsts kompensācija par garantēto atbalstu TEC par uzstādīto elektrisko jaudu</t>
    </r>
  </si>
  <si>
    <r>
      <rPr>
        <vertAlign val="superscript"/>
        <sz val="8"/>
        <rFont val="Arial"/>
        <family val="2"/>
        <charset val="186"/>
      </rPr>
      <t>5)</t>
    </r>
    <r>
      <rPr>
        <sz val="8"/>
        <rFont val="Arial"/>
        <family val="2"/>
        <charset val="186"/>
      </rPr>
      <t xml:space="preserve"> Adjusted Funds from operations (FFO) = funds from operations (FFO) – compensation from the state-on-state support for the installed capacity of CHPPs</t>
    </r>
  </si>
  <si>
    <r>
      <t xml:space="preserve">6) </t>
    </r>
    <r>
      <rPr>
        <sz val="8"/>
        <color indexed="8"/>
        <rFont val="Arial"/>
        <family val="2"/>
        <charset val="186"/>
      </rPr>
      <t>Pašu kapitāla atdeve (ROE) = peļņa (12 mēnešu periodā) / (pašu kapitāls 12 mēnešu perioda sākumā + pašu kapitāls 12 mēnešu perioda beigās) / 2 × 100 %</t>
    </r>
  </si>
  <si>
    <r>
      <t xml:space="preserve">6) </t>
    </r>
    <r>
      <rPr>
        <sz val="8"/>
        <color indexed="8"/>
        <rFont val="Arial"/>
        <family val="2"/>
        <charset val="186"/>
      </rPr>
      <t>Return on equity (ROE) = net profit (12-month rolling) / (equity at the beginning of the 12-month period + equity at the end of the 12-month period) / 2 × 100%</t>
    </r>
  </si>
  <si>
    <t>SIA "Latvijas vēja parki"</t>
  </si>
  <si>
    <t>Pamatdarbības naudas līdzekļi (FFO)</t>
  </si>
  <si>
    <t xml:space="preserve">Uzkrājumi IT un T izmaksām </t>
  </si>
  <si>
    <t>ziņ.143 Kolberga</t>
  </si>
  <si>
    <t xml:space="preserve">OPGW kabelis AST; 07.2022. </t>
  </si>
  <si>
    <t>812.75245.B41.0</t>
  </si>
  <si>
    <t>ziņ.153 Podēna</t>
  </si>
  <si>
    <t>auto uzlāde iekšējais patēriņš</t>
  </si>
  <si>
    <t>Augstsprieguma tīkls</t>
  </si>
  <si>
    <t>Atskaites periods: 2022-12</t>
  </si>
  <si>
    <t>23511 - Uzkrātie % ieņēmumi no % mijmaiņas finanšu instrumentiem</t>
  </si>
  <si>
    <t>23095 - Klīrings norēķiniem ar AL</t>
  </si>
  <si>
    <t>23554 - Perlas Finance, UAB (MSO)</t>
  </si>
  <si>
    <t>23309 - SIA "Enerģijas publiskais tirgotājs" parādi</t>
  </si>
  <si>
    <t>2022. gada 31. decembrī</t>
  </si>
  <si>
    <t>As of 31 December 2022</t>
  </si>
  <si>
    <t>Uz 2022-12 beigām</t>
  </si>
  <si>
    <r>
      <t xml:space="preserve">Saistīto pušu kreditoru kontu atlikumi - detalizēti uz </t>
    </r>
    <r>
      <rPr>
        <b/>
        <sz val="14"/>
        <color rgb="FFFF0000"/>
        <rFont val="Calibri"/>
        <family val="2"/>
        <charset val="186"/>
      </rPr>
      <t>2022. gada 31. decembri</t>
    </r>
  </si>
  <si>
    <t>53453 konta (Uzkrātās saistības) atšifrējums uz 31.12.2022.g.</t>
  </si>
  <si>
    <t>Peļņa attiecināma uz:</t>
  </si>
  <si>
    <t>(Atzīts) / apvērsts aktīvu vērtības samazinājums</t>
  </si>
  <si>
    <t>Sākotnējā atzīšanas vērtība pārskata gada sākumā</t>
  </si>
  <si>
    <t>Uzkrātais nolietojums pārskata gada sākumā</t>
  </si>
  <si>
    <t>Sākotnējā atzīšanas vērtība pārskata gada beigās</t>
  </si>
  <si>
    <t>Uzkrātais nolietojums pārskata gada beigās</t>
  </si>
  <si>
    <t>Cost at the beginning of the year</t>
  </si>
  <si>
    <t>Accumulated depreciation at the beginning of the year</t>
  </si>
  <si>
    <t>Cost at the end of the year</t>
  </si>
  <si>
    <t>Accumulated depreciation at the end of the year</t>
  </si>
  <si>
    <t xml:space="preserve">   - (zaudējumi) / ienākumi no riska ierobežošanas rezerves izmaiņām</t>
  </si>
  <si>
    <t xml:space="preserve">   - (losses) / gains from change in hedge reserve</t>
  </si>
  <si>
    <t>Īstermiņa aizņēmumi no saistītajām pusēm</t>
  </si>
  <si>
    <t>Saņemti aizņēmumi no saistītajām pusēm</t>
  </si>
  <si>
    <t>Borrowings received from related parties</t>
  </si>
  <si>
    <t>Current borrowings from related parties</t>
  </si>
  <si>
    <t>Procentu ieņēmumi no procentu likmju mijmaiņas darījumiem</t>
  </si>
  <si>
    <t>Interest income on interest rate swaps</t>
  </si>
  <si>
    <t>52013461</t>
  </si>
  <si>
    <t>DIGI0L0076032</t>
  </si>
  <si>
    <t>Tehniskās ekspertīzes dienesta pakalpojumi 11.2022.g.</t>
  </si>
  <si>
    <t>52013538</t>
  </si>
  <si>
    <t>DIGI0L0076449</t>
  </si>
  <si>
    <t>Tehniskās ekspertīzes dienesta pakalpojumi 12.2022.g.</t>
  </si>
  <si>
    <t>52013548</t>
  </si>
  <si>
    <t>DIGI0S0079376</t>
  </si>
  <si>
    <t>Par elegāzes atsūknēšanu 12.2022.g.</t>
  </si>
  <si>
    <t>52013554</t>
  </si>
  <si>
    <t>DIGI0L0077245</t>
  </si>
  <si>
    <t>A/st.Tārgale izbūvētā IT sakaru mezgla pārdošanu</t>
  </si>
  <si>
    <t>52013555</t>
  </si>
  <si>
    <t>DIGI0L0076905</t>
  </si>
  <si>
    <t>Tehniskās ekspertīzes dienesta pakalpojumi 12.2022.</t>
  </si>
  <si>
    <t>52013558</t>
  </si>
  <si>
    <t>DIGI0L0076963</t>
  </si>
  <si>
    <t>52013561</t>
  </si>
  <si>
    <t>DIGI0L0077145</t>
  </si>
  <si>
    <t>52013564</t>
  </si>
  <si>
    <t>DIGI0L0077176</t>
  </si>
  <si>
    <t>Pamatlīdzekļu un iekārtu nomas pakalpojumi 12.2022.g.</t>
  </si>
  <si>
    <t>52013567</t>
  </si>
  <si>
    <t>DIGI0L0077280</t>
  </si>
  <si>
    <t>52013568</t>
  </si>
  <si>
    <t>DIGI0L0077279</t>
  </si>
  <si>
    <t>52013569</t>
  </si>
  <si>
    <t>DIGI0C0018257</t>
  </si>
  <si>
    <t>Piekļuve AEUS 12.2022</t>
  </si>
  <si>
    <t>52013572</t>
  </si>
  <si>
    <t>DIGI0L0077278</t>
  </si>
  <si>
    <t>52013573</t>
  </si>
  <si>
    <t>DIGI0L0077177</t>
  </si>
  <si>
    <t>OPGW/ADSS trošu tehniskā atbalsta pakalpojums 12.2022.g.</t>
  </si>
  <si>
    <t>52013574</t>
  </si>
  <si>
    <t>DIGI0L0077373</t>
  </si>
  <si>
    <t>TEC-2 mehānisko iekārtu uzturēšanas remonts 12.2022.g.</t>
  </si>
  <si>
    <t>52013575</t>
  </si>
  <si>
    <t>DIGI0S0079504</t>
  </si>
  <si>
    <t>Telpu nomas un uzturēšanas pakalpojums 12.2022.g.</t>
  </si>
  <si>
    <t>52013577</t>
  </si>
  <si>
    <t>DIGI0L0077171</t>
  </si>
  <si>
    <t>Telpu un teritorijas nomas un uzturēšanas pakalpojums 12.2022.g.</t>
  </si>
  <si>
    <t>52013578</t>
  </si>
  <si>
    <t>DIGI0L0077376</t>
  </si>
  <si>
    <t>Piekluve SCADA sistēmai 12.2022.g.</t>
  </si>
  <si>
    <t>52013579</t>
  </si>
  <si>
    <t>DIGI0L0077576</t>
  </si>
  <si>
    <t>Pamatlīdzekļu un iekārtu nomas pakalpojumi 01 - 12.2022.g.</t>
  </si>
  <si>
    <t>52013583</t>
  </si>
  <si>
    <t>DIGI0L0077726</t>
  </si>
  <si>
    <t>Tehniskas ekspertizes dienesta pakalpojumi 12.2022.g.</t>
  </si>
  <si>
    <t>52013584</t>
  </si>
  <si>
    <t>DIGI0S0079990</t>
  </si>
  <si>
    <t>Elektroenerģijas pārvadīšana lietotājiem.Tikla jaudas uzturēš.un attīst lietotājiem 12.2022.g.</t>
  </si>
  <si>
    <t>52013585</t>
  </si>
  <si>
    <t>DIGI0L0077836</t>
  </si>
  <si>
    <t>Regulēšanas jaudas uz atslodzi realizācija 12.2022.g.</t>
  </si>
  <si>
    <t>52013609</t>
  </si>
  <si>
    <t>DIGI0C0018283</t>
  </si>
  <si>
    <t>Par balansēšanas pakalpojumu 2022.g. decembrī</t>
  </si>
  <si>
    <t>52013611</t>
  </si>
  <si>
    <t>DIGI0S0080202</t>
  </si>
  <si>
    <t>Par papildus zudumiem 110 kV transformatoros 12.2022.g.</t>
  </si>
  <si>
    <t>52013620</t>
  </si>
  <si>
    <t>DIGI0S0080138</t>
  </si>
  <si>
    <t>Ūdens piegāde.Kanalizācija 12.2022.g.Jatnieku ielā 95.Daugavpils</t>
  </si>
  <si>
    <t>52013630</t>
  </si>
  <si>
    <t>DIGI0S0080294</t>
  </si>
  <si>
    <t>Par 110/20/10/6 kV iekārtu operatīvo apkalpošanu 12.2022.g.</t>
  </si>
  <si>
    <t>52013632</t>
  </si>
  <si>
    <t>DIGI0L0078258</t>
  </si>
  <si>
    <t>ELEKTROENERĢIJAS PĀRVADĪŠANA LIETOTĀJIEM KURU EL.IET.PIEDER.ROBEŽA IR 110 kV KOPNES 02.2022.G.</t>
  </si>
  <si>
    <t>52013633</t>
  </si>
  <si>
    <t>DIGI0L0078259</t>
  </si>
  <si>
    <t>Par izsniegtajiem un izlietotajiem izcelsmes apliecinājumiem 2022.gada decembrī</t>
  </si>
  <si>
    <t>52013634</t>
  </si>
  <si>
    <t>DIGI0C0018296</t>
  </si>
  <si>
    <t>Par izsniegtajiem izcelsmes un eksportētiem izcelsme apliecinājumiem</t>
  </si>
  <si>
    <t>52013651</t>
  </si>
  <si>
    <t>DIGI0L0078288</t>
  </si>
  <si>
    <t>Par elektroenerģijas iegādi A/ST Tume,153 Ķemeru parks 12.2022.g.</t>
  </si>
  <si>
    <t>52013658</t>
  </si>
  <si>
    <t>DIGI0L0078304</t>
  </si>
  <si>
    <t>Balansēšanas pakalpojuma nodrošināšana, 12.2022</t>
  </si>
  <si>
    <t>Atgriezts izpildes nodrošinājums Līgumam 01R000/20-60 par TEC iekārtu tehniskā stāvokļa diagnostiku 2021. un 2022. gadiem</t>
  </si>
  <si>
    <t>Izpildes nodrošinājums līdz 03.02.2023 Līgumam 01R000/20-61 par vibrodiagnostikas mērījumiem Daugavas HES hidroagregātiem un transformatoriem 2021.gadā</t>
  </si>
  <si>
    <t>*3p_2023</t>
  </si>
  <si>
    <t>AS "Latvenergo" darba devēja iemaksas</t>
  </si>
  <si>
    <t>AS "Sadales tīkls" darba devēja iemaksas</t>
  </si>
  <si>
    <t>*2p_2023</t>
  </si>
  <si>
    <t>SIA  "Enerģijas publiskais tirgotājs" darba devēja iemaksas</t>
  </si>
  <si>
    <t xml:space="preserve">gr.izz.2011-12-36  </t>
  </si>
  <si>
    <t>ziņ.167</t>
  </si>
  <si>
    <t>ziņ.6</t>
  </si>
  <si>
    <t xml:space="preserve">812.75245.B41.0 </t>
  </si>
  <si>
    <t>Uzkrājumi fiks.servisa izmaksām  Electric Global Services</t>
  </si>
  <si>
    <t>Uzkrājumi servisa izmaksām mainīgā maksa, Electric Global Services GmbH</t>
  </si>
  <si>
    <t>Uzkrājumi garantijas pieejamības nodroš.izmaksām, Gen.Elektric, līg.010000/10-109</t>
  </si>
  <si>
    <t>NORD POOL UZKRĀJUMI 12.2022.</t>
  </si>
  <si>
    <t>Uzkrājumi veselības un nelaimes gadījumu klīringa konta pārgrāmatošana decembrī</t>
  </si>
  <si>
    <t>Uzkrājumi salīdzināmo datu atlases un analīzes izmaksām, KPMG</t>
  </si>
  <si>
    <t>Uzkrājumi marketinga izmaksām</t>
  </si>
  <si>
    <t>Uzkrājumi Microsoft programmatūras licenču uzturēšanas pak.izmaksām</t>
  </si>
  <si>
    <t>CRAYON līgums 010000/23-1</t>
  </si>
  <si>
    <t>Uzkrājumi Joint Venture pakalpojumu izmaksām</t>
  </si>
  <si>
    <t>Uzkrājumi konsultāciju izmaksām AFRY Capital Limited;Green Giraffe B.V.</t>
  </si>
  <si>
    <t>Uzkrājumi Siltumsūkņa uzstādīšana "DKD" SIA</t>
  </si>
  <si>
    <t xml:space="preserve">Ziņ. 15 23.01.2022 </t>
  </si>
  <si>
    <t>DIGI0L0078644</t>
  </si>
  <si>
    <t>Uzkrājumi Siltumsūkņa uzstādīšana JUNEKA MONTĀŽA SIA</t>
  </si>
  <si>
    <t>Ziņ. 15 23.01.2023</t>
  </si>
  <si>
    <t>DIGI0L0078647</t>
  </si>
  <si>
    <t>Lēmums 17.11.2022</t>
  </si>
  <si>
    <t>Auto uzlāde, iekš. patēriņš</t>
  </si>
  <si>
    <t>IT uzturēš.</t>
  </si>
  <si>
    <t>ziņ.10</t>
  </si>
  <si>
    <t>BITE rēķins</t>
  </si>
  <si>
    <t>saņemts rēķins, samazina ziņ.6</t>
  </si>
  <si>
    <t>Zemes un telpu nomas izm.</t>
  </si>
  <si>
    <t>ziņ.11</t>
  </si>
  <si>
    <t xml:space="preserve">Ieņēmumu samazinājums par pārdotajiem siltumsūkņiem </t>
  </si>
  <si>
    <t xml:space="preserve">ziņ.3 </t>
  </si>
  <si>
    <t>Uzkrājumi aktuāra pakalpojumiem</t>
  </si>
  <si>
    <t>– par elektroenerģiju un dabasgāzi un ar tiem saistītiem pakalpojumiem (darījuma partnera modelis)</t>
  </si>
  <si>
    <t>23503 - Uzkrājumi ieņēmumiem no enerģijas pārdošanas</t>
  </si>
  <si>
    <t>Investments in subsidiaries</t>
  </si>
  <si>
    <t>Zaudējumi no atvasināto finanšu instrumentu patiesās vērtības izmaiņām</t>
  </si>
  <si>
    <t>Losses from fair value changes of derivative financial instruments</t>
  </si>
  <si>
    <t>Increase of non–current assets revaluation reserve as a result of revaluation (Note 7 c)</t>
  </si>
  <si>
    <t>Ilgtermiņa aktīvu pārvērtēšanas rezerves pieaugums pārvērtēšanas rezultātā                 (7. c pielikums)</t>
  </si>
  <si>
    <t>KOPĀ īstermiņa aizņēmumi no finanšu institūcijām</t>
  </si>
  <si>
    <t>Total current borrowings from financial institutions</t>
  </si>
  <si>
    <t>KOPĀ  aizņēmumi no finanšu institūcijām</t>
  </si>
  <si>
    <t>TOTAL borrowings</t>
  </si>
  <si>
    <t>TOTAL borrowings  from financial institutions</t>
  </si>
  <si>
    <t>Debitoru kontu atlikumi 31/12/2022</t>
  </si>
  <si>
    <t>Counterparty / Portfolio</t>
  </si>
  <si>
    <t>The Group's and the Parent Company's revenue from contracts with customers based on the timing of revenue recognition:</t>
  </si>
  <si>
    <t>Goods and services transferred at a point in time</t>
  </si>
  <si>
    <t>Goods and services transferred over time</t>
  </si>
  <si>
    <t>Preču un ar enerģiju saistīto risinājumu pārdošana</t>
  </si>
  <si>
    <t>Sales of goods and energy related solutions</t>
  </si>
  <si>
    <t>15. SFPS / IFRS 16</t>
  </si>
  <si>
    <t>Preču un ar enerģiju saistīto risinajumu pārdošana</t>
  </si>
  <si>
    <t>Ieņēmumi, kas atzīti konkrētā brīdī</t>
  </si>
  <si>
    <t>Ieņēmumi, kas atzīti laika gaitā</t>
  </si>
  <si>
    <t>Koncerna un mātessabiedrības ieņēmumi no līgumiem ar klientiem, pamatojoties uz ieņēmumu atzīšanas laiku:</t>
  </si>
  <si>
    <t>Ilgtermiņa aizņēmumi no finanšu institūcijām ilgtermiņa daļa</t>
  </si>
  <si>
    <t>Emitēto parāda vērtspapīru (obligācijas) ilgtermiņa daļa</t>
  </si>
  <si>
    <t>Uzkrātās procentu saistības ilgtermiņa aizņēmumiem no finanšu institūcijām</t>
  </si>
  <si>
    <t>Atmaksātie aizņēmumi finanšu institūcijām</t>
  </si>
  <si>
    <t>Izmaiņas uzkrātajās procentu saistībās aizņēmumiem no finanšu institūcijām</t>
  </si>
  <si>
    <t>Non–current portion of non-current borrowings from financial institutions</t>
  </si>
  <si>
    <t>Non-current portion of issued debt securities (bonds)</t>
  </si>
  <si>
    <t xml:space="preserve">Accrued interest on non-current borrowings from financial institutions </t>
  </si>
  <si>
    <t>Received borrowings  from financial institutions</t>
  </si>
  <si>
    <t>Repaid borrowings from financial institutions</t>
  </si>
  <si>
    <t xml:space="preserve">Change in accrued interest on borrowings from financial institutions </t>
  </si>
  <si>
    <t>Kopā pārējie visaptverošie (zaudējumi) / ienākumi pārskata gadā</t>
  </si>
  <si>
    <t>Other comprehensive (loss) / income for the year</t>
  </si>
  <si>
    <t>Nekontrolējošās līdzdalības ieguldījums akciju kapitālā</t>
  </si>
  <si>
    <t>Non‒controlling interests' contributions to share capital</t>
  </si>
  <si>
    <t>Neto naudas un tās ekvivalentu palielinājums</t>
  </si>
  <si>
    <t>Net increase in cash and cash equivalents</t>
  </si>
  <si>
    <t xml:space="preserve">Zaudējumi no procentu likmju mijmaiņas darījumu patiesās vērtības izmaiņām </t>
  </si>
  <si>
    <t>Losses on fair value changes on interest rate swaps</t>
  </si>
  <si>
    <t>Revenue from contracts with customers:</t>
  </si>
  <si>
    <t>Ieņēmumi no līgumiem ar klientiem</t>
  </si>
  <si>
    <t>Ieņēmumi no līgumiem ar klientiem:</t>
  </si>
  <si>
    <t>Uzkrājumi garantijas pieej.nodr., General Electric, 2023.g.</t>
  </si>
  <si>
    <t>zin.30</t>
  </si>
  <si>
    <t>2023.g. revīzijas izmaksām, E&amp;Y</t>
  </si>
  <si>
    <t>Uzkr.par optiskā sakaru kabeļa izmaksām, AST, līg.010000/22-142</t>
  </si>
  <si>
    <t>L.812.75211.B41.0.</t>
  </si>
  <si>
    <t>ziņ.52</t>
  </si>
  <si>
    <t xml:space="preserve">AS "Sadales tīkls " </t>
  </si>
  <si>
    <t>Šmerļa iela 1, Rīga LV1160</t>
  </si>
  <si>
    <t>Reģ. Nr. 4000385687</t>
  </si>
  <si>
    <t>PVN reģ. Nr. LV40003857687</t>
  </si>
  <si>
    <t xml:space="preserve">  sākuma atlikums</t>
  </si>
  <si>
    <t>apgrozījums</t>
  </si>
  <si>
    <t xml:space="preserve">  beigu atlikums</t>
  </si>
  <si>
    <t>S00.75220.</t>
  </si>
  <si>
    <t>DIGI sist. Rēķini</t>
  </si>
  <si>
    <t>2023.g.fin.pārskatu revīzijas izmaksas</t>
  </si>
  <si>
    <t>Telpu un zemes nomas izm.</t>
  </si>
  <si>
    <t>SB8.752xx</t>
  </si>
  <si>
    <t xml:space="preserve">ziņ.52     </t>
  </si>
  <si>
    <t>Ziņ. 79</t>
  </si>
  <si>
    <t>Uzkrājumi zemes un telpu nomas izmaksām 18.01.2023 ziņ.6</t>
  </si>
  <si>
    <t>Ziņ. Nr.6 (18.01.2023)</t>
  </si>
  <si>
    <t>PAVISAM KOPĀ:</t>
  </si>
  <si>
    <t>Net other comprehensive income not to be reclassified to profit or loss in subsequent periods</t>
  </si>
  <si>
    <t>Neto pārējie visaptverošie ienākumi, kas nav jāpārklasificē uz pelņu vai zaudējumiem nākamajos periodos</t>
  </si>
  <si>
    <t>Net other comprehensive income to be reclassified to profit or loss in subsequent periods</t>
  </si>
  <si>
    <t>Neto pārējie visaptverošie ienākumi, kas pārklasificējami uz pelņu vai zaudējumiem nākamajos periodos</t>
  </si>
  <si>
    <t xml:space="preserve">Dividendes par 2022. gadu </t>
  </si>
  <si>
    <t>Dividends for 2022</t>
  </si>
  <si>
    <t>c) pamatlīdzekļi</t>
  </si>
  <si>
    <t>a) Ilgtermiņa nemateriālie ieguldījumi</t>
  </si>
  <si>
    <t>a) Non-current intangible assets</t>
  </si>
  <si>
    <t>c) Property, plant and equipment</t>
  </si>
  <si>
    <t>d) Ieguldījuma īpašumi</t>
  </si>
  <si>
    <t>d) Investment property</t>
  </si>
  <si>
    <t>Meitassabiedrības iegāde</t>
  </si>
  <si>
    <t>Acquisition of a subsidiary</t>
  </si>
  <si>
    <t>GL izz, numurs</t>
  </si>
  <si>
    <t>Ziņ 52 (12.07.2023)</t>
  </si>
  <si>
    <t>Parādi piegādātājiem</t>
  </si>
  <si>
    <t>Parādi saistītajām pusēm (19. b) pielikums)</t>
  </si>
  <si>
    <t>Payables to related parties (Note 19 b)</t>
  </si>
  <si>
    <t>Uzkrātās saistības saistītajām pusēm (19. d) pielikums)</t>
  </si>
  <si>
    <t>Accrued expenses from related parties (Note 19 d)</t>
  </si>
  <si>
    <t>Meitassabiedrību līdzdalības daļas (%)</t>
  </si>
  <si>
    <t>Subsidiaries' participating interest held (%)</t>
  </si>
  <si>
    <r>
      <rPr>
        <b/>
        <i/>
        <sz val="8"/>
        <color theme="1"/>
        <rFont val="Arial"/>
        <family val="2"/>
        <charset val="186"/>
      </rPr>
      <t>Elektrum Eesti OÜ</t>
    </r>
    <r>
      <rPr>
        <b/>
        <sz val="8"/>
        <color theme="1"/>
        <rFont val="Arial"/>
        <family val="2"/>
        <charset val="186"/>
      </rPr>
      <t xml:space="preserve"> meitassabiedrības:</t>
    </r>
  </si>
  <si>
    <t>Subsidiaries of Elektrum Eesti OÜ:</t>
  </si>
  <si>
    <t>Elektroenerģijas mikrotīkla pakalpojumi</t>
  </si>
  <si>
    <t>Electricity microgrid services</t>
  </si>
  <si>
    <r>
      <rPr>
        <b/>
        <i/>
        <sz val="8"/>
        <color theme="1"/>
        <rFont val="Arial"/>
        <family val="2"/>
        <charset val="186"/>
      </rPr>
      <t>Elektrum Lietuva, UAB</t>
    </r>
    <r>
      <rPr>
        <b/>
        <sz val="8"/>
        <color theme="1"/>
        <rFont val="Arial"/>
        <family val="2"/>
        <charset val="186"/>
      </rPr>
      <t xml:space="preserve"> meitassabiedrības:</t>
    </r>
  </si>
  <si>
    <t>Subsidiaries of Elektrum Lietuva, UAB:</t>
  </si>
  <si>
    <r>
      <t xml:space="preserve">  Mazumtirdzniecībā pārdotā elektroenerģija </t>
    </r>
    <r>
      <rPr>
        <i/>
        <vertAlign val="superscript"/>
        <sz val="9"/>
        <color theme="1"/>
        <rFont val="Arial"/>
        <family val="2"/>
        <charset val="186"/>
      </rPr>
      <t>1)</t>
    </r>
  </si>
  <si>
    <r>
      <t xml:space="preserve">  Retail electricity </t>
    </r>
    <r>
      <rPr>
        <i/>
        <vertAlign val="superscript"/>
        <sz val="9"/>
        <rFont val="Arial"/>
        <family val="2"/>
        <charset val="186"/>
      </rPr>
      <t>1)</t>
    </r>
  </si>
  <si>
    <r>
      <t xml:space="preserve">  Vairumtirdzniecībā pārdotā elektroenerģija </t>
    </r>
    <r>
      <rPr>
        <i/>
        <vertAlign val="superscript"/>
        <sz val="9"/>
        <color theme="1"/>
        <rFont val="Arial"/>
        <family val="2"/>
        <charset val="186"/>
      </rPr>
      <t>2)</t>
    </r>
  </si>
  <si>
    <r>
      <t xml:space="preserve">  Wholesale electricity </t>
    </r>
    <r>
      <rPr>
        <i/>
        <vertAlign val="superscript"/>
        <sz val="9"/>
        <rFont val="Arial"/>
        <family val="2"/>
        <charset val="186"/>
      </rPr>
      <t>2)</t>
    </r>
  </si>
  <si>
    <t>Pārdotā dabasgāze:</t>
  </si>
  <si>
    <t>Natural gas sales</t>
  </si>
  <si>
    <t xml:space="preserve">  Mazumtirdzniecībā pārdotā dabasgāze</t>
  </si>
  <si>
    <t xml:space="preserve">  Retail gas</t>
  </si>
  <si>
    <t xml:space="preserve">  Vairumtirdzniecībā pārdotā dabasgāze</t>
  </si>
  <si>
    <t xml:space="preserve">  Wholesale gas</t>
  </si>
  <si>
    <r>
      <t xml:space="preserve">Koriģēts </t>
    </r>
    <r>
      <rPr>
        <i/>
        <sz val="9"/>
        <color theme="1"/>
        <rFont val="Arial"/>
        <family val="2"/>
        <charset val="186"/>
      </rPr>
      <t>FFO</t>
    </r>
    <r>
      <rPr>
        <sz val="9"/>
        <color theme="1"/>
        <rFont val="Arial"/>
        <family val="2"/>
        <charset val="186"/>
      </rPr>
      <t xml:space="preserve"> / neto aizņēmumi </t>
    </r>
    <r>
      <rPr>
        <vertAlign val="superscript"/>
        <sz val="9"/>
        <color theme="1"/>
        <rFont val="Arial"/>
        <family val="2"/>
        <charset val="186"/>
      </rPr>
      <t>7)</t>
    </r>
  </si>
  <si>
    <r>
      <t xml:space="preserve">Adjusted FFO / net debt </t>
    </r>
    <r>
      <rPr>
        <vertAlign val="superscript"/>
        <sz val="9"/>
        <rFont val="Arial"/>
        <family val="2"/>
        <charset val="186"/>
      </rPr>
      <t>7)</t>
    </r>
  </si>
  <si>
    <r>
      <t xml:space="preserve">Neto aizņēmumi / </t>
    </r>
    <r>
      <rPr>
        <i/>
        <sz val="9"/>
        <color theme="1"/>
        <rFont val="Arial"/>
        <family val="2"/>
        <charset val="186"/>
      </rPr>
      <t>EBITDA</t>
    </r>
    <r>
      <rPr>
        <sz val="9"/>
        <color theme="1"/>
        <rFont val="Arial"/>
        <family val="2"/>
        <charset val="186"/>
      </rPr>
      <t xml:space="preserve"> </t>
    </r>
    <r>
      <rPr>
        <vertAlign val="superscript"/>
        <sz val="9"/>
        <color indexed="8"/>
        <rFont val="Arial"/>
        <family val="2"/>
        <charset val="186"/>
      </rPr>
      <t>8)</t>
    </r>
  </si>
  <si>
    <r>
      <t xml:space="preserve">Net debt / EBITDA </t>
    </r>
    <r>
      <rPr>
        <vertAlign val="superscript"/>
        <sz val="9"/>
        <rFont val="Arial"/>
        <family val="2"/>
        <charset val="186"/>
      </rPr>
      <t>8)</t>
    </r>
  </si>
  <si>
    <r>
      <rPr>
        <i/>
        <sz val="9"/>
        <color theme="1"/>
        <rFont val="Arial"/>
        <family val="2"/>
        <charset val="186"/>
      </rPr>
      <t>EBITDA</t>
    </r>
    <r>
      <rPr>
        <sz val="9"/>
        <color theme="1"/>
        <rFont val="Arial"/>
        <family val="2"/>
        <charset val="186"/>
      </rPr>
      <t xml:space="preserve"> rentabilitāte </t>
    </r>
    <r>
      <rPr>
        <vertAlign val="superscript"/>
        <sz val="9"/>
        <color indexed="8"/>
        <rFont val="Arial"/>
        <family val="2"/>
        <charset val="186"/>
      </rPr>
      <t>9)</t>
    </r>
  </si>
  <si>
    <r>
      <t xml:space="preserve">EBITDA margin </t>
    </r>
    <r>
      <rPr>
        <vertAlign val="superscript"/>
        <sz val="9"/>
        <rFont val="Arial"/>
        <family val="2"/>
        <charset val="186"/>
      </rPr>
      <t>9)</t>
    </r>
  </si>
  <si>
    <r>
      <t>Aktīvu atdeve (</t>
    </r>
    <r>
      <rPr>
        <i/>
        <sz val="9"/>
        <color indexed="8"/>
        <rFont val="Arial"/>
        <family val="2"/>
        <charset val="186"/>
      </rPr>
      <t>ROA</t>
    </r>
    <r>
      <rPr>
        <sz val="9"/>
        <color indexed="8"/>
        <rFont val="Arial"/>
        <family val="2"/>
        <charset val="186"/>
      </rPr>
      <t xml:space="preserve">) </t>
    </r>
    <r>
      <rPr>
        <vertAlign val="superscript"/>
        <sz val="9"/>
        <color indexed="8"/>
        <rFont val="Arial"/>
        <family val="2"/>
        <charset val="186"/>
      </rPr>
      <t>10)</t>
    </r>
  </si>
  <si>
    <r>
      <t xml:space="preserve">Return on assets (ROA) </t>
    </r>
    <r>
      <rPr>
        <vertAlign val="superscript"/>
        <sz val="9"/>
        <color indexed="8"/>
        <rFont val="Arial"/>
        <family val="2"/>
        <charset val="186"/>
      </rPr>
      <t>10)</t>
    </r>
  </si>
  <si>
    <r>
      <t>Ieguldītā kapitāla atdeve (</t>
    </r>
    <r>
      <rPr>
        <i/>
        <sz val="9"/>
        <color indexed="8"/>
        <rFont val="Arial"/>
        <family val="2"/>
        <charset val="186"/>
      </rPr>
      <t>ROCE</t>
    </r>
    <r>
      <rPr>
        <sz val="9"/>
        <color indexed="8"/>
        <rFont val="Arial"/>
        <family val="2"/>
        <charset val="186"/>
      </rPr>
      <t xml:space="preserve">) </t>
    </r>
    <r>
      <rPr>
        <vertAlign val="superscript"/>
        <sz val="9"/>
        <color indexed="8"/>
        <rFont val="Arial"/>
        <family val="2"/>
        <charset val="186"/>
      </rPr>
      <t>11)</t>
    </r>
    <r>
      <rPr>
        <sz val="9"/>
        <color indexed="8"/>
        <rFont val="Arial"/>
        <family val="2"/>
        <charset val="186"/>
      </rPr>
      <t>*</t>
    </r>
  </si>
  <si>
    <r>
      <t xml:space="preserve">Return on capital employed (ROCE) </t>
    </r>
    <r>
      <rPr>
        <vertAlign val="superscript"/>
        <sz val="9"/>
        <rFont val="Arial"/>
        <family val="2"/>
        <charset val="186"/>
      </rPr>
      <t>11)</t>
    </r>
    <r>
      <rPr>
        <sz val="9"/>
        <rFont val="Arial"/>
        <family val="2"/>
        <charset val="186"/>
      </rPr>
      <t>*</t>
    </r>
  </si>
  <si>
    <r>
      <t xml:space="preserve">Neto aizņēmumi pret pašu kapitālu </t>
    </r>
    <r>
      <rPr>
        <vertAlign val="superscript"/>
        <sz val="9"/>
        <color indexed="8"/>
        <rFont val="Arial"/>
        <family val="2"/>
        <charset val="186"/>
      </rPr>
      <t>12)</t>
    </r>
  </si>
  <si>
    <r>
      <t xml:space="preserve">Net debt / equity </t>
    </r>
    <r>
      <rPr>
        <vertAlign val="superscript"/>
        <sz val="9"/>
        <rFont val="Arial"/>
        <family val="2"/>
        <charset val="186"/>
      </rPr>
      <t>12)</t>
    </r>
  </si>
  <si>
    <r>
      <t>7)</t>
    </r>
    <r>
      <rPr>
        <sz val="8"/>
        <color indexed="8"/>
        <rFont val="Arial"/>
        <family val="2"/>
        <charset val="186"/>
      </rPr>
      <t xml:space="preserve"> Koriģēts FFO) / neto aizņēmumi = koriģēts FFO (12 mēnešu periodā) / (neto aizņēmumi 12 mēnešu perioda sākumā + neto aizņēmumi pārskata perioda beigās) / 2 × 100 %</t>
    </r>
  </si>
  <si>
    <r>
      <t>7)</t>
    </r>
    <r>
      <rPr>
        <sz val="8"/>
        <color indexed="8"/>
        <rFont val="Arial"/>
        <family val="2"/>
        <charset val="186"/>
      </rPr>
      <t xml:space="preserve"> Adjusted FFO / Net debt = adjusted FFO (12-month rolling) / (net debt at the beginning of the 12-month period + net debt at the end of the 12-month period) / 2 × 100 %</t>
    </r>
  </si>
  <si>
    <r>
      <t xml:space="preserve">8) </t>
    </r>
    <r>
      <rPr>
        <sz val="8"/>
        <color indexed="8"/>
        <rFont val="Arial"/>
        <family val="2"/>
        <charset val="186"/>
      </rPr>
      <t>Neto aizņēmumi / EBITDA = (neto aizņēmumi 12 mēnešu perioda sākumā + neto aizņēmumi 12 mēnešu perioda beigās) × 0,5 / EBITDA (12 mēnešu periodā)</t>
    </r>
  </si>
  <si>
    <r>
      <t>8)</t>
    </r>
    <r>
      <rPr>
        <sz val="8"/>
        <color indexed="8"/>
        <rFont val="Arial"/>
        <family val="2"/>
        <charset val="186"/>
      </rPr>
      <t xml:space="preserve"> Net debt / EBITDA = (net debt at the beginning of the 12-month period + net debt at the end of the 12-month period) × 0.5 / EBITDA (12-month rolling)</t>
    </r>
  </si>
  <si>
    <r>
      <t>9)</t>
    </r>
    <r>
      <rPr>
        <sz val="8"/>
        <color indexed="8"/>
        <rFont val="Arial"/>
        <family val="2"/>
        <charset val="186"/>
      </rPr>
      <t xml:space="preserve"> EBITDA rentabilitāte = EBITDA (12 mēnešu periodā) / ieņēmumi (12 mēnešu periodā) × 100 %</t>
    </r>
  </si>
  <si>
    <r>
      <t xml:space="preserve">9) </t>
    </r>
    <r>
      <rPr>
        <sz val="8"/>
        <color indexed="8"/>
        <rFont val="Arial"/>
        <family val="2"/>
        <charset val="186"/>
      </rPr>
      <t>EBITDA margin = EBITDA (12-month rolling) / revenue (12-month rolling) × 100%</t>
    </r>
  </si>
  <si>
    <r>
      <t>10)</t>
    </r>
    <r>
      <rPr>
        <sz val="8"/>
        <color indexed="8"/>
        <rFont val="Arial"/>
        <family val="2"/>
        <charset val="186"/>
      </rPr>
      <t xml:space="preserve"> Aktīvu atdeve (ROA) = peļņa (12 mēnešu periodā) / (aktīvi 12 mēnešu perioda sākumā + aktīvi pārskata perioda beigās) / 2 × 100 %</t>
    </r>
  </si>
  <si>
    <r>
      <t>10)</t>
    </r>
    <r>
      <rPr>
        <sz val="8"/>
        <color indexed="8"/>
        <rFont val="Arial"/>
        <family val="2"/>
        <charset val="186"/>
      </rPr>
      <t xml:space="preserve"> Return on assets (ROA) = net profit (12-month rolling) / (assets at the beginning of the 12-month period + assets at the end of the 12-month period) / 2 × 100%</t>
    </r>
  </si>
  <si>
    <r>
      <t>11)</t>
    </r>
    <r>
      <rPr>
        <sz val="8"/>
        <color indexed="8"/>
        <rFont val="Arial"/>
        <family val="2"/>
        <charset val="186"/>
      </rPr>
      <t xml:space="preserve"> Ieguldītā kapitāla atdeve (ROCE) = saimnieciskās darbības peļņa (12 mēnešu periodā) / ((pašu kapitāls 12 mēnešu perioda sākumā + pašu kapitāls pārskata perioda beigās) / 2 + aizņēmumu vidējā vērtība) × 100 %</t>
    </r>
  </si>
  <si>
    <r>
      <t>11)</t>
    </r>
    <r>
      <rPr>
        <sz val="8"/>
        <color indexed="8"/>
        <rFont val="Arial"/>
        <family val="2"/>
        <charset val="186"/>
      </rPr>
      <t xml:space="preserve"> Return on capital employed (ROCE) = operating profit of the 12-month period / (average value of equity + average value of borrowings) × 100%</t>
    </r>
  </si>
  <si>
    <r>
      <t>12)</t>
    </r>
    <r>
      <rPr>
        <sz val="8"/>
        <color indexed="8"/>
        <rFont val="Arial"/>
        <family val="2"/>
        <charset val="186"/>
      </rPr>
      <t xml:space="preserve"> Neto aizņēmumi pret pašu kapitālu = neto aizņēmumi pārskata perioda beigās / pašu kapitāls pārskata perioda beigās × 100 %</t>
    </r>
  </si>
  <si>
    <r>
      <t>12)</t>
    </r>
    <r>
      <rPr>
        <sz val="8"/>
        <color indexed="8"/>
        <rFont val="Arial"/>
        <family val="2"/>
        <charset val="186"/>
      </rPr>
      <t xml:space="preserve"> Net debt / equity = net debt at the end of the reporting period / equity at the end of the reporting period × 100%</t>
    </r>
  </si>
  <si>
    <t>Net cash flows (used in) / generated from financing activities</t>
  </si>
  <si>
    <r>
      <t xml:space="preserve">Saistīto pušu kreditoru kontu atlikumi - detalizēti uz </t>
    </r>
    <r>
      <rPr>
        <b/>
        <sz val="14"/>
        <color rgb="FFFF0000"/>
        <rFont val="Calibri"/>
        <family val="2"/>
        <charset val="186"/>
      </rPr>
      <t>2023. gada 30. septembri</t>
    </r>
  </si>
  <si>
    <t>Uz 2023-9 beigām</t>
  </si>
  <si>
    <t>52014977</t>
  </si>
  <si>
    <t>DIGI0L0095823</t>
  </si>
  <si>
    <t>Tehniskās ekspertīzes dienesta pakalpojumi 09.2023.g.</t>
  </si>
  <si>
    <t>52014978</t>
  </si>
  <si>
    <t>DIGI0L0095870</t>
  </si>
  <si>
    <t>52014990</t>
  </si>
  <si>
    <t>DIGI0L0095972</t>
  </si>
  <si>
    <t>52015009</t>
  </si>
  <si>
    <t>DIGI0L0096594</t>
  </si>
  <si>
    <t>Pamatlīdzekļu un iekārtu nomas pakalpojumi 09.2023.g.</t>
  </si>
  <si>
    <t>52015010</t>
  </si>
  <si>
    <t>DIGI0L0096595</t>
  </si>
  <si>
    <t>52015011</t>
  </si>
  <si>
    <t>DIGI0L0096597</t>
  </si>
  <si>
    <t>52015012</t>
  </si>
  <si>
    <t>DIGI0L0096598</t>
  </si>
  <si>
    <t>Par OPGW/ADSS kabeļu izvietošanas tiesībām uz 110 kV un 330 kV EPL balstiem, 09.2023</t>
  </si>
  <si>
    <t>52015013</t>
  </si>
  <si>
    <t>DIGI0L0096596</t>
  </si>
  <si>
    <t>Par OPGW/ADSS trošu tehniskā atbalsta pakalpojumu veikšanu, 09.2023</t>
  </si>
  <si>
    <t>52015019</t>
  </si>
  <si>
    <t>DIGI0L0096599</t>
  </si>
  <si>
    <t>Telpu un teritorijas nomas un uzturēšanas pakalpojums, 09.2023</t>
  </si>
  <si>
    <t>52015020</t>
  </si>
  <si>
    <t>DIGI0L0096960</t>
  </si>
  <si>
    <t>Piekļuve SCADA sistēmai, 09.2023</t>
  </si>
  <si>
    <t>52015032</t>
  </si>
  <si>
    <t>DIGI0L0097299</t>
  </si>
  <si>
    <t>Par piekļuvi AEUS sistēmai, 09.2023</t>
  </si>
  <si>
    <t>52015039</t>
  </si>
  <si>
    <t>DIGI0L0096998</t>
  </si>
  <si>
    <t>Regulēšanas jaudas uz atslodzi realizācija, 09.2023</t>
  </si>
  <si>
    <t>52015082</t>
  </si>
  <si>
    <t>DIGI0L0097337</t>
  </si>
  <si>
    <t>Par izsniegtajiem un izlietotajiem izcelsmes apliecinājumiem 2023.gada septembrī</t>
  </si>
  <si>
    <t>52015101</t>
  </si>
  <si>
    <t>DIGI0L0097562</t>
  </si>
  <si>
    <t>Par elektroenerģijas iegādi 09.2023.g.</t>
  </si>
  <si>
    <t>52015104</t>
  </si>
  <si>
    <t>DIGI0L0097463</t>
  </si>
  <si>
    <t>Par pārvades pakalpojumiem 2023.g. septembrī</t>
  </si>
  <si>
    <t>52015106</t>
  </si>
  <si>
    <t>DIGI0L0097493</t>
  </si>
  <si>
    <t>Balansēšanas pakalpojuma nodrošināšana,, 09.2023</t>
  </si>
  <si>
    <t>*31p</t>
  </si>
  <si>
    <t>AS "Latvenergo" darba devēja iemaksas pensiju fondā par 2023.g.septembri</t>
  </si>
  <si>
    <t>52014909</t>
  </si>
  <si>
    <t>DIGI0S0097852</t>
  </si>
  <si>
    <t>Pārbūve un pārbūvētās 20kV sadalnes pieslõgšanu a/st nr.2</t>
  </si>
  <si>
    <t>52015017</t>
  </si>
  <si>
    <t>DIGI0S0100115</t>
  </si>
  <si>
    <t>Telpu un zemes noma par 09.2023</t>
  </si>
  <si>
    <t>52015030</t>
  </si>
  <si>
    <t>DIGI0S0099926</t>
  </si>
  <si>
    <t>Ūdens piegāde Kanalizācija 09.2023.g.</t>
  </si>
  <si>
    <t>52015040</t>
  </si>
  <si>
    <t>DIGI0S0100158</t>
  </si>
  <si>
    <t>Elektroenerģijas pārvadīšana lietotājiem,09.2023.g.</t>
  </si>
  <si>
    <t>52015056</t>
  </si>
  <si>
    <t>DIGI0S0100277</t>
  </si>
  <si>
    <t>Par papildus zudumiem 110 kV transformatoros 09.2023.g.</t>
  </si>
  <si>
    <t>*30p_</t>
  </si>
  <si>
    <t>AS "Sadales tīkls" darba devēja iemaksas pensiju fondā par 2023.gada septembrī</t>
  </si>
  <si>
    <t>52015076</t>
  </si>
  <si>
    <t>DIGI0C0018887</t>
  </si>
  <si>
    <t>Balansēšanas pakalpojuma nodrošināšana, 09.2023</t>
  </si>
  <si>
    <t>*20p_2023</t>
  </si>
  <si>
    <t>SIA "Enerģijas publiskais tirgotājs" darba devēja iemaksas pensiju fondā par 2023.gada septembri</t>
  </si>
  <si>
    <t>53453 konta (Uzkrātās saistības) atšifrējums uz 30.09.2023.g.</t>
  </si>
  <si>
    <t>Bille atskaite</t>
  </si>
  <si>
    <t>L.847.75281.000.0</t>
  </si>
  <si>
    <t>Uzkrājumi par 2023.gada 2.cet.  AS "Augstsprieguma tīkls" optiskais sakaru kabelis noma</t>
  </si>
  <si>
    <t>L.812.75211.B41.0</t>
  </si>
  <si>
    <t>Ziņ80 22.08.2023.</t>
  </si>
  <si>
    <t>Uzkrājumi par 2023.gada 3.cet.  AS "Augstsprieguma tīkls" optiskais sakaru kabelis noma Līg. 010000/22-142</t>
  </si>
  <si>
    <t>31.10.2023. Nr. 92</t>
  </si>
  <si>
    <t>Uzkrājumi ITT pakalpojumiem  - nav saņemti rēkimi 09.2023.</t>
  </si>
  <si>
    <t>L812.75241/-2.xxx.0</t>
  </si>
  <si>
    <t>Ziņ.Nr.88 (13.10.2023)</t>
  </si>
  <si>
    <t>Izmaksu uzkrājumi pabeigtiem solārajiem projektiem 09.2023. (Nav saņemti rēķini)</t>
  </si>
  <si>
    <t>Valsts atbalsts - elektroenerģija 09.2023 (18.10.2023. Ziņojums Nr.568 krrēķins Nr.72040935)</t>
  </si>
  <si>
    <t>Valsts atbalsts - dabasgāze 09.2023 (18.10.2023. Ziņojums Nr.569 kredītrēķins Nr.72040936)</t>
  </si>
  <si>
    <t>08.2023. Veselības un nelaimes gad. apdroš. klīrings 56197 pārgr. 24011</t>
  </si>
  <si>
    <t>NORD POOL uzkrājumi 09.2023.  reverss</t>
  </si>
  <si>
    <t>Rēķini 3931906 02.10.2023.; 3930842 29.09.2023.</t>
  </si>
  <si>
    <t>Izmaksu uzkrājumi 09.2023, DIGI rēķini  reverss</t>
  </si>
  <si>
    <t>GENERAL ELECTRIC GLOBAL SERVICES GMBH FILIĀLE LATVIJĀ</t>
  </si>
  <si>
    <t xml:space="preserve"> BGR-TDV-79 27.10.2023</t>
  </si>
  <si>
    <t>Reversēts 11.2023.  10316316</t>
  </si>
  <si>
    <t>53453 konta (Uzkrātās saistības) atšifrējums uz 31.10.2023.g.</t>
  </si>
  <si>
    <t>Degvielas izlietojums 2023.g.augustā</t>
  </si>
  <si>
    <t>Degvielas izlietojums 2023.g.septembrī</t>
  </si>
  <si>
    <t>SFF.75281</t>
  </si>
  <si>
    <t>100076913</t>
  </si>
  <si>
    <t>Uzkrājums par pārvaldīto elektroenerģiju no Latvijas Dzelzceļš VAS 09.2023</t>
  </si>
  <si>
    <t>S.SFF.71167.000.0</t>
  </si>
  <si>
    <t>Rēķins Nr. 9010823852, 30.09.2023, DIGI0S0100607 (v. 310542484), GL 100076851</t>
  </si>
  <si>
    <t>Uzkrājumi DIGI rēķiniem 09.2023</t>
  </si>
  <si>
    <t>Veselības un nelaimes gadījumu apdrošināšanas izdevumu pārgrāmatošana</t>
  </si>
  <si>
    <t>Accrued interest income on interest rate swap financial instruments</t>
  </si>
  <si>
    <t>Uzkrātie procentu ieņēmumi no procentu mijmaiņas finanšu instrumentiem</t>
  </si>
  <si>
    <t>2023. gada 31.decembrī</t>
  </si>
  <si>
    <t>As of 31 December 2023</t>
  </si>
  <si>
    <t xml:space="preserve"> 31/12/2023</t>
  </si>
  <si>
    <t>31/12/2023</t>
  </si>
  <si>
    <t>2023. gada 31. decembrī</t>
  </si>
  <si>
    <t>Atlikums 2023. gada 31.decembrī</t>
  </si>
  <si>
    <t>Other current financial investments</t>
  </si>
  <si>
    <t>Net cash flows used in investing activities</t>
  </si>
  <si>
    <t>Nauda un naudas ekvivalenti pārskata gada sākumā</t>
  </si>
  <si>
    <t>Nauda un naudas ekvivalenti pārskata gada beigās</t>
  </si>
  <si>
    <t>Ilgtermiņa aizdevumi citām saistītajām pusēm</t>
  </si>
  <si>
    <t>Non-current loans to other related parties</t>
  </si>
  <si>
    <t>Short–term bank deposits</t>
  </si>
  <si>
    <t>Nesegtās obligātā iepirkuma un garantēto maksājumu par koģenerācijas elektrostacijās uzstādīto elektrisko jaudu izmaksas, neto *</t>
  </si>
  <si>
    <t>Uncovered costs of mandatory procurement and guaranteed fee for the installed electrical capacity of cogeneration power plants, net*</t>
  </si>
  <si>
    <t>* piemērojot aģenta uzskaites principu, aktīvos atzītās nesegtās obligātā iepirkuma un garantēto maksājumu par koģenerācijas elektrostacijās uzstādīto elektrisko jaudu izmaksas tiek atzītas neto vērtībā kā starpība starp ienākumiem uz izmaksām, kas atzītas obligātā iepirkuma ietvaros.</t>
  </si>
  <si>
    <t xml:space="preserve">     * by applying agent principle, Uncovered costs of mandatory procurement and guaranteed fee for the installed electrical capacity of cogeneration power plants are recognised as assets in net amount, as difference between revenue and costs recognised under the mandatory procurement.</t>
  </si>
  <si>
    <t>Naudas ekvivalenti</t>
  </si>
  <si>
    <t>Cash equivalents</t>
  </si>
  <si>
    <t>Statūtos paredzētās rezerves</t>
  </si>
  <si>
    <t>Izveidotas citas rezerves</t>
  </si>
  <si>
    <t>Formed other reserves</t>
  </si>
  <si>
    <t>Issued non–current loans in cash</t>
  </si>
  <si>
    <t>Other comprehensive income not to be reclassified to profit or loss in subsequent periods, net of tax:</t>
  </si>
  <si>
    <t>Other comprehensive income to be reclassified to profit or loss in subsequent periods, net of tax:</t>
  </si>
  <si>
    <t>Pārējie visaptverošie ienākumi, kas nav jāpārklasificē uz pelņu vai zaudējumiem nākamajos periodos, bez nodokļiem:</t>
  </si>
  <si>
    <t>Pārskata perioda visaptverošie zaudējumi</t>
  </si>
  <si>
    <t>Other comprehensive loss for the period</t>
  </si>
  <si>
    <t>Kopā pārskata periodā atzītie visaptverošie (zaudējumi) / ienākumi</t>
  </si>
  <si>
    <t>Total comprehensive (loss) / income for the period</t>
  </si>
  <si>
    <t>Total comprehensive (loss) / income for the year</t>
  </si>
  <si>
    <t xml:space="preserve"> 31/03/2024</t>
  </si>
  <si>
    <t>Atlikums 2022. gada 31. decembrī</t>
  </si>
  <si>
    <t>Development of renewable energy generation</t>
  </si>
  <si>
    <t>Zaudējumi no definētā pabalstu plāna novērtēšanas</t>
  </si>
  <si>
    <t xml:space="preserve"> - uzkrājumu (samazinājums) / pieaugums</t>
  </si>
  <si>
    <t>Izsniegtie aizdevumi saistītajām pusēm</t>
  </si>
  <si>
    <t xml:space="preserve"> - zaudējumi /  (ieņēmumi) no ilgtermiņa aktīvu norakstīšanas</t>
  </si>
  <si>
    <t xml:space="preserve"> - Loss /  (income) from disposal of non–current assets</t>
  </si>
  <si>
    <t>Loans issued to related parties</t>
  </si>
  <si>
    <t>Saņemtā aizdevumu atmaksa no saistītajām pusēm</t>
  </si>
  <si>
    <t>Repayment of loans to related parties</t>
  </si>
  <si>
    <t>Purchase of intangible assets and PPE</t>
  </si>
  <si>
    <t>01/01-31/12/2023</t>
  </si>
  <si>
    <r>
      <t>CO</t>
    </r>
    <r>
      <rPr>
        <vertAlign val="subscript"/>
        <sz val="9"/>
        <color rgb="FF000000"/>
        <rFont val="Arial"/>
        <family val="2"/>
        <charset val="186"/>
      </rPr>
      <t xml:space="preserve">2 </t>
    </r>
    <r>
      <rPr>
        <sz val="9"/>
        <color rgb="FF000000"/>
        <rFont val="Arial"/>
        <family val="2"/>
        <charset val="186"/>
      </rPr>
      <t>emisijas kvotu izmaksas</t>
    </r>
  </si>
  <si>
    <t>Nepabeigtie ražojumi un pasūtījumi (pēc pašizmaksas)</t>
  </si>
  <si>
    <t>Dabasgāze (pēc pašizmaksas)</t>
  </si>
  <si>
    <t>Izejvielas un materiāli (pēc pašizmaksas)</t>
  </si>
  <si>
    <t>Preces pārdošanai (zemāka no pašizmaksas un neto pārdošanas vērtības)</t>
  </si>
  <si>
    <t>Pārējie krājumi (pēc pašizmaksas)</t>
  </si>
  <si>
    <t>Avansa maksājumi par dabasgāzi un pārējiem krājumiem</t>
  </si>
  <si>
    <t>Izsniegti ilgtermiņa kredīti skaidrā naudā</t>
  </si>
  <si>
    <t>Norakstītas verificētās kvotas</t>
  </si>
  <si>
    <t>Pārklasificēts uz apgrozāmajiem līdzekļiem ( pārdošanai)</t>
  </si>
  <si>
    <t xml:space="preserve"> - par citām saistītajām pusēm pārdotajām precēm un sniegtajiem pakalpojumiem</t>
  </si>
  <si>
    <t>-  for goods sold / services provided for other related parties</t>
  </si>
  <si>
    <t>Nereģistrētās (iemaksātās) daļas meitassabiedrību kapitālā</t>
  </si>
  <si>
    <t>Unregistered (paid) shares into subsidiaries share capital</t>
  </si>
  <si>
    <t>Kreditoru saistības (17. pielikums):</t>
  </si>
  <si>
    <t>Payables to related parties (Note 17):</t>
  </si>
  <si>
    <t>d) uzkrātās saistības, kas radušās no darījumiem ar saistītajām pusēm (17. pielikums):</t>
  </si>
  <si>
    <t>d) Accrued expenses raised from transactions with related parties (Note 17):</t>
  </si>
  <si>
    <t>6M 2024</t>
  </si>
  <si>
    <t>6M 2023</t>
  </si>
  <si>
    <t>6M 2022</t>
  </si>
  <si>
    <t>6M 2021</t>
  </si>
  <si>
    <t>6M 2020</t>
  </si>
  <si>
    <t>01/01-30/06/2024</t>
  </si>
  <si>
    <t>01/01-30/06/2023</t>
  </si>
  <si>
    <t xml:space="preserve"> 30/06/2024</t>
  </si>
  <si>
    <t>2023. gada 30. jūnijā</t>
  </si>
  <si>
    <t>As of 30 June 2023</t>
  </si>
  <si>
    <t>2024. gada 30. jūnijā</t>
  </si>
  <si>
    <t>As of 30 June 2024</t>
  </si>
  <si>
    <t>Periods: 01/01-30/06/2024</t>
  </si>
  <si>
    <t>Periods: 01/01-30/06/2023</t>
  </si>
  <si>
    <t>Period: 01/01-30/06/2024</t>
  </si>
  <si>
    <t>Period: 01/01-30/06/2023</t>
  </si>
  <si>
    <r>
      <t>CO</t>
    </r>
    <r>
      <rPr>
        <vertAlign val="subscript"/>
        <sz val="9"/>
        <color rgb="FF000000"/>
        <rFont val="Arial"/>
        <family val="2"/>
        <charset val="186"/>
      </rPr>
      <t xml:space="preserve">2 </t>
    </r>
    <r>
      <rPr>
        <sz val="9"/>
        <color rgb="FF000000"/>
        <rFont val="Arial"/>
        <family val="2"/>
        <charset val="186"/>
      </rPr>
      <t>emission allowances costs</t>
    </r>
  </si>
  <si>
    <t>Reclassified to current assets</t>
  </si>
  <si>
    <t>Atlikums 2023. gada 30. jūnijā</t>
  </si>
  <si>
    <t>Atlikums 2024. gada 30. jūnijā</t>
  </si>
  <si>
    <t>30/06/2024</t>
  </si>
  <si>
    <t xml:space="preserve">Dividendes par 2023. gadu </t>
  </si>
  <si>
    <t>Dividends for 2023</t>
  </si>
  <si>
    <t xml:space="preserve">b) Īstermiņa nemateriālie ieguldījumi (CO2 emisijas kvotas) </t>
  </si>
  <si>
    <t>b) Current intangible assets Greenhouse gas emission allowances</t>
  </si>
  <si>
    <t>Acquisition of non-controlling interests</t>
  </si>
  <si>
    <t>Nekontrolējošās līdzdalības iegāde</t>
  </si>
  <si>
    <t>Atmaksāti izsniegtie aizdevumi saistītajām pusēm</t>
  </si>
  <si>
    <t>Repaid loans issued to related parties</t>
  </si>
  <si>
    <t>Issued loans to related parties</t>
  </si>
  <si>
    <t>Uzņēmumu ienākuma nodokļa priekšapmaksa</t>
  </si>
  <si>
    <t>Baa2 (stabils)</t>
  </si>
  <si>
    <t>744,6</t>
  </si>
  <si>
    <t>448,1</t>
  </si>
  <si>
    <t>344,7</t>
  </si>
  <si>
    <t>226,5</t>
  </si>
  <si>
    <t>145,1</t>
  </si>
  <si>
    <t>162,1</t>
  </si>
  <si>
    <t>222,5</t>
  </si>
  <si>
    <t>141,9</t>
  </si>
  <si>
    <t>57,1</t>
  </si>
  <si>
    <t>86,8</t>
  </si>
  <si>
    <t>4 183,6</t>
  </si>
  <si>
    <t>3 947,4</t>
  </si>
  <si>
    <t>3 299,7</t>
  </si>
  <si>
    <t>3 248,0</t>
  </si>
  <si>
    <t>2 811,2</t>
  </si>
  <si>
    <t>2 552,6</t>
  </si>
  <si>
    <t>2 068,6</t>
  </si>
  <si>
    <t>2 004,4</t>
  </si>
  <si>
    <t>419,9</t>
  </si>
  <si>
    <t>829,0</t>
  </si>
  <si>
    <t>587,2</t>
  </si>
  <si>
    <t>596,1</t>
  </si>
  <si>
    <t>138,0</t>
  </si>
  <si>
    <t>85,1</t>
  </si>
  <si>
    <t>56,2</t>
  </si>
  <si>
    <t>58,1</t>
  </si>
  <si>
    <t>93,2</t>
  </si>
  <si>
    <t>473,7</t>
  </si>
  <si>
    <t>299,0</t>
  </si>
  <si>
    <t>179,3</t>
  </si>
  <si>
    <t>228,2</t>
  </si>
  <si>
    <t>151,6</t>
  </si>
  <si>
    <t>3 580,2</t>
  </si>
  <si>
    <t>3 386,3</t>
  </si>
  <si>
    <t>2 479,6</t>
  </si>
  <si>
    <t>2 199,9</t>
  </si>
  <si>
    <t>424,9</t>
  </si>
  <si>
    <t>822,9</t>
  </si>
  <si>
    <t>22,6</t>
  </si>
  <si>
    <t>10,8</t>
  </si>
  <si>
    <t>9,9 %</t>
  </si>
  <si>
    <t>6,8 %</t>
  </si>
  <si>
    <t>4,3 %</t>
  </si>
  <si>
    <t>6,0 %</t>
  </si>
  <si>
    <t>1,3</t>
  </si>
  <si>
    <t>2,5</t>
  </si>
  <si>
    <t>2,3</t>
  </si>
  <si>
    <t>2,1</t>
  </si>
  <si>
    <t>21 %</t>
  </si>
  <si>
    <t>32 %</t>
  </si>
  <si>
    <t>35 %</t>
  </si>
  <si>
    <t>6,5 %</t>
  </si>
  <si>
    <t>2,6 %</t>
  </si>
  <si>
    <t>3,6 %</t>
  </si>
  <si>
    <t>8,8 %</t>
  </si>
  <si>
    <t>5,3 %</t>
  </si>
  <si>
    <t>3,7 %</t>
  </si>
  <si>
    <t>4,7 %</t>
  </si>
  <si>
    <t>15 %</t>
  </si>
  <si>
    <t>28 %</t>
  </si>
  <si>
    <t>30 %</t>
  </si>
  <si>
    <t>12,2 %</t>
  </si>
  <si>
    <t>8,1 %</t>
  </si>
  <si>
    <t>22 %</t>
  </si>
  <si>
    <t>17 %</t>
  </si>
  <si>
    <t>37 %</t>
  </si>
  <si>
    <t xml:space="preserve">   – ar mainīgām procentu likmēm (19. e pielikums)</t>
  </si>
  <si>
    <t xml:space="preserve">   – ar fiksētām procentu likmēm (19. e pielikums)</t>
  </si>
  <si>
    <t xml:space="preserve">   – Floating rate loans (Note 19 e)</t>
  </si>
  <si>
    <t xml:space="preserve">   – Fixed rate loans (Note 19 e)</t>
  </si>
  <si>
    <t>Pārklasificēts (uz) / no ieguldījuma īpašumiem</t>
  </si>
  <si>
    <t>Reclassified (to) / from investment properties</t>
  </si>
  <si>
    <t>Ilgtermiņa aizdevumu īstermiņa daļa meitassabiedrībām</t>
  </si>
  <si>
    <t>Current portion of non-current loans to subsidiaries</t>
  </si>
  <si>
    <t>Natural gas (at lower of cost and net realisable value)</t>
  </si>
  <si>
    <t>Raw materials and materials (at cost)</t>
  </si>
  <si>
    <t>Goods for sale (at lower of cost and net realisable value)</t>
  </si>
  <si>
    <t>Other inventories (at cost)</t>
  </si>
  <si>
    <t>Unfinished products and orders (at cost)</t>
  </si>
  <si>
    <t>Prepayments for natural gas and other inventories</t>
  </si>
  <si>
    <t>Allowances for impaired inventories</t>
  </si>
  <si>
    <t>Darbības segmenti / Operating segment</t>
  </si>
  <si>
    <t>Līdzdalības daļa, % / Interest held, %</t>
  </si>
  <si>
    <t xml:space="preserve">SIA "Enerģijas publiskais tirgotājs" </t>
  </si>
  <si>
    <t xml:space="preserve">Elektrum Lietuva, UAB </t>
  </si>
  <si>
    <t xml:space="preserve">SIA "Liepājas enerģija" </t>
  </si>
  <si>
    <t>Atjaunīgās enerģijas ražošanas sabiedrības</t>
  </si>
  <si>
    <t>Renewable energy generation companies</t>
  </si>
  <si>
    <t xml:space="preserve">Sadales tīkls AS </t>
  </si>
  <si>
    <t xml:space="preserve">Enerģijas publiskais tirgotājs SIA </t>
  </si>
  <si>
    <t xml:space="preserve">Latvijas vēja parki SIA </t>
  </si>
  <si>
    <t xml:space="preserve">Liepājas enerģija SIA </t>
  </si>
  <si>
    <t>Mātessabiedrības līdzdalības daļas (%) meitassabiedrībās un pārējie ilgtermiņa finanšu ieguldījumi (%):</t>
  </si>
  <si>
    <t>The Parent Company's participating interest in subsidiaries (%) and other non–current financial investments (%):</t>
  </si>
  <si>
    <t xml:space="preserve">SIA "Elektrum Latvija" </t>
  </si>
  <si>
    <t>Koncerna ilgtermiņa finanšu ieguldījumi (%):</t>
  </si>
  <si>
    <t>The Group's non–current financial investments (%):</t>
  </si>
  <si>
    <t xml:space="preserve">Elektrum Latvija, SIA </t>
  </si>
  <si>
    <t>Atjaunīgās enerģijas ražošanas attīstība</t>
  </si>
  <si>
    <t xml:space="preserve">Telšių vėjo parkas, UAB </t>
  </si>
  <si>
    <t xml:space="preserve">Elektrum Eesti OÜ </t>
  </si>
  <si>
    <t>NEREVIDĒTIE STARPPERIODU SAĪSINĀTIE FINANŠU PĀRSKATI PAR PIRMAJIEM SEŠIEM 2024.GADA MĒNEŠIEM</t>
  </si>
  <si>
    <t>UNAUDITED CONDENSED INTERIM FINANCIAL STATEMENTS FOR THE FIRST 6 MONTHS OF 2024</t>
  </si>
  <si>
    <t>955,4</t>
  </si>
  <si>
    <t>1167,5</t>
  </si>
  <si>
    <t>393,4</t>
  </si>
  <si>
    <t>619,7</t>
  </si>
  <si>
    <t>870,3</t>
  </si>
  <si>
    <t>393,7</t>
  </si>
  <si>
    <t>317,7</t>
  </si>
  <si>
    <t>252,5</t>
  </si>
  <si>
    <t>253,6</t>
  </si>
  <si>
    <t>4107,9</t>
  </si>
  <si>
    <t>3473,9</t>
  </si>
  <si>
    <t>2995,6</t>
  </si>
  <si>
    <t>2644,1</t>
  </si>
  <si>
    <t>512,2</t>
  </si>
  <si>
    <t>521,8</t>
  </si>
  <si>
    <t>301,8</t>
  </si>
  <si>
    <t>315,8</t>
  </si>
  <si>
    <t>161,8</t>
  </si>
  <si>
    <t>174,8</t>
  </si>
  <si>
    <t>20,6</t>
  </si>
  <si>
    <t>13,1%</t>
  </si>
  <si>
    <t>13,9%</t>
  </si>
  <si>
    <t>0,7</t>
  </si>
  <si>
    <t>9,2%</t>
  </si>
  <si>
    <t>12,7%</t>
  </si>
  <si>
    <t xml:space="preserve">                                                                                                                                                                                                                                                                 EUR'000</t>
  </si>
  <si>
    <r>
      <t>*</t>
    </r>
    <r>
      <rPr>
        <i/>
        <sz val="9"/>
        <color theme="1"/>
        <rFont val="Arial"/>
        <family val="2"/>
        <charset val="186"/>
      </rPr>
      <t xml:space="preserve"> </t>
    </r>
    <r>
      <rPr>
        <sz val="7"/>
        <color theme="1"/>
        <rFont val="Arial"/>
        <family val="2"/>
        <charset val="186"/>
      </rPr>
      <t>Pārējās saistītās puses ietver pārvades sistēmas operatoru AS “Augstsprieguma tīkls” un tās meitassabiedrību AS “Conexus Baltic Grid”, AS "Latvijas valsts meži" (līdz 01/05/2024), AS “Pirmais Slēgtais Pensiju Fonds” un citus Latvenergo koncerna vadības locekļu kontrolēti uzņēmumus, ja tādi ir</t>
    </r>
  </si>
  <si>
    <t>* Other related parties included transmission system operator – Augstsprieguma tīkls AS and its subsidiary Conexus Baltic Grid AS, Latvijas valsts meži AS (till 01/05/2024), Pirmais Slēgtais Pensiju Fonds AS and other entities controlled by the management members of Latvenergo Group, if any</t>
  </si>
  <si>
    <t>Pārējie visaptverošie (zaudējumi) / ienākumi, kas pārklasificējami uz pelņu vai zaudējumiem nākamajos periodos, bedz nodokļiem:</t>
  </si>
  <si>
    <t xml:space="preserve"> - zaudējumi no finanšu instrumentu patiesās vērtības izmaiņām</t>
  </si>
  <si>
    <t xml:space="preserve">Krājumu un īstermiņa nemateriālo ieguldījumu samazinājums </t>
  </si>
  <si>
    <t xml:space="preserve">Parādu no līgumiem ar klientiem un citu debitoru samazinājums </t>
  </si>
  <si>
    <t>Pārējo īstermiņa finanšu ieguldījumu pieaugums</t>
  </si>
  <si>
    <t>Parādu piegādātājiem un pārējo kreditoru samazinājums</t>
  </si>
  <si>
    <t xml:space="preserve"> ‒ Fair value loss on derivative financial instruments</t>
  </si>
  <si>
    <t xml:space="preserve"> ‒ Increase in provisions</t>
  </si>
  <si>
    <t>Decrease in inventories and current intangible assets</t>
  </si>
  <si>
    <t>Decrease in receivables from contracts with customers and other receivables</t>
  </si>
  <si>
    <t>Increase in other current financial investments</t>
  </si>
  <si>
    <t>Decrease in trade and other liabilities</t>
  </si>
  <si>
    <t>Losses on re–measurement of defined post–employment benefit plan</t>
  </si>
  <si>
    <t>Formed statutory reserves</t>
  </si>
  <si>
    <t>Nodots ES līdzfinansējums meitasssabiedrībai kā sadarbības partnerim, neto</t>
  </si>
  <si>
    <t>Provided financing from European Union to subsidiary as cooperation partner,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</si>
</sst>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164" formatCode="#,##0;\(#,##0\)"/>
    <numFmt numFmtId="165" formatCode="#,##0_ ;[Red]\-#,##0\ "/>
    <numFmt numFmtId="166" formatCode="_–* #,##0_–;\–* #,##0_–;_-* &quot;–&quot;_–;_–@_–"/>
    <numFmt numFmtId="167" formatCode="#,##0.00_ ;[Red]\-#,##0.00\ "/>
    <numFmt numFmtId="168" formatCode="\‒"/>
    <numFmt numFmtId="169" formatCode="_‒* #,##0_–;\–* #,##0_–;_-* &quot;–&quot;_–;_–@_‒"/>
    <numFmt numFmtId="170" formatCode="0.0"/>
    <numFmt numFmtId="171" formatCode="0.0%"/>
    <numFmt numFmtId="172" formatCode="_–* #,##0_–;\–* #,##0_–;_–* &quot;–&quot;??_–;_–@_–"/>
    <numFmt numFmtId="173" formatCode="#,##0_);\(#,##0\)"/>
    <numFmt numFmtId="174" formatCode="_–* #,##0.00_–;\-* #,##0.00_–;_–* &quot;–&quot;??_-;_-@_-"/>
    <numFmt numFmtId="175" formatCode="_-* #,##0.00_-;\-* #,##0.00_-;_-* &quot;-&quot;_-;_-@_-"/>
    <numFmt numFmtId="176" formatCode="dd\.mm\.yyyy"/>
    <numFmt numFmtId="177" formatCode="0_ ;[Red]\-0\ "/>
    <numFmt numFmtId="178" formatCode="#\,###\,##0;\(#\,###\,##0\)"/>
    <numFmt numFmtId="179" formatCode="#,##0.0000;\(#,##0.0000\)"/>
    <numFmt numFmtId="180" formatCode="_–* #,##0_–;\-* #,##0_–;_–* &quot;–&quot;??_-;_-@_-"/>
    <numFmt numFmtId="181" formatCode="#,##0.0"/>
  </numFmts>
  <fonts count="163" x14ac:knownFonts="1">
    <font>
      <sz val="11"/>
      <color theme="1"/>
      <name val="Calibri"/>
      <family val="2"/>
      <charset val="186"/>
      <scheme val="minor"/>
    </font>
    <font>
      <sz val="10"/>
      <color theme="1"/>
      <name val="Times New Roman"/>
      <family val="1"/>
      <charset val="186"/>
    </font>
    <font>
      <b/>
      <sz val="9"/>
      <name val="Arial"/>
      <family val="2"/>
      <charset val="186"/>
    </font>
    <font>
      <sz val="9"/>
      <color rgb="FF000000"/>
      <name val="Arial"/>
      <family val="2"/>
      <charset val="186"/>
    </font>
    <font>
      <b/>
      <sz val="9"/>
      <color rgb="FF000000"/>
      <name val="Arial"/>
      <family val="2"/>
      <charset val="186"/>
    </font>
    <font>
      <sz val="9"/>
      <name val="Arial"/>
      <family val="2"/>
      <charset val="186"/>
    </font>
    <font>
      <b/>
      <sz val="11"/>
      <color rgb="FF000000"/>
      <name val="Arial"/>
      <family val="2"/>
      <charset val="186"/>
    </font>
    <font>
      <b/>
      <sz val="12"/>
      <color rgb="FF054F95"/>
      <name val="Arial"/>
      <family val="2"/>
      <charset val="186"/>
    </font>
    <font>
      <b/>
      <i/>
      <sz val="11"/>
      <color rgb="FF054F95"/>
      <name val="Arial"/>
      <family val="2"/>
      <charset val="186"/>
    </font>
    <font>
      <sz val="11"/>
      <color rgb="FF669900"/>
      <name val="Arial"/>
      <family val="2"/>
      <charset val="186"/>
    </font>
    <font>
      <b/>
      <sz val="11"/>
      <color rgb="FF054F95"/>
      <name val="Arial"/>
      <family val="2"/>
      <charset val="186"/>
    </font>
    <font>
      <b/>
      <i/>
      <sz val="12"/>
      <color rgb="FF054F95"/>
      <name val="Arial"/>
      <family val="2"/>
      <charset val="186"/>
    </font>
    <font>
      <sz val="10"/>
      <name val="Arial"/>
      <family val="2"/>
      <charset val="186"/>
    </font>
    <font>
      <sz val="11"/>
      <color theme="1"/>
      <name val="Arial"/>
      <family val="2"/>
      <charset val="186"/>
    </font>
    <font>
      <b/>
      <sz val="7"/>
      <color rgb="FF054F95"/>
      <name val="Arial"/>
      <family val="2"/>
      <charset val="186"/>
    </font>
    <font>
      <sz val="10"/>
      <color theme="1"/>
      <name val="Arial"/>
      <family val="2"/>
      <charset val="186"/>
    </font>
    <font>
      <sz val="9"/>
      <color theme="1"/>
      <name val="Arial"/>
      <family val="2"/>
      <charset val="186"/>
    </font>
    <font>
      <b/>
      <sz val="10"/>
      <name val="Arial"/>
      <family val="2"/>
      <charset val="186"/>
    </font>
    <font>
      <b/>
      <sz val="10"/>
      <color theme="1"/>
      <name val="Arial"/>
      <family val="2"/>
      <charset val="186"/>
    </font>
    <font>
      <b/>
      <sz val="14"/>
      <color theme="6" tint="-0.249977111117893"/>
      <name val="Arial"/>
      <family val="2"/>
      <charset val="186"/>
    </font>
    <font>
      <sz val="16"/>
      <color rgb="FF054F95"/>
      <name val="Arial"/>
      <family val="2"/>
      <charset val="186"/>
    </font>
    <font>
      <sz val="10"/>
      <color rgb="FF000000"/>
      <name val="Arial"/>
      <family val="2"/>
      <charset val="186"/>
    </font>
    <font>
      <b/>
      <sz val="11"/>
      <name val="Arial"/>
      <family val="2"/>
      <charset val="186"/>
    </font>
    <font>
      <b/>
      <sz val="10"/>
      <color rgb="FF000000"/>
      <name val="Arial"/>
      <family val="2"/>
      <charset val="186"/>
    </font>
    <font>
      <sz val="10"/>
      <color rgb="FF054F95"/>
      <name val="Arial"/>
      <family val="2"/>
      <charset val="186"/>
    </font>
    <font>
      <b/>
      <sz val="9"/>
      <color theme="1"/>
      <name val="Arial"/>
      <family val="2"/>
      <charset val="186"/>
    </font>
    <font>
      <b/>
      <i/>
      <sz val="9"/>
      <color theme="1"/>
      <name val="Arial"/>
      <family val="2"/>
      <charset val="186"/>
    </font>
    <font>
      <b/>
      <sz val="12"/>
      <color rgb="FF054F95"/>
      <name val="Times New Roman"/>
      <family val="1"/>
      <charset val="186"/>
    </font>
    <font>
      <i/>
      <sz val="9"/>
      <color theme="1"/>
      <name val="Arial"/>
      <family val="2"/>
      <charset val="186"/>
    </font>
    <font>
      <b/>
      <sz val="8"/>
      <color rgb="FF000000"/>
      <name val="Arial"/>
      <family val="2"/>
      <charset val="186"/>
    </font>
    <font>
      <b/>
      <sz val="8"/>
      <color theme="1"/>
      <name val="Arial"/>
      <family val="2"/>
      <charset val="186"/>
    </font>
    <font>
      <sz val="8"/>
      <color rgb="FF000000"/>
      <name val="Arial"/>
      <family val="2"/>
      <charset val="186"/>
    </font>
    <font>
      <b/>
      <sz val="8"/>
      <color rgb="FF054F95"/>
      <name val="Arial"/>
      <family val="2"/>
      <charset val="186"/>
    </font>
    <font>
      <sz val="8"/>
      <color theme="1"/>
      <name val="Arial"/>
      <family val="2"/>
      <charset val="186"/>
    </font>
    <font>
      <sz val="9"/>
      <color theme="1"/>
      <name val="Calibri"/>
      <family val="2"/>
      <charset val="186"/>
      <scheme val="minor"/>
    </font>
    <font>
      <b/>
      <sz val="8"/>
      <name val="Arial"/>
      <family val="2"/>
      <charset val="186"/>
    </font>
    <font>
      <sz val="8"/>
      <name val="Arial"/>
      <family val="2"/>
      <charset val="186"/>
    </font>
    <font>
      <sz val="11"/>
      <name val="Calibri"/>
      <family val="2"/>
      <charset val="186"/>
      <scheme val="minor"/>
    </font>
    <font>
      <i/>
      <sz val="9"/>
      <name val="Arial"/>
      <family val="2"/>
      <charset val="186"/>
    </font>
    <font>
      <sz val="10"/>
      <name val="Times New Roman"/>
      <family val="1"/>
      <charset val="186"/>
    </font>
    <font>
      <b/>
      <sz val="10"/>
      <name val="Times New Roman"/>
      <family val="1"/>
      <charset val="186"/>
    </font>
    <font>
      <b/>
      <sz val="11"/>
      <color theme="1"/>
      <name val="Arial"/>
      <family val="2"/>
      <charset val="186"/>
    </font>
    <font>
      <sz val="12"/>
      <color theme="1"/>
      <name val="Calibri"/>
      <family val="2"/>
      <charset val="186"/>
      <scheme val="minor"/>
    </font>
    <font>
      <b/>
      <sz val="10"/>
      <color rgb="FF054F95"/>
      <name val="Arial"/>
      <family val="2"/>
      <charset val="186"/>
    </font>
    <font>
      <sz val="10"/>
      <color theme="1"/>
      <name val="Calibri"/>
      <family val="2"/>
      <charset val="186"/>
      <scheme val="minor"/>
    </font>
    <font>
      <sz val="8"/>
      <color theme="1"/>
      <name val="Calibri"/>
      <family val="2"/>
      <charset val="186"/>
      <scheme val="minor"/>
    </font>
    <font>
      <b/>
      <sz val="12"/>
      <name val="Arial"/>
      <family val="2"/>
      <charset val="186"/>
    </font>
    <font>
      <b/>
      <sz val="16"/>
      <color rgb="FF054F95"/>
      <name val="Arial"/>
      <family val="2"/>
      <charset val="186"/>
    </font>
    <font>
      <b/>
      <sz val="16"/>
      <color rgb="FF054F95"/>
      <name val="Times New Roman"/>
      <family val="1"/>
      <charset val="186"/>
    </font>
    <font>
      <b/>
      <i/>
      <sz val="14"/>
      <color rgb="FF054F95"/>
      <name val="Arial"/>
      <family val="2"/>
      <charset val="186"/>
    </font>
    <font>
      <b/>
      <sz val="12"/>
      <color theme="1"/>
      <name val="Arial"/>
      <family val="2"/>
      <charset val="186"/>
    </font>
    <font>
      <b/>
      <i/>
      <sz val="10"/>
      <color rgb="FF054F95"/>
      <name val="Arial"/>
      <family val="2"/>
      <charset val="186"/>
    </font>
    <font>
      <i/>
      <sz val="11"/>
      <color theme="1"/>
      <name val="Calibri"/>
      <family val="2"/>
      <charset val="186"/>
      <scheme val="minor"/>
    </font>
    <font>
      <i/>
      <sz val="8"/>
      <color theme="1"/>
      <name val="Arial"/>
      <family val="2"/>
      <charset val="186"/>
    </font>
    <font>
      <vertAlign val="superscript"/>
      <sz val="8"/>
      <color theme="1"/>
      <name val="Arial"/>
      <family val="2"/>
      <charset val="186"/>
    </font>
    <font>
      <sz val="8"/>
      <color indexed="8"/>
      <name val="Arial"/>
      <family val="2"/>
      <charset val="186"/>
    </font>
    <font>
      <sz val="7"/>
      <color theme="1"/>
      <name val="Arial"/>
      <family val="2"/>
      <charset val="186"/>
    </font>
    <font>
      <sz val="7"/>
      <color rgb="FF000000"/>
      <name val="Arial"/>
      <family val="2"/>
      <charset val="186"/>
    </font>
    <font>
      <sz val="14"/>
      <color theme="1"/>
      <name val="Calibri"/>
      <family val="2"/>
      <charset val="186"/>
      <scheme val="minor"/>
    </font>
    <font>
      <vertAlign val="superscript"/>
      <sz val="8"/>
      <color rgb="FF000000"/>
      <name val="Arial"/>
      <family val="2"/>
      <charset val="186"/>
    </font>
    <font>
      <b/>
      <sz val="9"/>
      <color rgb="FF054F95"/>
      <name val="Arial"/>
      <family val="2"/>
      <charset val="186"/>
    </font>
    <font>
      <b/>
      <i/>
      <sz val="9"/>
      <name val="Arial"/>
      <family val="2"/>
      <charset val="186"/>
    </font>
    <font>
      <b/>
      <i/>
      <sz val="9"/>
      <color rgb="FF054F95"/>
      <name val="Arial"/>
      <family val="2"/>
      <charset val="186"/>
    </font>
    <font>
      <i/>
      <sz val="9"/>
      <color rgb="FF000000"/>
      <name val="Arial"/>
      <family val="2"/>
      <charset val="186"/>
    </font>
    <font>
      <sz val="11"/>
      <color theme="1"/>
      <name val="Calibri"/>
      <family val="2"/>
      <charset val="186"/>
    </font>
    <font>
      <b/>
      <sz val="11"/>
      <color theme="1" tint="0.34998626667073579"/>
      <name val="Arial"/>
      <family val="2"/>
      <charset val="186"/>
    </font>
    <font>
      <sz val="8"/>
      <color rgb="FF808080"/>
      <name val="Arial"/>
      <family val="2"/>
      <charset val="186"/>
    </font>
    <font>
      <b/>
      <i/>
      <sz val="8"/>
      <color theme="1"/>
      <name val="Arial"/>
      <family val="2"/>
      <charset val="186"/>
    </font>
    <font>
      <sz val="8"/>
      <color rgb="FF000000"/>
      <name val="Calibri"/>
      <family val="2"/>
      <charset val="186"/>
    </font>
    <font>
      <b/>
      <sz val="7"/>
      <color theme="1"/>
      <name val="Arial"/>
      <family val="2"/>
      <charset val="186"/>
    </font>
    <font>
      <sz val="7"/>
      <name val="Arial"/>
      <family val="2"/>
      <charset val="186"/>
    </font>
    <font>
      <b/>
      <sz val="7"/>
      <color theme="6" tint="-0.249977111117893"/>
      <name val="Arial"/>
      <family val="2"/>
      <charset val="186"/>
    </font>
    <font>
      <sz val="11"/>
      <color theme="1"/>
      <name val="Calibri"/>
      <family val="2"/>
      <charset val="186"/>
    </font>
    <font>
      <b/>
      <sz val="8"/>
      <color theme="1"/>
      <name val="Calibri"/>
      <family val="2"/>
      <charset val="186"/>
    </font>
    <font>
      <sz val="8"/>
      <color theme="1"/>
      <name val="Calibri"/>
      <family val="2"/>
      <charset val="186"/>
    </font>
    <font>
      <i/>
      <sz val="9"/>
      <color theme="1"/>
      <name val="Helvetica"/>
    </font>
    <font>
      <sz val="9"/>
      <color theme="1"/>
      <name val="Helvetica"/>
    </font>
    <font>
      <sz val="8"/>
      <color rgb="FF333399"/>
      <name val="Calibri"/>
      <family val="2"/>
      <charset val="186"/>
    </font>
    <font>
      <b/>
      <sz val="10"/>
      <color rgb="FF333399"/>
      <name val="Calibri"/>
      <family val="2"/>
      <charset val="186"/>
    </font>
    <font>
      <sz val="16"/>
      <color theme="1"/>
      <name val="Arial"/>
      <family val="2"/>
      <charset val="186"/>
    </font>
    <font>
      <sz val="10"/>
      <color theme="0" tint="-0.499984740745262"/>
      <name val="Arial"/>
      <family val="2"/>
      <charset val="186"/>
    </font>
    <font>
      <sz val="11"/>
      <color theme="1"/>
      <name val="Calibri"/>
      <family val="2"/>
      <charset val="186"/>
      <scheme val="minor"/>
    </font>
    <font>
      <sz val="11"/>
      <color theme="1"/>
      <name val="Calibri"/>
      <family val="2"/>
      <charset val="186"/>
    </font>
    <font>
      <b/>
      <sz val="7"/>
      <color rgb="FF000000"/>
      <name val="Arial"/>
      <family val="2"/>
      <charset val="186"/>
    </font>
    <font>
      <sz val="9"/>
      <color indexed="81"/>
      <name val="Tahoma"/>
      <family val="2"/>
      <charset val="186"/>
    </font>
    <font>
      <b/>
      <sz val="9"/>
      <color indexed="81"/>
      <name val="Tahoma"/>
      <family val="2"/>
      <charset val="186"/>
    </font>
    <font>
      <sz val="8"/>
      <name val="Calibri"/>
      <family val="2"/>
      <charset val="186"/>
      <scheme val="minor"/>
    </font>
    <font>
      <sz val="11"/>
      <color theme="1"/>
      <name val="Calibri"/>
      <family val="2"/>
      <charset val="186"/>
    </font>
    <font>
      <i/>
      <sz val="8"/>
      <color rgb="FF808080"/>
      <name val="Arial"/>
      <family val="2"/>
      <charset val="186"/>
    </font>
    <font>
      <i/>
      <sz val="8"/>
      <color rgb="FF000000"/>
      <name val="Arial"/>
      <family val="2"/>
      <charset val="186"/>
    </font>
    <font>
      <b/>
      <i/>
      <sz val="8"/>
      <color rgb="FF000000"/>
      <name val="Arial"/>
      <family val="2"/>
      <charset val="186"/>
    </font>
    <font>
      <b/>
      <u/>
      <sz val="8"/>
      <color rgb="FF0000FF"/>
      <name val="Calibri"/>
      <family val="2"/>
      <charset val="186"/>
    </font>
    <font>
      <b/>
      <i/>
      <sz val="10"/>
      <color rgb="FF0070C0"/>
      <name val="Arial"/>
      <family val="2"/>
      <charset val="186"/>
    </font>
    <font>
      <b/>
      <sz val="11"/>
      <color theme="1"/>
      <name val="Calibri"/>
      <family val="2"/>
      <charset val="186"/>
      <scheme val="minor"/>
    </font>
    <font>
      <sz val="8"/>
      <color rgb="FF054F95"/>
      <name val="Arial"/>
      <family val="2"/>
      <charset val="186"/>
    </font>
    <font>
      <b/>
      <i/>
      <sz val="8"/>
      <color rgb="FF054F95"/>
      <name val="Arial"/>
      <family val="2"/>
      <charset val="186"/>
    </font>
    <font>
      <sz val="11"/>
      <color theme="1"/>
      <name val="Calibri"/>
      <family val="2"/>
      <charset val="186"/>
    </font>
    <font>
      <sz val="9"/>
      <color theme="1"/>
      <name val="Calibri"/>
      <family val="2"/>
      <charset val="186"/>
    </font>
    <font>
      <b/>
      <sz val="9"/>
      <color theme="1"/>
      <name val="Calibri"/>
      <family val="2"/>
      <charset val="186"/>
    </font>
    <font>
      <b/>
      <sz val="9"/>
      <color rgb="FFFF0000"/>
      <name val="Calibri"/>
      <family val="2"/>
      <charset val="186"/>
    </font>
    <font>
      <b/>
      <sz val="11"/>
      <color rgb="FFFF0000"/>
      <name val="Calibri"/>
      <family val="2"/>
      <charset val="186"/>
    </font>
    <font>
      <vertAlign val="superscript"/>
      <sz val="8"/>
      <name val="Arial"/>
      <family val="2"/>
      <charset val="186"/>
    </font>
    <font>
      <sz val="11"/>
      <color theme="1"/>
      <name val="Calibri"/>
      <family val="2"/>
      <charset val="186"/>
    </font>
    <font>
      <sz val="10"/>
      <name val="Arial"/>
      <family val="2"/>
      <charset val="186"/>
    </font>
    <font>
      <sz val="10"/>
      <name val="Times New Roman"/>
      <family val="1"/>
    </font>
    <font>
      <b/>
      <sz val="10"/>
      <name val="Arial"/>
      <family val="2"/>
    </font>
    <font>
      <b/>
      <i/>
      <sz val="12"/>
      <color indexed="18"/>
      <name val="Arial"/>
      <family val="2"/>
    </font>
    <font>
      <i/>
      <sz val="8"/>
      <color theme="1"/>
      <name val="Calibri"/>
      <family val="2"/>
      <charset val="186"/>
      <scheme val="minor"/>
    </font>
    <font>
      <sz val="11"/>
      <color rgb="FFFF0000"/>
      <name val="Calibri"/>
      <family val="2"/>
      <charset val="186"/>
      <scheme val="minor"/>
    </font>
    <font>
      <sz val="11"/>
      <color theme="1"/>
      <name val="Verdana"/>
      <family val="2"/>
      <charset val="186"/>
    </font>
    <font>
      <sz val="9"/>
      <color theme="1"/>
      <name val="Verdana"/>
      <family val="2"/>
      <charset val="186"/>
    </font>
    <font>
      <sz val="10"/>
      <color rgb="FF808080"/>
      <name val="Arial"/>
      <family val="2"/>
      <charset val="186"/>
    </font>
    <font>
      <sz val="10"/>
      <color rgb="FF000000"/>
      <name val="Calibri"/>
      <family val="2"/>
      <charset val="186"/>
    </font>
    <font>
      <sz val="9"/>
      <color rgb="FFFF0000"/>
      <name val="Arial"/>
      <family val="2"/>
      <charset val="186"/>
    </font>
    <font>
      <sz val="10"/>
      <color rgb="FFFF0000"/>
      <name val="Arial"/>
      <family val="2"/>
      <charset val="186"/>
    </font>
    <font>
      <i/>
      <sz val="10"/>
      <color rgb="FF000000"/>
      <name val="Arial"/>
      <family val="2"/>
      <charset val="186"/>
    </font>
    <font>
      <i/>
      <sz val="10"/>
      <color theme="1"/>
      <name val="Arial"/>
      <family val="2"/>
      <charset val="186"/>
    </font>
    <font>
      <i/>
      <sz val="8"/>
      <color rgb="FF000000"/>
      <name val="Calibri"/>
      <family val="2"/>
      <charset val="186"/>
    </font>
    <font>
      <i/>
      <sz val="10"/>
      <color theme="1"/>
      <name val="Calibri"/>
      <family val="2"/>
      <charset val="186"/>
      <scheme val="minor"/>
    </font>
    <font>
      <sz val="9"/>
      <name val="Verdana"/>
      <family val="2"/>
      <charset val="186"/>
    </font>
    <font>
      <sz val="11"/>
      <color rgb="FFFF0000"/>
      <name val="Arial"/>
      <family val="2"/>
      <charset val="186"/>
    </font>
    <font>
      <b/>
      <sz val="12"/>
      <color rgb="FF669900"/>
      <name val="Arial"/>
      <family val="2"/>
      <charset val="186"/>
    </font>
    <font>
      <sz val="8"/>
      <color theme="1" tint="0.14999847407452621"/>
      <name val="Arial"/>
      <family val="2"/>
      <charset val="186"/>
    </font>
    <font>
      <b/>
      <sz val="10"/>
      <color theme="1" tint="0.34998626667073579"/>
      <name val="Arial"/>
      <family val="2"/>
      <charset val="186"/>
    </font>
    <font>
      <b/>
      <i/>
      <u/>
      <sz val="10"/>
      <name val="Arial"/>
      <family val="2"/>
      <charset val="186"/>
    </font>
    <font>
      <i/>
      <sz val="10"/>
      <color rgb="FF008000"/>
      <name val="Arial"/>
      <family val="2"/>
      <charset val="186"/>
    </font>
    <font>
      <sz val="11"/>
      <color theme="1"/>
      <name val="Calibri"/>
      <family val="2"/>
      <charset val="186"/>
    </font>
    <font>
      <sz val="2"/>
      <color theme="1"/>
      <name val="Arial"/>
      <family val="2"/>
      <charset val="186"/>
    </font>
    <font>
      <i/>
      <sz val="8"/>
      <color rgb="FF054F95"/>
      <name val="Arial"/>
      <family val="2"/>
      <charset val="186"/>
    </font>
    <font>
      <sz val="8"/>
      <color theme="1" tint="0.249977111117893"/>
      <name val="Arial"/>
      <family val="2"/>
      <charset val="186"/>
    </font>
    <font>
      <i/>
      <sz val="10"/>
      <name val="Arial"/>
      <family val="2"/>
      <charset val="186"/>
    </font>
    <font>
      <sz val="11"/>
      <color theme="1"/>
      <name val="Calibri"/>
      <family val="2"/>
      <charset val="186"/>
    </font>
    <font>
      <sz val="10"/>
      <name val="Arial"/>
      <family val="2"/>
      <charset val="186"/>
    </font>
    <font>
      <i/>
      <vertAlign val="superscript"/>
      <sz val="9"/>
      <color theme="1"/>
      <name val="Arial"/>
      <family val="2"/>
      <charset val="186"/>
    </font>
    <font>
      <i/>
      <vertAlign val="superscript"/>
      <sz val="9"/>
      <name val="Arial"/>
      <family val="2"/>
      <charset val="186"/>
    </font>
    <font>
      <i/>
      <sz val="11"/>
      <name val="Calibri"/>
      <family val="2"/>
      <charset val="186"/>
      <scheme val="minor"/>
    </font>
    <font>
      <i/>
      <sz val="9"/>
      <color indexed="8"/>
      <name val="Arial"/>
      <family val="2"/>
      <charset val="186"/>
    </font>
    <font>
      <sz val="9"/>
      <color indexed="8"/>
      <name val="Arial"/>
      <family val="2"/>
      <charset val="186"/>
    </font>
    <font>
      <sz val="14"/>
      <name val="Calibri"/>
      <family val="2"/>
      <charset val="186"/>
      <scheme val="minor"/>
    </font>
    <font>
      <b/>
      <sz val="11"/>
      <name val="Calibri"/>
      <family val="2"/>
      <charset val="186"/>
      <scheme val="minor"/>
    </font>
    <font>
      <vertAlign val="superscript"/>
      <sz val="9"/>
      <color indexed="8"/>
      <name val="Arial"/>
      <family val="2"/>
      <charset val="186"/>
    </font>
    <font>
      <vertAlign val="superscript"/>
      <sz val="9"/>
      <name val="Arial"/>
      <family val="2"/>
      <charset val="186"/>
    </font>
    <font>
      <vertAlign val="superscript"/>
      <sz val="9"/>
      <color theme="1"/>
      <name val="Arial"/>
      <family val="2"/>
      <charset val="186"/>
    </font>
    <font>
      <b/>
      <sz val="14"/>
      <color rgb="FF333399"/>
      <name val="Calibri"/>
      <family val="2"/>
      <charset val="186"/>
    </font>
    <font>
      <b/>
      <sz val="14"/>
      <color rgb="FFFF0000"/>
      <name val="Calibri"/>
      <family val="2"/>
      <charset val="186"/>
    </font>
    <font>
      <sz val="11"/>
      <color theme="1"/>
      <name val="Calibri"/>
      <family val="2"/>
      <charset val="186"/>
    </font>
    <font>
      <sz val="10"/>
      <color theme="1" tint="0.34998626667073579"/>
      <name val="Arial"/>
      <family val="2"/>
      <charset val="186"/>
    </font>
    <font>
      <sz val="11"/>
      <color theme="1"/>
      <name val="Calibri"/>
      <family val="2"/>
      <charset val="186"/>
    </font>
    <font>
      <b/>
      <i/>
      <sz val="12"/>
      <name val="Arial"/>
      <family val="2"/>
    </font>
    <font>
      <b/>
      <sz val="8"/>
      <name val="Arial"/>
      <family val="2"/>
    </font>
    <font>
      <b/>
      <sz val="10"/>
      <name val="Times New Roman"/>
      <family val="1"/>
    </font>
    <font>
      <sz val="11"/>
      <color theme="1"/>
      <name val="Calibri"/>
      <family val="2"/>
      <charset val="186"/>
    </font>
    <font>
      <sz val="9"/>
      <color rgb="FF333333"/>
      <name val="Tahoma"/>
      <family val="2"/>
      <charset val="186"/>
    </font>
    <font>
      <sz val="10"/>
      <name val="Arial"/>
      <family val="2"/>
      <charset val="186"/>
    </font>
    <font>
      <b/>
      <sz val="10"/>
      <color theme="1"/>
      <name val="Calibri"/>
      <family val="2"/>
      <charset val="186"/>
      <scheme val="minor"/>
    </font>
    <font>
      <sz val="11"/>
      <color theme="1"/>
      <name val="Calibri"/>
      <family val="2"/>
      <charset val="186"/>
    </font>
    <font>
      <sz val="11"/>
      <color theme="1"/>
      <name val="Calibri"/>
      <family val="2"/>
      <charset val="186"/>
    </font>
    <font>
      <vertAlign val="subscript"/>
      <sz val="9"/>
      <color rgb="FF000000"/>
      <name val="Arial"/>
      <family val="2"/>
      <charset val="186"/>
    </font>
    <font>
      <sz val="11"/>
      <color theme="1"/>
      <name val="Calibri"/>
      <family val="2"/>
      <charset val="186"/>
    </font>
    <font>
      <sz val="8"/>
      <color rgb="FF000000"/>
      <name val="Times New Roman"/>
      <family val="1"/>
      <charset val="186"/>
    </font>
    <font>
      <b/>
      <i/>
      <u/>
      <sz val="8"/>
      <name val="Arial"/>
      <family val="2"/>
      <charset val="186"/>
    </font>
    <font>
      <sz val="11"/>
      <color theme="1"/>
      <name val="Calibri"/>
    </font>
    <font>
      <i/>
      <sz val="7"/>
      <color theme="1"/>
      <name val="Arial"/>
      <family val="2"/>
      <charset val="186"/>
    </font>
  </fonts>
  <fills count="25">
    <fill>
      <patternFill patternType="none"/>
    </fill>
    <fill>
      <patternFill patternType="gray125"/>
    </fill>
    <fill>
      <patternFill patternType="solid">
        <fgColor theme="0"/>
        <bgColor indexed="64"/>
      </patternFill>
    </fill>
    <fill>
      <patternFill patternType="solid">
        <fgColor rgb="FFCCECFF"/>
        <bgColor auto="1"/>
      </patternFill>
    </fill>
    <fill>
      <patternFill patternType="solid">
        <fgColor rgb="FFCCECFF"/>
        <bgColor indexed="64"/>
      </patternFill>
    </fill>
    <fill>
      <patternFill patternType="solid">
        <fgColor rgb="FFD8ECF9"/>
        <bgColor indexed="64"/>
      </patternFill>
    </fill>
    <fill>
      <patternFill patternType="solid">
        <fgColor rgb="FFFFFFFF"/>
        <bgColor indexed="64"/>
      </patternFill>
    </fill>
    <fill>
      <patternFill patternType="solid">
        <fgColor rgb="FFF3F2EA"/>
      </patternFill>
    </fill>
    <fill>
      <patternFill patternType="solid">
        <fgColor rgb="FFEFEDDE"/>
      </patternFill>
    </fill>
    <fill>
      <patternFill patternType="solid">
        <fgColor rgb="FFFFFFFF"/>
      </patternFill>
    </fill>
    <fill>
      <patternFill patternType="solid">
        <fgColor rgb="FFFFFFEF"/>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66"/>
        <bgColor indexed="64"/>
      </patternFill>
    </fill>
    <fill>
      <patternFill patternType="solid">
        <fgColor theme="6" tint="0.79998168889431442"/>
        <bgColor indexed="64"/>
      </patternFill>
    </fill>
    <fill>
      <patternFill patternType="solid">
        <fgColor rgb="FF66FF99"/>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indexed="9"/>
        <bgColor indexed="64"/>
      </patternFill>
    </fill>
    <fill>
      <patternFill patternType="solid">
        <fgColor theme="4" tint="0.79998168889431442"/>
        <bgColor indexed="64"/>
      </patternFill>
    </fill>
  </fills>
  <borders count="62">
    <border>
      <left/>
      <right/>
      <top/>
      <bottom/>
      <diagonal/>
    </border>
    <border>
      <left/>
      <right/>
      <top style="thick">
        <color rgb="FF054F95"/>
      </top>
      <bottom style="thin">
        <color rgb="FF054F95"/>
      </bottom>
      <diagonal/>
    </border>
    <border>
      <left/>
      <right/>
      <top style="thin">
        <color rgb="FF054F95"/>
      </top>
      <bottom style="thin">
        <color rgb="FF054F95"/>
      </bottom>
      <diagonal/>
    </border>
    <border>
      <left/>
      <right/>
      <top/>
      <bottom style="thin">
        <color rgb="FF054F95"/>
      </bottom>
      <diagonal/>
    </border>
    <border>
      <left/>
      <right/>
      <top style="thick">
        <color rgb="FF054F95"/>
      </top>
      <bottom/>
      <diagonal/>
    </border>
    <border>
      <left/>
      <right/>
      <top style="thin">
        <color rgb="FF054F95"/>
      </top>
      <bottom/>
      <diagonal/>
    </border>
    <border>
      <left/>
      <right/>
      <top/>
      <bottom style="thick">
        <color rgb="FF054F95"/>
      </bottom>
      <diagonal/>
    </border>
    <border>
      <left/>
      <right/>
      <top style="thick">
        <color rgb="FF054F95"/>
      </top>
      <bottom style="thick">
        <color rgb="FF054F95"/>
      </bottom>
      <diagonal/>
    </border>
    <border>
      <left/>
      <right/>
      <top/>
      <bottom style="medium">
        <color rgb="FF054F95"/>
      </bottom>
      <diagonal/>
    </border>
    <border>
      <left/>
      <right/>
      <top style="thin">
        <color rgb="FF054F95"/>
      </top>
      <bottom style="thick">
        <color rgb="FF054F95"/>
      </bottom>
      <diagonal/>
    </border>
    <border>
      <left/>
      <right/>
      <top style="medium">
        <color rgb="FF054F95"/>
      </top>
      <bottom/>
      <diagonal/>
    </border>
    <border>
      <left/>
      <right/>
      <top style="thin">
        <color rgb="FF054F95"/>
      </top>
      <bottom style="medium">
        <color rgb="FF054F95"/>
      </bottom>
      <diagonal/>
    </border>
    <border>
      <left/>
      <right/>
      <top style="thick">
        <color rgb="FF054F95"/>
      </top>
      <bottom style="medium">
        <color rgb="FF054F95"/>
      </bottom>
      <diagonal/>
    </border>
    <border>
      <left/>
      <right/>
      <top style="medium">
        <color rgb="FF054F95"/>
      </top>
      <bottom style="thin">
        <color rgb="FF054F95"/>
      </bottom>
      <diagonal/>
    </border>
    <border>
      <left/>
      <right/>
      <top style="medium">
        <color rgb="FF054F95"/>
      </top>
      <bottom style="medium">
        <color rgb="FF054F95"/>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style="thin">
        <color rgb="FF979991"/>
      </bottom>
      <diagonal/>
    </border>
    <border>
      <left style="thin">
        <color rgb="FF979991"/>
      </left>
      <right/>
      <top style="thin">
        <color rgb="FF979991"/>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rgb="FF054F95"/>
      </top>
      <bottom style="thick">
        <color rgb="FF054F95"/>
      </bottom>
      <diagonal/>
    </border>
    <border>
      <left style="thin">
        <color rgb="FF054F95"/>
      </left>
      <right/>
      <top style="thick">
        <color rgb="FF054F95"/>
      </top>
      <bottom style="medium">
        <color rgb="FF054F95"/>
      </bottom>
      <diagonal/>
    </border>
    <border>
      <left style="thin">
        <color rgb="FF054F95"/>
      </left>
      <right/>
      <top style="thin">
        <color rgb="FF054F95"/>
      </top>
      <bottom style="medium">
        <color rgb="FF054F95"/>
      </bottom>
      <diagonal/>
    </border>
    <border>
      <left style="thin">
        <color rgb="FF054F95"/>
      </left>
      <right/>
      <top/>
      <bottom/>
      <diagonal/>
    </border>
    <border>
      <left style="thin">
        <color rgb="FF054F95"/>
      </left>
      <right/>
      <top style="medium">
        <color rgb="FF054F95"/>
      </top>
      <bottom/>
      <diagonal/>
    </border>
    <border>
      <left style="thin">
        <color rgb="FF054F95"/>
      </left>
      <right/>
      <top/>
      <bottom style="medium">
        <color rgb="FF054F95"/>
      </bottom>
      <diagonal/>
    </border>
    <border>
      <left style="thin">
        <color rgb="FF054F95"/>
      </left>
      <right/>
      <top/>
      <bottom style="thin">
        <color rgb="FF054F95"/>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54F95"/>
      </right>
      <top style="thin">
        <color rgb="FF054F95"/>
      </top>
      <bottom/>
      <diagonal/>
    </border>
    <border>
      <left style="thin">
        <color rgb="FF054F95"/>
      </left>
      <right style="thin">
        <color rgb="FF054F95"/>
      </right>
      <top style="thin">
        <color rgb="FF054F95"/>
      </top>
      <bottom/>
      <diagonal/>
    </border>
    <border>
      <left style="thin">
        <color rgb="FF054F95"/>
      </left>
      <right/>
      <top style="thin">
        <color rgb="FF054F95"/>
      </top>
      <bottom/>
      <diagonal/>
    </border>
    <border>
      <left/>
      <right style="thin">
        <color rgb="FF054F95"/>
      </right>
      <top/>
      <bottom style="thin">
        <color indexed="64"/>
      </bottom>
      <diagonal/>
    </border>
    <border>
      <left style="thin">
        <color rgb="FF054F95"/>
      </left>
      <right style="thin">
        <color rgb="FF054F95"/>
      </right>
      <top/>
      <bottom style="thin">
        <color indexed="64"/>
      </bottom>
      <diagonal/>
    </border>
    <border>
      <left style="thin">
        <color rgb="FF054F95"/>
      </left>
      <right/>
      <top/>
      <bottom style="thin">
        <color indexed="64"/>
      </bottom>
      <diagonal/>
    </border>
    <border>
      <left/>
      <right style="thin">
        <color rgb="FF054F95"/>
      </right>
      <top/>
      <bottom style="thin">
        <color rgb="FF054F95"/>
      </bottom>
      <diagonal/>
    </border>
    <border>
      <left style="thin">
        <color rgb="FF054F95"/>
      </left>
      <right style="thin">
        <color rgb="FF054F95"/>
      </right>
      <top/>
      <bottom style="thin">
        <color rgb="FF054F95"/>
      </bottom>
      <diagonal/>
    </border>
    <border>
      <left style="thin">
        <color indexed="64"/>
      </left>
      <right style="thin">
        <color indexed="64"/>
      </right>
      <top style="thin">
        <color indexed="64"/>
      </top>
      <bottom style="medium">
        <color indexed="64"/>
      </bottom>
      <diagonal/>
    </border>
    <border>
      <left/>
      <right/>
      <top style="thin">
        <color rgb="FF054F95"/>
      </top>
      <bottom style="thin">
        <color indexed="64"/>
      </bottom>
      <diagonal/>
    </border>
    <border>
      <left/>
      <right style="thin">
        <color indexed="64"/>
      </right>
      <top style="medium">
        <color rgb="FF054F95"/>
      </top>
      <bottom/>
      <diagonal/>
    </border>
    <border>
      <left/>
      <right style="thin">
        <color indexed="64"/>
      </right>
      <top/>
      <bottom style="medium">
        <color rgb="FF054F95"/>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54F95"/>
      </left>
      <right/>
      <top style="medium">
        <color rgb="FF054F95"/>
      </top>
      <bottom style="medium">
        <color rgb="FF054F95"/>
      </bottom>
      <diagonal/>
    </border>
    <border>
      <left/>
      <right/>
      <top style="medium">
        <color rgb="FF054F95"/>
      </top>
      <bottom style="thin">
        <color indexed="64"/>
      </bottom>
      <diagonal/>
    </border>
    <border>
      <left/>
      <right/>
      <top style="thin">
        <color rgb="FF054F95"/>
      </top>
      <bottom style="medium">
        <color indexed="64"/>
      </bottom>
      <diagonal/>
    </border>
    <border>
      <left/>
      <right/>
      <top style="thick">
        <color rgb="FF054F95"/>
      </top>
      <bottom style="thin">
        <color indexed="64"/>
      </bottom>
      <diagonal/>
    </border>
  </borders>
  <cellStyleXfs count="28">
    <xf numFmtId="0" fontId="0" fillId="0" borderId="0"/>
    <xf numFmtId="0" fontId="64" fillId="0" borderId="0"/>
    <xf numFmtId="0" fontId="72" fillId="0" borderId="0"/>
    <xf numFmtId="9" fontId="81" fillId="0" borderId="0" applyFont="0" applyFill="0" applyBorder="0" applyAlignment="0" applyProtection="0"/>
    <xf numFmtId="0" fontId="64" fillId="0" borderId="0"/>
    <xf numFmtId="0" fontId="82" fillId="0" borderId="0"/>
    <xf numFmtId="0" fontId="87" fillId="0" borderId="0"/>
    <xf numFmtId="0" fontId="64" fillId="0" borderId="0"/>
    <xf numFmtId="0" fontId="12" fillId="0" borderId="0"/>
    <xf numFmtId="0" fontId="96" fillId="0" borderId="0"/>
    <xf numFmtId="0" fontId="64" fillId="0" borderId="0"/>
    <xf numFmtId="0" fontId="102" fillId="0" borderId="0"/>
    <xf numFmtId="0" fontId="81" fillId="0" borderId="0"/>
    <xf numFmtId="9" fontId="81" fillId="0" borderId="0" applyFont="0" applyFill="0" applyBorder="0" applyAlignment="0" applyProtection="0"/>
    <xf numFmtId="0" fontId="64" fillId="0" borderId="0"/>
    <xf numFmtId="0" fontId="103" fillId="0" borderId="0"/>
    <xf numFmtId="0" fontId="126" fillId="0" borderId="0"/>
    <xf numFmtId="0" fontId="131" fillId="0" borderId="0"/>
    <xf numFmtId="0" fontId="145" fillId="0" borderId="0"/>
    <xf numFmtId="0" fontId="147" fillId="0" borderId="0"/>
    <xf numFmtId="0" fontId="151" fillId="0" borderId="0"/>
    <xf numFmtId="0" fontId="64" fillId="0" borderId="0"/>
    <xf numFmtId="0" fontId="64" fillId="0" borderId="0"/>
    <xf numFmtId="0" fontId="64" fillId="0" borderId="0"/>
    <xf numFmtId="0" fontId="155" fillId="0" borderId="0"/>
    <xf numFmtId="0" fontId="156" fillId="0" borderId="0"/>
    <xf numFmtId="0" fontId="158" fillId="0" borderId="0"/>
    <xf numFmtId="0" fontId="161" fillId="0" borderId="0"/>
  </cellStyleXfs>
  <cellXfs count="1633">
    <xf numFmtId="0" fontId="0" fillId="0" borderId="0" xfId="0"/>
    <xf numFmtId="0" fontId="10"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wrapText="1"/>
    </xf>
    <xf numFmtId="0" fontId="16" fillId="0" borderId="0" xfId="0" applyFont="1" applyAlignment="1">
      <alignment vertical="center" wrapText="1"/>
    </xf>
    <xf numFmtId="0" fontId="24" fillId="0" borderId="0" xfId="0" applyFont="1" applyAlignment="1">
      <alignment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5" fillId="0" borderId="0" xfId="0" applyFont="1" applyAlignment="1">
      <alignment vertical="center" wrapText="1"/>
    </xf>
    <xf numFmtId="0" fontId="1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7" fillId="0" borderId="0" xfId="0" applyFont="1" applyAlignment="1">
      <alignment vertical="center"/>
    </xf>
    <xf numFmtId="0" fontId="25" fillId="4" borderId="2" xfId="0" applyFont="1" applyFill="1" applyBorder="1" applyAlignment="1">
      <alignment vertical="center" wrapText="1"/>
    </xf>
    <xf numFmtId="0" fontId="16" fillId="0" borderId="2" xfId="0" applyFont="1" applyBorder="1" applyAlignment="1">
      <alignment vertical="center" wrapText="1"/>
    </xf>
    <xf numFmtId="0" fontId="25" fillId="0" borderId="2" xfId="0" applyFont="1" applyBorder="1" applyAlignment="1">
      <alignment vertical="center" wrapText="1"/>
    </xf>
    <xf numFmtId="164" fontId="5" fillId="0" borderId="2" xfId="0" applyNumberFormat="1" applyFont="1" applyBorder="1" applyAlignment="1">
      <alignment horizontal="right" vertical="center" wrapText="1"/>
    </xf>
    <xf numFmtId="164" fontId="16" fillId="2" borderId="0" xfId="0" applyNumberFormat="1" applyFont="1" applyFill="1" applyAlignment="1">
      <alignment horizontal="right" vertical="center" wrapText="1"/>
    </xf>
    <xf numFmtId="164" fontId="16" fillId="2" borderId="2" xfId="0" applyNumberFormat="1" applyFont="1" applyFill="1" applyBorder="1" applyAlignment="1">
      <alignment horizontal="right" vertical="center" wrapText="1"/>
    </xf>
    <xf numFmtId="164" fontId="25" fillId="4" borderId="2" xfId="0" applyNumberFormat="1" applyFont="1" applyFill="1" applyBorder="1" applyAlignment="1">
      <alignment horizontal="right" vertical="center" wrapText="1"/>
    </xf>
    <xf numFmtId="164" fontId="16" fillId="0" borderId="0" xfId="0" applyNumberFormat="1" applyFont="1" applyAlignment="1">
      <alignment vertical="center" wrapText="1"/>
    </xf>
    <xf numFmtId="164" fontId="16" fillId="0" borderId="3" xfId="0" applyNumberFormat="1" applyFont="1" applyBorder="1" applyAlignment="1">
      <alignment vertical="center" wrapText="1"/>
    </xf>
    <xf numFmtId="164" fontId="3" fillId="0" borderId="0" xfId="0" applyNumberFormat="1" applyFont="1" applyAlignment="1">
      <alignment horizontal="right" vertical="center" wrapText="1"/>
    </xf>
    <xf numFmtId="3" fontId="0" fillId="0" borderId="0" xfId="0" applyNumberFormat="1" applyAlignment="1">
      <alignment vertical="center"/>
    </xf>
    <xf numFmtId="164" fontId="2" fillId="4" borderId="2" xfId="0" applyNumberFormat="1" applyFont="1" applyFill="1" applyBorder="1" applyAlignment="1">
      <alignment horizontal="right" vertical="center" wrapText="1"/>
    </xf>
    <xf numFmtId="164" fontId="16" fillId="2" borderId="3" xfId="0" applyNumberFormat="1" applyFont="1" applyFill="1" applyBorder="1" applyAlignment="1">
      <alignment horizontal="right" vertical="center" wrapText="1"/>
    </xf>
    <xf numFmtId="0" fontId="7" fillId="0" borderId="0" xfId="0" applyFont="1" applyAlignment="1">
      <alignment horizontal="left" vertical="center"/>
    </xf>
    <xf numFmtId="0" fontId="13" fillId="0" borderId="0" xfId="0" applyFont="1" applyAlignment="1">
      <alignment vertical="center"/>
    </xf>
    <xf numFmtId="164" fontId="13" fillId="0" borderId="0" xfId="0" applyNumberFormat="1" applyFont="1" applyAlignment="1">
      <alignment vertical="center"/>
    </xf>
    <xf numFmtId="0" fontId="12" fillId="0" borderId="0" xfId="0" applyFont="1" applyAlignment="1">
      <alignment vertical="center" wrapText="1"/>
    </xf>
    <xf numFmtId="0" fontId="38" fillId="0" borderId="0" xfId="0" applyFont="1" applyAlignment="1">
      <alignment vertical="center"/>
    </xf>
    <xf numFmtId="0" fontId="5" fillId="0" borderId="0" xfId="0" applyFont="1" applyAlignment="1">
      <alignment horizontal="right" vertical="center" wrapText="1"/>
    </xf>
    <xf numFmtId="164" fontId="5" fillId="0" borderId="3" xfId="0" applyNumberFormat="1" applyFont="1" applyBorder="1" applyAlignment="1">
      <alignment horizontal="right" vertical="center" wrapText="1"/>
    </xf>
    <xf numFmtId="0" fontId="12" fillId="0" borderId="0" xfId="0" applyFont="1" applyAlignment="1">
      <alignment horizontal="right" vertical="center" wrapText="1"/>
    </xf>
    <xf numFmtId="0" fontId="17" fillId="0" borderId="0" xfId="0" applyFont="1" applyAlignment="1">
      <alignment vertical="center"/>
    </xf>
    <xf numFmtId="164" fontId="2" fillId="0" borderId="2" xfId="0" applyNumberFormat="1" applyFont="1" applyBorder="1" applyAlignment="1">
      <alignment horizontal="right" vertical="center" wrapText="1"/>
    </xf>
    <xf numFmtId="164" fontId="16" fillId="0" borderId="2" xfId="0" applyNumberFormat="1" applyFont="1" applyBorder="1" applyAlignment="1">
      <alignment horizontal="right" vertical="center" wrapText="1"/>
    </xf>
    <xf numFmtId="0" fontId="16" fillId="0" borderId="0" xfId="0" applyFont="1" applyAlignment="1">
      <alignment horizontal="right" vertical="center" wrapText="1"/>
    </xf>
    <xf numFmtId="164" fontId="5" fillId="0" borderId="0" xfId="0" applyNumberFormat="1" applyFont="1" applyAlignment="1">
      <alignment horizontal="right" vertical="center" wrapText="1"/>
    </xf>
    <xf numFmtId="0" fontId="25" fillId="0" borderId="5" xfId="0" applyFont="1" applyBorder="1" applyAlignment="1">
      <alignment vertical="center" wrapText="1"/>
    </xf>
    <xf numFmtId="0" fontId="28" fillId="0" borderId="3" xfId="0" applyFont="1" applyBorder="1" applyAlignment="1">
      <alignment vertical="center" wrapText="1"/>
    </xf>
    <xf numFmtId="164" fontId="2" fillId="0" borderId="3" xfId="0" applyNumberFormat="1" applyFont="1" applyBorder="1" applyAlignment="1">
      <alignment horizontal="right" wrapText="1"/>
    </xf>
    <xf numFmtId="0" fontId="41" fillId="0" borderId="0" xfId="0" applyFont="1" applyAlignment="1">
      <alignment vertical="center" wrapText="1"/>
    </xf>
    <xf numFmtId="164" fontId="25" fillId="0" borderId="2" xfId="0" applyNumberFormat="1" applyFont="1" applyBorder="1" applyAlignment="1">
      <alignment vertical="center" wrapText="1"/>
    </xf>
    <xf numFmtId="0" fontId="41" fillId="0" borderId="0" xfId="0" applyFont="1" applyAlignment="1">
      <alignment wrapText="1"/>
    </xf>
    <xf numFmtId="164" fontId="5" fillId="0" borderId="2" xfId="0" applyNumberFormat="1" applyFont="1" applyBorder="1" applyAlignment="1">
      <alignment vertical="center" wrapText="1"/>
    </xf>
    <xf numFmtId="0" fontId="34" fillId="0" borderId="0" xfId="0" applyFont="1" applyAlignment="1">
      <alignment vertical="center"/>
    </xf>
    <xf numFmtId="0" fontId="25" fillId="4" borderId="9" xfId="0" applyFont="1" applyFill="1" applyBorder="1" applyAlignment="1">
      <alignment vertical="center" wrapText="1"/>
    </xf>
    <xf numFmtId="164" fontId="2" fillId="4" borderId="9" xfId="0" applyNumberFormat="1" applyFont="1" applyFill="1" applyBorder="1" applyAlignment="1">
      <alignment horizontal="right" vertical="center" wrapText="1"/>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3" fillId="0" borderId="0" xfId="0" applyFont="1" applyAlignment="1">
      <alignment horizontal="left" vertical="center" wrapText="1"/>
    </xf>
    <xf numFmtId="164" fontId="3" fillId="0" borderId="2" xfId="0" applyNumberFormat="1" applyFont="1" applyBorder="1" applyAlignment="1">
      <alignment horizontal="right" vertical="center" wrapText="1"/>
    </xf>
    <xf numFmtId="0" fontId="5" fillId="0" borderId="2" xfId="0" applyFont="1" applyBorder="1" applyAlignment="1">
      <alignment vertical="center" wrapText="1"/>
    </xf>
    <xf numFmtId="3" fontId="33" fillId="0" borderId="2" xfId="0" applyNumberFormat="1" applyFont="1" applyBorder="1" applyAlignment="1">
      <alignment vertical="center" wrapText="1"/>
    </xf>
    <xf numFmtId="164" fontId="36" fillId="0" borderId="2" xfId="0" applyNumberFormat="1" applyFont="1" applyBorder="1" applyAlignment="1">
      <alignment horizontal="right" vertical="center" wrapText="1"/>
    </xf>
    <xf numFmtId="0" fontId="28" fillId="0" borderId="3" xfId="0" applyFont="1" applyBorder="1" applyAlignment="1">
      <alignment wrapText="1"/>
    </xf>
    <xf numFmtId="0" fontId="18" fillId="0" borderId="0" xfId="0" applyFont="1" applyAlignment="1">
      <alignment vertical="center" wrapText="1"/>
    </xf>
    <xf numFmtId="164" fontId="16" fillId="0" borderId="2" xfId="0" applyNumberFormat="1" applyFont="1" applyBorder="1" applyAlignment="1">
      <alignment vertical="center" wrapText="1"/>
    </xf>
    <xf numFmtId="0" fontId="36" fillId="0" borderId="0" xfId="0" applyFont="1" applyAlignment="1">
      <alignment vertical="center" wrapText="1"/>
    </xf>
    <xf numFmtId="0" fontId="20" fillId="0" borderId="0" xfId="0" applyFont="1" applyAlignment="1">
      <alignment horizontal="left" vertical="center" wrapText="1"/>
    </xf>
    <xf numFmtId="0" fontId="17" fillId="3" borderId="2" xfId="0" applyFont="1" applyFill="1" applyBorder="1" applyAlignment="1">
      <alignment horizontal="center" vertical="center" wrapText="1"/>
    </xf>
    <xf numFmtId="0" fontId="49" fillId="0" borderId="0" xfId="0" applyFont="1" applyAlignment="1">
      <alignment vertical="center"/>
    </xf>
    <xf numFmtId="0" fontId="52" fillId="0" borderId="0" xfId="0" applyFont="1" applyAlignment="1">
      <alignment vertical="center"/>
    </xf>
    <xf numFmtId="0" fontId="11" fillId="0" borderId="0" xfId="0" applyFont="1" applyAlignment="1">
      <alignment vertical="center" wrapText="1"/>
    </xf>
    <xf numFmtId="0" fontId="54" fillId="0" borderId="0" xfId="0" applyFont="1" applyAlignment="1">
      <alignment horizontal="left" vertical="center"/>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56" fillId="0" borderId="0" xfId="0" applyFont="1" applyAlignment="1">
      <alignment horizontal="left" vertical="center"/>
    </xf>
    <xf numFmtId="0" fontId="0" fillId="0" borderId="0" xfId="0" applyAlignment="1">
      <alignment vertical="center" wrapText="1"/>
    </xf>
    <xf numFmtId="0" fontId="58" fillId="0" borderId="0" xfId="0" applyFont="1" applyAlignment="1">
      <alignment vertical="center" wrapText="1"/>
    </xf>
    <xf numFmtId="0" fontId="16" fillId="0" borderId="2" xfId="0" applyFont="1" applyBorder="1" applyAlignment="1">
      <alignment horizontal="right" vertical="center" wrapText="1"/>
    </xf>
    <xf numFmtId="0" fontId="25" fillId="4" borderId="2" xfId="0" applyFont="1" applyFill="1" applyBorder="1" applyAlignment="1">
      <alignment horizontal="right" vertical="center" wrapText="1"/>
    </xf>
    <xf numFmtId="0" fontId="34" fillId="0" borderId="0" xfId="0" applyFont="1" applyAlignment="1">
      <alignment horizontal="right" vertical="center"/>
    </xf>
    <xf numFmtId="0" fontId="25" fillId="4" borderId="9" xfId="0" applyFont="1" applyFill="1" applyBorder="1" applyAlignment="1">
      <alignment horizontal="right" vertical="center" wrapText="1"/>
    </xf>
    <xf numFmtId="0" fontId="25" fillId="0" borderId="2" xfId="0" applyFont="1" applyBorder="1" applyAlignment="1">
      <alignment horizontal="right" vertical="center" wrapText="1"/>
    </xf>
    <xf numFmtId="0" fontId="25" fillId="0" borderId="0" xfId="0" applyFont="1" applyAlignment="1">
      <alignment horizontal="right" vertical="center" wrapText="1"/>
    </xf>
    <xf numFmtId="0" fontId="28" fillId="0" borderId="3" xfId="0" applyFont="1" applyBorder="1" applyAlignment="1">
      <alignment horizontal="right" vertical="center" wrapText="1"/>
    </xf>
    <xf numFmtId="0" fontId="16" fillId="0" borderId="2" xfId="0" applyFont="1" applyBorder="1" applyAlignment="1">
      <alignment horizontal="right" wrapText="1"/>
    </xf>
    <xf numFmtId="0" fontId="25" fillId="0" borderId="3" xfId="0" applyFont="1" applyBorder="1" applyAlignment="1">
      <alignment horizontal="right" wrapText="1"/>
    </xf>
    <xf numFmtId="0" fontId="26" fillId="0" borderId="0" xfId="0" applyFont="1" applyAlignment="1">
      <alignment horizontal="right" vertical="center" wrapText="1"/>
    </xf>
    <xf numFmtId="0" fontId="16" fillId="0" borderId="3" xfId="0" applyFont="1" applyBorder="1" applyAlignment="1">
      <alignment horizontal="right" vertical="center" wrapText="1"/>
    </xf>
    <xf numFmtId="0" fontId="33" fillId="0" borderId="0" xfId="0" applyFont="1" applyAlignment="1">
      <alignment horizontal="right" vertical="center" wrapText="1"/>
    </xf>
    <xf numFmtId="0" fontId="44" fillId="0" borderId="0" xfId="0" applyFont="1" applyAlignment="1">
      <alignment horizontal="left" vertical="center"/>
    </xf>
    <xf numFmtId="0" fontId="30" fillId="0" borderId="0" xfId="0" applyFont="1" applyAlignment="1">
      <alignment vertical="center" wrapText="1"/>
    </xf>
    <xf numFmtId="0" fontId="30" fillId="0" borderId="0" xfId="0" applyFont="1" applyAlignment="1">
      <alignment horizontal="right" vertical="center" wrapText="1"/>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0" xfId="0" applyFont="1" applyAlignment="1">
      <alignment horizontal="justify" vertical="center"/>
    </xf>
    <xf numFmtId="0" fontId="31" fillId="6" borderId="0" xfId="0" applyFont="1" applyFill="1" applyAlignment="1">
      <alignment horizontal="right" vertical="center" wrapText="1"/>
    </xf>
    <xf numFmtId="164" fontId="16" fillId="0" borderId="0" xfId="0" applyNumberFormat="1" applyFont="1" applyAlignment="1">
      <alignment horizontal="right" vertical="center" wrapText="1"/>
    </xf>
    <xf numFmtId="0" fontId="65" fillId="0" borderId="0" xfId="0" applyFont="1" applyAlignment="1">
      <alignment horizontal="right" vertical="center"/>
    </xf>
    <xf numFmtId="164" fontId="13" fillId="0" borderId="0" xfId="0" applyNumberFormat="1" applyFont="1" applyAlignment="1">
      <alignment wrapText="1"/>
    </xf>
    <xf numFmtId="49" fontId="16" fillId="0" borderId="2" xfId="0" applyNumberFormat="1" applyFont="1" applyBorder="1" applyAlignment="1">
      <alignment horizontal="right" vertical="center" wrapText="1"/>
    </xf>
    <xf numFmtId="0" fontId="29" fillId="0" borderId="0" xfId="0" applyFont="1" applyAlignment="1">
      <alignment horizontal="right" vertical="center" wrapText="1"/>
    </xf>
    <xf numFmtId="0" fontId="66" fillId="0" borderId="0" xfId="0" applyFont="1" applyAlignment="1">
      <alignment horizontal="right" vertical="center" wrapText="1"/>
    </xf>
    <xf numFmtId="3" fontId="31" fillId="4" borderId="8" xfId="0" applyNumberFormat="1" applyFont="1" applyFill="1" applyBorder="1" applyAlignment="1">
      <alignment horizontal="right" vertical="center" wrapText="1"/>
    </xf>
    <xf numFmtId="3" fontId="31" fillId="0" borderId="8" xfId="0" applyNumberFormat="1" applyFont="1" applyBorder="1" applyAlignment="1">
      <alignment horizontal="right" vertical="center" wrapText="1"/>
    </xf>
    <xf numFmtId="0" fontId="3" fillId="0" borderId="0" xfId="0" applyFont="1" applyAlignment="1">
      <alignment horizontal="justify" vertical="center"/>
    </xf>
    <xf numFmtId="0" fontId="29" fillId="0" borderId="0" xfId="0" applyFont="1" applyAlignment="1">
      <alignment horizontal="left" vertical="center" wrapText="1"/>
    </xf>
    <xf numFmtId="0" fontId="33" fillId="4" borderId="0" xfId="0" applyFont="1" applyFill="1" applyAlignment="1">
      <alignment horizontal="right" vertical="center" wrapText="1"/>
    </xf>
    <xf numFmtId="0" fontId="29" fillId="6" borderId="0" xfId="0" applyFont="1" applyFill="1" applyAlignment="1">
      <alignment horizontal="right" vertical="center" wrapText="1"/>
    </xf>
    <xf numFmtId="0" fontId="33" fillId="6" borderId="0" xfId="0" applyFont="1" applyFill="1" applyAlignment="1">
      <alignment horizontal="right" vertical="center" wrapText="1"/>
    </xf>
    <xf numFmtId="0" fontId="66" fillId="6" borderId="0" xfId="0" applyFont="1" applyFill="1" applyAlignment="1">
      <alignment horizontal="right" vertical="center" wrapText="1"/>
    </xf>
    <xf numFmtId="3" fontId="31" fillId="6" borderId="8" xfId="0" applyNumberFormat="1" applyFont="1" applyFill="1" applyBorder="1" applyAlignment="1">
      <alignment horizontal="right" vertical="center" wrapText="1"/>
    </xf>
    <xf numFmtId="0" fontId="31" fillId="6" borderId="8" xfId="0" applyFont="1" applyFill="1" applyBorder="1" applyAlignment="1">
      <alignment horizontal="left" vertical="center" wrapText="1"/>
    </xf>
    <xf numFmtId="0" fontId="45" fillId="2" borderId="0" xfId="0" applyFont="1" applyFill="1" applyAlignment="1">
      <alignment vertical="center"/>
    </xf>
    <xf numFmtId="0" fontId="33" fillId="2" borderId="2" xfId="0" applyFont="1" applyFill="1" applyBorder="1" applyAlignment="1">
      <alignment vertical="center" wrapText="1"/>
    </xf>
    <xf numFmtId="0" fontId="16" fillId="0" borderId="0" xfId="0" applyFont="1" applyAlignment="1">
      <alignment vertical="center"/>
    </xf>
    <xf numFmtId="0" fontId="33" fillId="0" borderId="2" xfId="0" applyFont="1" applyBorder="1" applyAlignment="1">
      <alignment vertical="center" wrapText="1"/>
    </xf>
    <xf numFmtId="0" fontId="56" fillId="0" borderId="0" xfId="0" applyFont="1" applyAlignment="1">
      <alignment vertical="center" wrapText="1"/>
    </xf>
    <xf numFmtId="0" fontId="71" fillId="0" borderId="0" xfId="0" applyFont="1" applyAlignment="1">
      <alignment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0" xfId="0" applyFont="1" applyAlignment="1">
      <alignment horizontal="left" vertical="center" wrapText="1"/>
    </xf>
    <xf numFmtId="0" fontId="79" fillId="0" borderId="0" xfId="0" applyFont="1" applyAlignment="1">
      <alignment vertical="center"/>
    </xf>
    <xf numFmtId="0" fontId="3" fillId="4" borderId="0" xfId="0" applyFont="1" applyFill="1" applyAlignment="1">
      <alignment horizontal="right" vertical="center" wrapText="1"/>
    </xf>
    <xf numFmtId="0" fontId="3" fillId="0" borderId="0" xfId="0" applyFont="1" applyAlignment="1">
      <alignment horizontal="right" vertical="center" wrapText="1"/>
    </xf>
    <xf numFmtId="0" fontId="15" fillId="4" borderId="0" xfId="0" applyFont="1" applyFill="1" applyAlignment="1">
      <alignment vertical="center" wrapText="1"/>
    </xf>
    <xf numFmtId="0" fontId="4" fillId="0" borderId="0" xfId="0" applyFont="1" applyAlignment="1">
      <alignment vertical="center" wrapText="1"/>
    </xf>
    <xf numFmtId="164" fontId="3" fillId="4" borderId="2" xfId="0" applyNumberFormat="1" applyFont="1" applyFill="1" applyBorder="1" applyAlignment="1">
      <alignment horizontal="right" vertical="center" wrapText="1"/>
    </xf>
    <xf numFmtId="0" fontId="5" fillId="0" borderId="2" xfId="0" quotePrefix="1" applyFont="1" applyBorder="1" applyAlignment="1">
      <alignment vertical="center" wrapText="1"/>
    </xf>
    <xf numFmtId="164" fontId="3" fillId="4" borderId="3" xfId="0" applyNumberFormat="1" applyFont="1" applyFill="1" applyBorder="1" applyAlignment="1">
      <alignment horizontal="right" vertical="center" wrapText="1"/>
    </xf>
    <xf numFmtId="166" fontId="3" fillId="4" borderId="2" xfId="0" applyNumberFormat="1" applyFont="1" applyFill="1" applyBorder="1" applyAlignment="1">
      <alignment horizontal="right" vertical="center" wrapText="1"/>
    </xf>
    <xf numFmtId="0" fontId="5" fillId="0" borderId="5" xfId="0" quotePrefix="1" applyFont="1" applyBorder="1" applyAlignment="1">
      <alignment vertical="center" wrapText="1"/>
    </xf>
    <xf numFmtId="164" fontId="4" fillId="4" borderId="0" xfId="0" applyNumberFormat="1" applyFont="1" applyFill="1" applyAlignment="1">
      <alignment horizontal="right" vertical="center" wrapText="1"/>
    </xf>
    <xf numFmtId="0" fontId="41" fillId="0" borderId="0" xfId="0" applyFont="1" applyAlignment="1">
      <alignment vertical="center"/>
    </xf>
    <xf numFmtId="166" fontId="4" fillId="4" borderId="0" xfId="0" applyNumberFormat="1" applyFont="1" applyFill="1" applyAlignment="1">
      <alignment horizontal="right" vertical="center" wrapText="1"/>
    </xf>
    <xf numFmtId="166" fontId="4" fillId="0" borderId="0" xfId="0" applyNumberFormat="1" applyFont="1" applyAlignment="1">
      <alignment horizontal="right" vertical="center" wrapText="1"/>
    </xf>
    <xf numFmtId="0" fontId="61" fillId="0" borderId="3" xfId="0" quotePrefix="1" applyFont="1" applyBorder="1" applyAlignment="1">
      <alignment vertical="center" wrapText="1"/>
    </xf>
    <xf numFmtId="166" fontId="3" fillId="4" borderId="3" xfId="0" applyNumberFormat="1" applyFont="1" applyFill="1" applyBorder="1" applyAlignment="1">
      <alignment horizontal="right" vertical="center" wrapText="1"/>
    </xf>
    <xf numFmtId="164" fontId="3" fillId="0" borderId="3" xfId="0" applyNumberFormat="1" applyFont="1" applyBorder="1" applyAlignment="1">
      <alignment horizontal="right" vertical="center" wrapText="1"/>
    </xf>
    <xf numFmtId="164" fontId="25" fillId="4" borderId="0" xfId="0" applyNumberFormat="1" applyFont="1" applyFill="1" applyAlignment="1">
      <alignment vertical="center" wrapText="1"/>
    </xf>
    <xf numFmtId="164" fontId="25" fillId="0" borderId="0" xfId="0" applyNumberFormat="1" applyFont="1" applyAlignment="1">
      <alignment vertical="center" wrapText="1"/>
    </xf>
    <xf numFmtId="164" fontId="5" fillId="4" borderId="3" xfId="0" applyNumberFormat="1" applyFont="1" applyFill="1" applyBorder="1" applyAlignment="1">
      <alignment horizontal="right" vertical="center" wrapText="1"/>
    </xf>
    <xf numFmtId="164" fontId="5" fillId="4" borderId="2" xfId="0" applyNumberFormat="1" applyFont="1" applyFill="1" applyBorder="1" applyAlignment="1">
      <alignment horizontal="right" vertical="center" wrapText="1"/>
    </xf>
    <xf numFmtId="0" fontId="4" fillId="0" borderId="3" xfId="0" applyFont="1" applyBorder="1" applyAlignment="1">
      <alignment vertical="center" wrapText="1"/>
    </xf>
    <xf numFmtId="0" fontId="16" fillId="4" borderId="3" xfId="0" applyFont="1" applyFill="1" applyBorder="1" applyAlignment="1">
      <alignment vertical="center" wrapText="1"/>
    </xf>
    <xf numFmtId="0" fontId="16" fillId="0" borderId="3" xfId="0" applyFont="1" applyBorder="1" applyAlignment="1">
      <alignment vertical="center" wrapText="1"/>
    </xf>
    <xf numFmtId="166" fontId="3" fillId="4" borderId="3" xfId="0" applyNumberFormat="1" applyFont="1" applyFill="1" applyBorder="1" applyAlignment="1">
      <alignment horizontal="right" wrapText="1"/>
    </xf>
    <xf numFmtId="164" fontId="3" fillId="4" borderId="2" xfId="0" applyNumberFormat="1" applyFont="1" applyFill="1" applyBorder="1" applyAlignment="1">
      <alignment horizontal="right" wrapText="1"/>
    </xf>
    <xf numFmtId="164" fontId="3" fillId="0" borderId="3" xfId="0" applyNumberFormat="1" applyFont="1" applyBorder="1" applyAlignment="1">
      <alignment horizontal="right" wrapText="1"/>
    </xf>
    <xf numFmtId="164" fontId="4" fillId="4" borderId="5" xfId="0" applyNumberFormat="1" applyFont="1" applyFill="1" applyBorder="1" applyAlignment="1">
      <alignment horizontal="right" vertical="center" wrapText="1"/>
    </xf>
    <xf numFmtId="164" fontId="4" fillId="0" borderId="0" xfId="0" applyNumberFormat="1" applyFont="1" applyAlignment="1">
      <alignment horizontal="right" vertical="center" wrapText="1"/>
    </xf>
    <xf numFmtId="0" fontId="5" fillId="0" borderId="0" xfId="0" quotePrefix="1" applyFont="1" applyAlignment="1">
      <alignment vertical="center" wrapText="1"/>
    </xf>
    <xf numFmtId="166" fontId="3" fillId="4" borderId="0" xfId="0" applyNumberFormat="1" applyFont="1" applyFill="1" applyAlignment="1">
      <alignment horizontal="right" vertical="center" wrapText="1"/>
    </xf>
    <xf numFmtId="166" fontId="3" fillId="0" borderId="0" xfId="0" applyNumberFormat="1" applyFont="1" applyAlignment="1">
      <alignment horizontal="right" vertical="center" wrapText="1"/>
    </xf>
    <xf numFmtId="164" fontId="3" fillId="4" borderId="0" xfId="0" applyNumberFormat="1" applyFont="1" applyFill="1" applyAlignment="1">
      <alignment horizontal="right" vertical="center" wrapText="1"/>
    </xf>
    <xf numFmtId="0" fontId="4" fillId="0" borderId="11" xfId="0" applyFont="1" applyBorder="1" applyAlignment="1">
      <alignment vertical="center" wrapText="1"/>
    </xf>
    <xf numFmtId="164" fontId="25" fillId="4" borderId="11" xfId="0" applyNumberFormat="1" applyFont="1" applyFill="1" applyBorder="1" applyAlignment="1">
      <alignment vertical="center" wrapText="1"/>
    </xf>
    <xf numFmtId="164" fontId="25" fillId="0" borderId="11" xfId="0" applyNumberFormat="1" applyFont="1" applyBorder="1" applyAlignment="1">
      <alignment vertical="center" wrapText="1"/>
    </xf>
    <xf numFmtId="0" fontId="17" fillId="2" borderId="0" xfId="0" applyFont="1" applyFill="1" applyAlignment="1">
      <alignment horizontal="left" vertical="center" wrapText="1"/>
    </xf>
    <xf numFmtId="0" fontId="0" fillId="2" borderId="0" xfId="0" applyFill="1" applyAlignment="1">
      <alignment vertical="center"/>
    </xf>
    <xf numFmtId="0" fontId="7" fillId="0" borderId="10" xfId="0" applyFont="1" applyBorder="1" applyAlignment="1">
      <alignment vertical="center"/>
    </xf>
    <xf numFmtId="0" fontId="33" fillId="2" borderId="0" xfId="0" applyFont="1" applyFill="1" applyAlignment="1">
      <alignment horizontal="right" vertical="center" wrapText="1"/>
    </xf>
    <xf numFmtId="0" fontId="18" fillId="4" borderId="8"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30" fillId="2" borderId="0" xfId="0" applyFont="1" applyFill="1" applyAlignment="1">
      <alignment vertical="center" wrapText="1"/>
    </xf>
    <xf numFmtId="164" fontId="4" fillId="4" borderId="3" xfId="0" applyNumberFormat="1" applyFont="1" applyFill="1" applyBorder="1" applyAlignment="1">
      <alignment horizontal="right" vertical="center" wrapText="1"/>
    </xf>
    <xf numFmtId="0" fontId="34" fillId="2" borderId="0" xfId="0" applyFont="1" applyFill="1" applyAlignment="1">
      <alignment vertical="center"/>
    </xf>
    <xf numFmtId="0" fontId="33" fillId="2" borderId="5" xfId="0" applyFont="1" applyFill="1" applyBorder="1" applyAlignment="1">
      <alignment wrapText="1"/>
    </xf>
    <xf numFmtId="0" fontId="33" fillId="2" borderId="5" xfId="0" applyFont="1" applyFill="1" applyBorder="1" applyAlignment="1">
      <alignment vertical="center" wrapText="1"/>
    </xf>
    <xf numFmtId="0" fontId="30" fillId="2" borderId="14" xfId="0" applyFont="1" applyFill="1" applyBorder="1" applyAlignment="1">
      <alignment vertical="center" wrapText="1"/>
    </xf>
    <xf numFmtId="0" fontId="31" fillId="0" borderId="0" xfId="0" applyFont="1" applyAlignment="1">
      <alignment horizontal="left" vertical="center" wrapText="1"/>
    </xf>
    <xf numFmtId="0" fontId="15" fillId="2" borderId="0" xfId="0" applyFont="1" applyFill="1" applyAlignment="1">
      <alignment vertical="center"/>
    </xf>
    <xf numFmtId="0" fontId="0" fillId="0" borderId="0" xfId="0" applyAlignment="1">
      <alignment horizontal="right" vertical="center"/>
    </xf>
    <xf numFmtId="0" fontId="33" fillId="0" borderId="0" xfId="0" applyFont="1" applyAlignment="1">
      <alignment horizontal="justify" vertical="center"/>
    </xf>
    <xf numFmtId="0" fontId="15" fillId="0" borderId="11" xfId="0" applyFont="1" applyBorder="1" applyAlignment="1">
      <alignment vertical="center" wrapText="1"/>
    </xf>
    <xf numFmtId="0" fontId="15" fillId="0" borderId="11" xfId="0" applyFont="1" applyBorder="1" applyAlignment="1">
      <alignment vertical="center"/>
    </xf>
    <xf numFmtId="0" fontId="4" fillId="0" borderId="8" xfId="0" applyFont="1" applyBorder="1" applyAlignment="1">
      <alignment vertical="center" wrapText="1"/>
    </xf>
    <xf numFmtId="164" fontId="25" fillId="4" borderId="8" xfId="0" applyNumberFormat="1" applyFont="1" applyFill="1" applyBorder="1" applyAlignment="1">
      <alignment vertical="center" wrapText="1"/>
    </xf>
    <xf numFmtId="164" fontId="25" fillId="0" borderId="8" xfId="0" applyNumberFormat="1" applyFont="1" applyBorder="1" applyAlignment="1">
      <alignment vertical="center" wrapText="1"/>
    </xf>
    <xf numFmtId="0" fontId="4" fillId="0" borderId="14" xfId="0" applyFont="1" applyBorder="1" applyAlignment="1">
      <alignment vertical="center" wrapText="1"/>
    </xf>
    <xf numFmtId="164" fontId="25" fillId="4" borderId="14" xfId="0" applyNumberFormat="1" applyFont="1" applyFill="1" applyBorder="1" applyAlignment="1">
      <alignment vertical="center" wrapText="1"/>
    </xf>
    <xf numFmtId="164" fontId="25" fillId="0" borderId="14" xfId="0" applyNumberFormat="1" applyFont="1" applyBorder="1" applyAlignment="1">
      <alignment vertical="center" wrapText="1"/>
    </xf>
    <xf numFmtId="166" fontId="16" fillId="2" borderId="2" xfId="0" applyNumberFormat="1" applyFont="1" applyFill="1" applyBorder="1" applyAlignment="1">
      <alignment horizontal="right" vertical="center" wrapText="1"/>
    </xf>
    <xf numFmtId="0" fontId="7" fillId="2" borderId="0" xfId="0" applyFont="1" applyFill="1" applyAlignment="1">
      <alignment vertical="center" wrapText="1"/>
    </xf>
    <xf numFmtId="0" fontId="42" fillId="2" borderId="0" xfId="0" applyFont="1" applyFill="1" applyAlignment="1">
      <alignment vertical="center"/>
    </xf>
    <xf numFmtId="0" fontId="7" fillId="2" borderId="0" xfId="0" applyFont="1" applyFill="1" applyAlignment="1">
      <alignment vertical="center"/>
    </xf>
    <xf numFmtId="0" fontId="10" fillId="2" borderId="10" xfId="0" applyFont="1" applyFill="1" applyBorder="1" applyAlignment="1">
      <alignment vertical="center"/>
    </xf>
    <xf numFmtId="0" fontId="30" fillId="2" borderId="14" xfId="0" applyFont="1" applyFill="1" applyBorder="1" applyAlignment="1">
      <alignment horizontal="right" vertical="center" wrapText="1"/>
    </xf>
    <xf numFmtId="0" fontId="29" fillId="2" borderId="8" xfId="0" applyFont="1" applyFill="1" applyBorder="1" applyAlignment="1">
      <alignment horizontal="right" vertical="center" wrapText="1"/>
    </xf>
    <xf numFmtId="0" fontId="30" fillId="2" borderId="0" xfId="0" applyFont="1" applyFill="1" applyAlignment="1">
      <alignment horizontal="right" vertical="center" wrapText="1"/>
    </xf>
    <xf numFmtId="0" fontId="30" fillId="4" borderId="13" xfId="0" applyFont="1" applyFill="1" applyBorder="1" applyAlignment="1">
      <alignment vertical="center" wrapText="1"/>
    </xf>
    <xf numFmtId="3" fontId="30" fillId="4" borderId="13" xfId="0" applyNumberFormat="1" applyFont="1" applyFill="1" applyBorder="1" applyAlignment="1">
      <alignment horizontal="right" vertical="center" wrapText="1"/>
    </xf>
    <xf numFmtId="164" fontId="30" fillId="4" borderId="13" xfId="0" applyNumberFormat="1" applyFont="1" applyFill="1" applyBorder="1" applyAlignment="1">
      <alignment horizontal="right" vertical="center" wrapText="1"/>
    </xf>
    <xf numFmtId="166" fontId="31" fillId="0" borderId="2" xfId="0" applyNumberFormat="1" applyFont="1" applyBorder="1" applyAlignment="1">
      <alignment horizontal="right" vertical="center" wrapText="1"/>
    </xf>
    <xf numFmtId="166" fontId="25" fillId="2" borderId="2" xfId="0" applyNumberFormat="1" applyFont="1" applyFill="1" applyBorder="1" applyAlignment="1">
      <alignment horizontal="right" vertical="center" wrapText="1"/>
    </xf>
    <xf numFmtId="0" fontId="80" fillId="0" borderId="0" xfId="0" applyFont="1" applyAlignment="1">
      <alignment horizontal="right" vertical="center" indent="2"/>
    </xf>
    <xf numFmtId="0" fontId="22" fillId="3" borderId="2" xfId="0" applyFont="1" applyFill="1" applyBorder="1" applyAlignment="1">
      <alignment horizontal="right" vertical="center" wrapText="1"/>
    </xf>
    <xf numFmtId="0" fontId="22" fillId="3" borderId="3" xfId="0" applyFont="1" applyFill="1" applyBorder="1" applyAlignment="1">
      <alignment horizontal="right" vertical="center" wrapText="1"/>
    </xf>
    <xf numFmtId="0" fontId="74" fillId="10" borderId="16" xfId="0" applyFont="1" applyFill="1" applyBorder="1" applyAlignment="1">
      <alignment horizontal="left" vertical="center" wrapText="1"/>
    </xf>
    <xf numFmtId="0" fontId="73" fillId="8" borderId="16" xfId="0" applyFont="1" applyFill="1" applyBorder="1" applyAlignment="1">
      <alignment horizontal="left" vertical="center" wrapText="1"/>
    </xf>
    <xf numFmtId="3" fontId="30" fillId="4" borderId="14" xfId="0" applyNumberFormat="1" applyFont="1" applyFill="1" applyBorder="1" applyAlignment="1">
      <alignment horizontal="right" vertical="center" wrapText="1"/>
    </xf>
    <xf numFmtId="164" fontId="30" fillId="4" borderId="14" xfId="0" applyNumberFormat="1" applyFont="1" applyFill="1" applyBorder="1" applyAlignment="1">
      <alignment horizontal="right" vertical="center" wrapText="1"/>
    </xf>
    <xf numFmtId="164" fontId="5" fillId="0" borderId="3" xfId="0" applyNumberFormat="1" applyFont="1" applyBorder="1" applyAlignment="1">
      <alignment vertical="center" wrapText="1"/>
    </xf>
    <xf numFmtId="0" fontId="0" fillId="0" borderId="0" xfId="0" applyAlignment="1">
      <alignment horizontal="center" vertical="center" wrapText="1"/>
    </xf>
    <xf numFmtId="0" fontId="73" fillId="10" borderId="17" xfId="0" applyFont="1" applyFill="1" applyBorder="1" applyAlignment="1">
      <alignment horizontal="left" vertical="center" wrapText="1"/>
    </xf>
    <xf numFmtId="0" fontId="73" fillId="10" borderId="16" xfId="0" applyFont="1" applyFill="1" applyBorder="1" applyAlignment="1">
      <alignment horizontal="left" vertical="center" wrapText="1"/>
    </xf>
    <xf numFmtId="0" fontId="73" fillId="10" borderId="15" xfId="0" applyFont="1" applyFill="1" applyBorder="1" applyAlignment="1">
      <alignment horizontal="left" vertical="center" wrapText="1"/>
    </xf>
    <xf numFmtId="167" fontId="0" fillId="0" borderId="0" xfId="0" applyNumberFormat="1" applyAlignment="1">
      <alignment vertical="center"/>
    </xf>
    <xf numFmtId="3" fontId="43" fillId="0" borderId="0" xfId="0" applyNumberFormat="1" applyFont="1" applyAlignment="1">
      <alignment vertical="center"/>
    </xf>
    <xf numFmtId="164" fontId="0" fillId="0" borderId="0" xfId="0" applyNumberFormat="1" applyAlignment="1">
      <alignment vertical="center"/>
    </xf>
    <xf numFmtId="3" fontId="45" fillId="0" borderId="0" xfId="0" applyNumberFormat="1" applyFont="1" applyAlignment="1">
      <alignment vertical="center"/>
    </xf>
    <xf numFmtId="0" fontId="18" fillId="4" borderId="14" xfId="0" applyFont="1" applyFill="1" applyBorder="1" applyAlignment="1">
      <alignment horizontal="right" vertical="center" wrapText="1"/>
    </xf>
    <xf numFmtId="0" fontId="18" fillId="2" borderId="14" xfId="0" applyFont="1" applyFill="1" applyBorder="1" applyAlignment="1">
      <alignment horizontal="right" vertical="center" wrapText="1"/>
    </xf>
    <xf numFmtId="40" fontId="74" fillId="9" borderId="16" xfId="0" applyNumberFormat="1" applyFont="1" applyFill="1" applyBorder="1" applyAlignment="1">
      <alignment horizontal="right" vertical="center" wrapText="1"/>
    </xf>
    <xf numFmtId="40" fontId="73" fillId="7" borderId="16" xfId="0" applyNumberFormat="1" applyFont="1" applyFill="1" applyBorder="1" applyAlignment="1">
      <alignment horizontal="right" vertical="center" wrapText="1"/>
    </xf>
    <xf numFmtId="3" fontId="0" fillId="0" borderId="0" xfId="0" applyNumberFormat="1" applyAlignment="1">
      <alignment horizontal="right"/>
    </xf>
    <xf numFmtId="0" fontId="76" fillId="0" borderId="0" xfId="0" applyFont="1" applyAlignment="1">
      <alignment horizontal="left" vertical="center" wrapText="1"/>
    </xf>
    <xf numFmtId="3" fontId="31" fillId="0" borderId="0" xfId="0" applyNumberFormat="1" applyFont="1" applyAlignment="1">
      <alignment horizontal="right" vertical="center" wrapText="1"/>
    </xf>
    <xf numFmtId="0" fontId="30" fillId="4" borderId="0" xfId="0" applyFont="1" applyFill="1" applyAlignment="1">
      <alignment horizontal="right" vertical="center" wrapText="1"/>
    </xf>
    <xf numFmtId="166" fontId="3" fillId="0" borderId="2" xfId="0" applyNumberFormat="1" applyFont="1" applyBorder="1" applyAlignment="1">
      <alignment horizontal="right" vertical="center" wrapText="1"/>
    </xf>
    <xf numFmtId="0" fontId="0" fillId="2" borderId="0" xfId="0" applyFill="1"/>
    <xf numFmtId="40" fontId="74" fillId="9" borderId="15" xfId="0" applyNumberFormat="1" applyFont="1" applyFill="1" applyBorder="1" applyAlignment="1">
      <alignment horizontal="right" vertical="center" wrapText="1"/>
    </xf>
    <xf numFmtId="0" fontId="0" fillId="0" borderId="0" xfId="0" applyAlignment="1">
      <alignment horizontal="left" vertical="center" wrapText="1"/>
    </xf>
    <xf numFmtId="40" fontId="73" fillId="7" borderId="15" xfId="0" applyNumberFormat="1" applyFont="1" applyFill="1" applyBorder="1" applyAlignment="1">
      <alignment horizontal="right" vertical="center" wrapText="1"/>
    </xf>
    <xf numFmtId="3" fontId="33" fillId="6" borderId="0" xfId="0" applyNumberFormat="1" applyFont="1" applyFill="1" applyAlignment="1">
      <alignment horizontal="right" vertical="center" wrapText="1"/>
    </xf>
    <xf numFmtId="3" fontId="30" fillId="2" borderId="18" xfId="0" applyNumberFormat="1" applyFont="1" applyFill="1" applyBorder="1" applyAlignment="1">
      <alignment vertical="center" wrapText="1"/>
    </xf>
    <xf numFmtId="3" fontId="30" fillId="4" borderId="18" xfId="0" applyNumberFormat="1" applyFont="1" applyFill="1" applyBorder="1" applyAlignment="1">
      <alignment vertical="center" wrapText="1"/>
    </xf>
    <xf numFmtId="164" fontId="2" fillId="4" borderId="0" xfId="0" applyNumberFormat="1" applyFont="1" applyFill="1" applyAlignment="1">
      <alignment horizontal="right" vertical="center" wrapText="1"/>
    </xf>
    <xf numFmtId="164" fontId="31" fillId="4" borderId="0" xfId="0" applyNumberFormat="1" applyFont="1" applyFill="1" applyAlignment="1">
      <alignment horizontal="right" vertical="center" wrapText="1"/>
    </xf>
    <xf numFmtId="164" fontId="31" fillId="0" borderId="0" xfId="0" applyNumberFormat="1" applyFont="1" applyAlignment="1">
      <alignment horizontal="right" vertical="center" wrapText="1"/>
    </xf>
    <xf numFmtId="0" fontId="62" fillId="0" borderId="0" xfId="0" applyFont="1" applyAlignment="1">
      <alignment horizontal="justify" vertical="center"/>
    </xf>
    <xf numFmtId="0" fontId="4" fillId="6" borderId="0" xfId="0" applyFont="1" applyFill="1" applyAlignment="1">
      <alignment horizontal="center" vertical="center"/>
    </xf>
    <xf numFmtId="0" fontId="83" fillId="6" borderId="0" xfId="0" applyFont="1" applyFill="1" applyAlignment="1">
      <alignment horizontal="center" vertical="center" wrapText="1"/>
    </xf>
    <xf numFmtId="0" fontId="83" fillId="6" borderId="19"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0" borderId="0" xfId="0" applyFont="1" applyAlignment="1">
      <alignment horizontal="justify" vertical="center" wrapText="1"/>
    </xf>
    <xf numFmtId="0" fontId="4" fillId="6" borderId="0" xfId="0" applyFont="1" applyFill="1" applyAlignment="1">
      <alignment horizontal="justify" vertical="center" wrapText="1"/>
    </xf>
    <xf numFmtId="0" fontId="4" fillId="0" borderId="0" xfId="0" applyFont="1" applyAlignment="1">
      <alignment horizontal="justify" vertical="center"/>
    </xf>
    <xf numFmtId="0" fontId="29" fillId="0" borderId="0" xfId="0" applyFont="1" applyAlignment="1">
      <alignment horizontal="justify" vertical="center"/>
    </xf>
    <xf numFmtId="0" fontId="31" fillId="0" borderId="0" xfId="0" applyFont="1" applyAlignment="1">
      <alignment horizontal="right" vertical="center" wrapText="1"/>
    </xf>
    <xf numFmtId="3" fontId="29" fillId="0" borderId="0" xfId="0" applyNumberFormat="1" applyFont="1" applyAlignment="1">
      <alignment horizontal="right" vertical="center" wrapText="1"/>
    </xf>
    <xf numFmtId="0" fontId="89" fillId="0" borderId="0" xfId="0" applyFont="1" applyAlignment="1">
      <alignment horizontal="left" vertical="center" wrapText="1"/>
    </xf>
    <xf numFmtId="0" fontId="89" fillId="6" borderId="0" xfId="0" applyFont="1" applyFill="1" applyAlignment="1">
      <alignment horizontal="right" vertical="center" wrapText="1"/>
    </xf>
    <xf numFmtId="0" fontId="90" fillId="6" borderId="0" xfId="0" applyFont="1" applyFill="1" applyAlignment="1">
      <alignment horizontal="right" vertical="center" wrapText="1"/>
    </xf>
    <xf numFmtId="0" fontId="89" fillId="0" borderId="0" xfId="0" applyFont="1" applyAlignment="1">
      <alignment horizontal="justify" vertical="center"/>
    </xf>
    <xf numFmtId="0" fontId="31" fillId="0" borderId="19" xfId="0" applyFont="1" applyBorder="1" applyAlignment="1">
      <alignment horizontal="left" vertical="center" wrapText="1"/>
    </xf>
    <xf numFmtId="0" fontId="31" fillId="0" borderId="19" xfId="0" applyFont="1" applyBorder="1" applyAlignment="1">
      <alignment horizontal="right" vertical="center" wrapText="1"/>
    </xf>
    <xf numFmtId="3" fontId="31" fillId="0" borderId="19" xfId="0" applyNumberFormat="1" applyFont="1" applyBorder="1" applyAlignment="1">
      <alignment horizontal="right" vertical="center" wrapText="1"/>
    </xf>
    <xf numFmtId="3" fontId="29" fillId="0" borderId="19" xfId="0" applyNumberFormat="1" applyFont="1" applyBorder="1" applyAlignment="1">
      <alignment horizontal="right" vertical="center" wrapText="1"/>
    </xf>
    <xf numFmtId="0" fontId="31" fillId="0" borderId="19" xfId="0" applyFont="1" applyBorder="1" applyAlignment="1">
      <alignment horizontal="justify" vertical="center"/>
    </xf>
    <xf numFmtId="0" fontId="63" fillId="0" borderId="0" xfId="0" applyFont="1" applyAlignment="1">
      <alignment horizontal="justify" vertical="center"/>
    </xf>
    <xf numFmtId="0" fontId="29" fillId="6" borderId="0" xfId="0" applyFont="1" applyFill="1" applyAlignment="1">
      <alignment horizontal="center" vertical="center"/>
    </xf>
    <xf numFmtId="0" fontId="83" fillId="6" borderId="0" xfId="0" applyFont="1" applyFill="1" applyAlignment="1">
      <alignment horizontal="center" vertical="center"/>
    </xf>
    <xf numFmtId="0" fontId="83" fillId="6" borderId="19" xfId="0" applyFont="1" applyFill="1" applyBorder="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4" fillId="6" borderId="0" xfId="0" applyFont="1" applyFill="1" applyAlignment="1">
      <alignment horizontal="right" vertical="center" wrapText="1"/>
    </xf>
    <xf numFmtId="0" fontId="4" fillId="6" borderId="0" xfId="0" applyFont="1" applyFill="1" applyAlignment="1">
      <alignment horizontal="justify" vertical="center"/>
    </xf>
    <xf numFmtId="0" fontId="29" fillId="6" borderId="0" xfId="0" applyFont="1" applyFill="1" applyAlignment="1">
      <alignment horizontal="left" vertical="center" wrapText="1"/>
    </xf>
    <xf numFmtId="0" fontId="29" fillId="6" borderId="0" xfId="0" applyFont="1" applyFill="1" applyAlignment="1">
      <alignment horizontal="left" vertical="center"/>
    </xf>
    <xf numFmtId="0" fontId="89" fillId="6" borderId="0" xfId="0" applyFont="1" applyFill="1" applyAlignment="1">
      <alignment horizontal="left" vertical="center" wrapText="1"/>
    </xf>
    <xf numFmtId="3" fontId="31" fillId="6" borderId="0" xfId="0" applyNumberFormat="1" applyFont="1" applyFill="1" applyAlignment="1">
      <alignment horizontal="right" vertical="center" wrapText="1"/>
    </xf>
    <xf numFmtId="3" fontId="29" fillId="6" borderId="0" xfId="0" applyNumberFormat="1" applyFont="1" applyFill="1" applyAlignment="1">
      <alignment horizontal="right" vertical="center" wrapText="1"/>
    </xf>
    <xf numFmtId="0" fontId="29" fillId="0" borderId="0" xfId="0" applyFont="1" applyAlignment="1">
      <alignment horizontal="justify" vertical="center" wrapText="1"/>
    </xf>
    <xf numFmtId="0" fontId="31" fillId="6" borderId="0" xfId="0" applyFont="1" applyFill="1" applyAlignment="1">
      <alignment horizontal="justify" vertical="center" wrapText="1"/>
    </xf>
    <xf numFmtId="0" fontId="29" fillId="6" borderId="0" xfId="0" applyFont="1" applyFill="1" applyAlignment="1">
      <alignment horizontal="justify" vertical="center" wrapText="1"/>
    </xf>
    <xf numFmtId="0" fontId="31" fillId="6" borderId="0" xfId="0" applyFont="1" applyFill="1" applyAlignment="1">
      <alignment horizontal="justify" vertical="center"/>
    </xf>
    <xf numFmtId="0" fontId="31" fillId="0" borderId="0" xfId="0" applyFont="1" applyAlignment="1">
      <alignment horizontal="left" vertical="center"/>
    </xf>
    <xf numFmtId="0" fontId="31" fillId="0" borderId="19" xfId="0" applyFont="1" applyBorder="1" applyAlignment="1">
      <alignment horizontal="left" vertical="center"/>
    </xf>
    <xf numFmtId="0" fontId="66" fillId="0" borderId="0" xfId="0" applyFont="1" applyAlignment="1">
      <alignment horizontal="justify" vertical="center"/>
    </xf>
    <xf numFmtId="0" fontId="31" fillId="0" borderId="0" xfId="0" applyFont="1" applyAlignment="1">
      <alignment horizontal="justify" vertical="center" wrapText="1"/>
    </xf>
    <xf numFmtId="3" fontId="0" fillId="0" borderId="0" xfId="0" applyNumberFormat="1"/>
    <xf numFmtId="0" fontId="31" fillId="0" borderId="0" xfId="0" quotePrefix="1" applyFont="1" applyAlignment="1">
      <alignment horizontal="left" vertical="center" wrapText="1"/>
    </xf>
    <xf numFmtId="0" fontId="16" fillId="0" borderId="0" xfId="0" applyFont="1" applyAlignment="1">
      <alignment horizontal="justify" vertical="center"/>
    </xf>
    <xf numFmtId="0" fontId="4" fillId="6" borderId="10" xfId="0" applyFont="1" applyFill="1" applyBorder="1" applyAlignment="1">
      <alignment horizontal="left" vertical="center"/>
    </xf>
    <xf numFmtId="0" fontId="4" fillId="6" borderId="0" xfId="0" applyFont="1" applyFill="1" applyAlignment="1">
      <alignment horizontal="left" vertical="center"/>
    </xf>
    <xf numFmtId="0" fontId="4" fillId="6" borderId="19" xfId="0" applyFont="1" applyFill="1" applyBorder="1" applyAlignment="1">
      <alignment horizontal="left" vertical="center"/>
    </xf>
    <xf numFmtId="0" fontId="3" fillId="6" borderId="10" xfId="0" applyFont="1" applyFill="1" applyBorder="1" applyAlignment="1">
      <alignment horizontal="left" vertical="center"/>
    </xf>
    <xf numFmtId="0" fontId="3" fillId="6" borderId="0" xfId="0" applyFont="1" applyFill="1" applyAlignment="1">
      <alignment horizontal="left" vertical="center"/>
    </xf>
    <xf numFmtId="0" fontId="3" fillId="6" borderId="8" xfId="0" applyFont="1" applyFill="1" applyBorder="1" applyAlignment="1">
      <alignment horizontal="left" vertical="center"/>
    </xf>
    <xf numFmtId="0" fontId="3" fillId="0" borderId="0" xfId="0" applyFont="1" applyAlignment="1">
      <alignment wrapText="1"/>
    </xf>
    <xf numFmtId="0" fontId="91" fillId="0" borderId="0" xfId="0" applyFont="1" applyAlignment="1">
      <alignment horizontal="left" vertical="center" wrapText="1"/>
    </xf>
    <xf numFmtId="0" fontId="33" fillId="2" borderId="2" xfId="0" applyFont="1" applyFill="1" applyBorder="1" applyAlignment="1">
      <alignment wrapText="1"/>
    </xf>
    <xf numFmtId="166" fontId="29" fillId="0" borderId="0" xfId="0" applyNumberFormat="1" applyFont="1" applyAlignment="1">
      <alignment horizontal="right" wrapText="1"/>
    </xf>
    <xf numFmtId="0" fontId="31" fillId="0" borderId="0" xfId="0" applyFont="1" applyAlignment="1">
      <alignment horizontal="right"/>
    </xf>
    <xf numFmtId="3" fontId="31" fillId="0" borderId="0" xfId="0" applyNumberFormat="1" applyFont="1" applyAlignment="1">
      <alignment horizontal="right" wrapText="1"/>
    </xf>
    <xf numFmtId="3" fontId="29" fillId="0" borderId="0" xfId="0" applyNumberFormat="1" applyFont="1" applyAlignment="1">
      <alignment horizontal="right" wrapText="1"/>
    </xf>
    <xf numFmtId="0" fontId="92" fillId="6" borderId="0" xfId="0" applyFont="1" applyFill="1" applyAlignment="1">
      <alignment horizontal="left" vertical="center" wrapText="1"/>
    </xf>
    <xf numFmtId="0" fontId="25" fillId="2" borderId="10" xfId="0" applyFont="1" applyFill="1" applyBorder="1" applyAlignment="1">
      <alignment horizontal="center" vertical="center" wrapText="1"/>
    </xf>
    <xf numFmtId="0" fontId="33" fillId="0" borderId="0" xfId="0" applyFont="1" applyAlignment="1">
      <alignment vertical="center" wrapText="1"/>
    </xf>
    <xf numFmtId="3" fontId="33" fillId="2" borderId="0" xfId="0" applyNumberFormat="1" applyFont="1" applyFill="1" applyAlignment="1">
      <alignment horizontal="right" vertical="center" wrapText="1"/>
    </xf>
    <xf numFmtId="164" fontId="31" fillId="2" borderId="2" xfId="0" applyNumberFormat="1" applyFont="1" applyFill="1" applyBorder="1" applyAlignment="1">
      <alignment horizontal="right" vertical="center" wrapText="1"/>
    </xf>
    <xf numFmtId="164" fontId="31" fillId="4" borderId="2" xfId="0" applyNumberFormat="1" applyFont="1" applyFill="1" applyBorder="1" applyAlignment="1">
      <alignment horizontal="right" vertical="center" wrapText="1"/>
    </xf>
    <xf numFmtId="164" fontId="31" fillId="2" borderId="3" xfId="0" applyNumberFormat="1" applyFont="1" applyFill="1" applyBorder="1" applyAlignment="1">
      <alignment horizontal="right" vertical="center" wrapText="1"/>
    </xf>
    <xf numFmtId="164" fontId="31" fillId="4" borderId="3" xfId="0" applyNumberFormat="1" applyFont="1" applyFill="1" applyBorder="1" applyAlignment="1">
      <alignment horizontal="right" vertical="center" wrapText="1"/>
    </xf>
    <xf numFmtId="0" fontId="33" fillId="2" borderId="0" xfId="0" applyFont="1" applyFill="1" applyAlignment="1">
      <alignment vertical="center" wrapText="1"/>
    </xf>
    <xf numFmtId="3" fontId="31" fillId="6" borderId="18" xfId="0" applyNumberFormat="1" applyFont="1" applyFill="1" applyBorder="1" applyAlignment="1">
      <alignment horizontal="right" vertical="center" wrapText="1"/>
    </xf>
    <xf numFmtId="0" fontId="29" fillId="6" borderId="0" xfId="0" applyFont="1" applyFill="1" applyAlignment="1">
      <alignment vertical="center" wrapText="1"/>
    </xf>
    <xf numFmtId="0" fontId="35" fillId="0" borderId="0" xfId="0" applyFont="1" applyAlignment="1">
      <alignment horizontal="right" vertical="center" wrapText="1"/>
    </xf>
    <xf numFmtId="3" fontId="29" fillId="2" borderId="0" xfId="0" applyNumberFormat="1" applyFont="1" applyFill="1" applyAlignment="1">
      <alignment horizontal="right" vertical="center" wrapText="1"/>
    </xf>
    <xf numFmtId="3" fontId="31" fillId="2" borderId="0" xfId="0" applyNumberFormat="1" applyFont="1" applyFill="1" applyAlignment="1">
      <alignment horizontal="right" vertical="center" wrapText="1"/>
    </xf>
    <xf numFmtId="0" fontId="33" fillId="0" borderId="0" xfId="0" applyFont="1"/>
    <xf numFmtId="0" fontId="29" fillId="2" borderId="0" xfId="0" applyFont="1" applyFill="1" applyAlignment="1">
      <alignment horizontal="center" vertical="center" wrapText="1"/>
    </xf>
    <xf numFmtId="3" fontId="30" fillId="2" borderId="14" xfId="0" applyNumberFormat="1" applyFont="1" applyFill="1" applyBorder="1" applyAlignment="1">
      <alignment vertical="center" wrapText="1"/>
    </xf>
    <xf numFmtId="164" fontId="31" fillId="0" borderId="0" xfId="0" applyNumberFormat="1" applyFont="1" applyAlignment="1">
      <alignment horizontal="right" wrapText="1"/>
    </xf>
    <xf numFmtId="3" fontId="33" fillId="0" borderId="0" xfId="0" applyNumberFormat="1" applyFont="1" applyAlignment="1">
      <alignment vertical="center" wrapText="1"/>
    </xf>
    <xf numFmtId="0" fontId="53" fillId="6" borderId="0" xfId="0" applyFont="1" applyFill="1" applyAlignment="1">
      <alignment vertical="center" wrapText="1"/>
    </xf>
    <xf numFmtId="3" fontId="33" fillId="2" borderId="2" xfId="0" applyNumberFormat="1" applyFont="1" applyFill="1" applyBorder="1" applyAlignment="1">
      <alignment vertical="center" wrapText="1"/>
    </xf>
    <xf numFmtId="164" fontId="31" fillId="0" borderId="3" xfId="0" applyNumberFormat="1" applyFont="1" applyBorder="1" applyAlignment="1">
      <alignment horizontal="right" vertical="center" wrapText="1"/>
    </xf>
    <xf numFmtId="3" fontId="33" fillId="2" borderId="18" xfId="0" applyNumberFormat="1" applyFont="1" applyFill="1" applyBorder="1" applyAlignment="1">
      <alignment vertical="center" wrapText="1"/>
    </xf>
    <xf numFmtId="0" fontId="31" fillId="0" borderId="0" xfId="0" applyFont="1" applyAlignment="1">
      <alignment vertical="center" wrapText="1"/>
    </xf>
    <xf numFmtId="0" fontId="32" fillId="0" borderId="0" xfId="0" applyFont="1" applyAlignment="1">
      <alignment horizontal="justify" vertical="center"/>
    </xf>
    <xf numFmtId="3" fontId="31" fillId="4" borderId="18" xfId="0" applyNumberFormat="1" applyFont="1" applyFill="1" applyBorder="1" applyAlignment="1">
      <alignment horizontal="right" vertical="center" wrapText="1"/>
    </xf>
    <xf numFmtId="164" fontId="29" fillId="4" borderId="14" xfId="0" applyNumberFormat="1" applyFont="1" applyFill="1" applyBorder="1" applyAlignment="1">
      <alignment horizontal="right" vertical="center" wrapText="1"/>
    </xf>
    <xf numFmtId="3" fontId="33" fillId="2" borderId="5" xfId="0" applyNumberFormat="1" applyFont="1" applyFill="1" applyBorder="1" applyAlignment="1">
      <alignment vertical="center" wrapText="1"/>
    </xf>
    <xf numFmtId="164" fontId="33" fillId="2" borderId="0" xfId="0" applyNumberFormat="1" applyFont="1" applyFill="1" applyAlignment="1">
      <alignment horizontal="right" vertical="center" wrapText="1"/>
    </xf>
    <xf numFmtId="164" fontId="36" fillId="2" borderId="0" xfId="0" applyNumberFormat="1" applyFont="1" applyFill="1" applyAlignment="1">
      <alignment horizontal="right" vertical="center" wrapText="1"/>
    </xf>
    <xf numFmtId="3" fontId="30" fillId="2" borderId="0" xfId="0" applyNumberFormat="1" applyFont="1" applyFill="1" applyAlignment="1">
      <alignment vertical="center" wrapText="1"/>
    </xf>
    <xf numFmtId="164" fontId="29" fillId="2" borderId="2" xfId="0" applyNumberFormat="1" applyFont="1" applyFill="1" applyBorder="1" applyAlignment="1">
      <alignment horizontal="right" vertical="center" wrapText="1"/>
    </xf>
    <xf numFmtId="3" fontId="0" fillId="2" borderId="0" xfId="0" applyNumberFormat="1" applyFill="1" applyAlignment="1">
      <alignment vertical="center"/>
    </xf>
    <xf numFmtId="3" fontId="29" fillId="4" borderId="0" xfId="0" applyNumberFormat="1" applyFont="1" applyFill="1" applyAlignment="1">
      <alignment horizontal="right" vertical="center" wrapText="1"/>
    </xf>
    <xf numFmtId="0" fontId="32" fillId="6" borderId="0" xfId="0" applyFont="1" applyFill="1" applyAlignment="1">
      <alignment vertical="center" wrapText="1"/>
    </xf>
    <xf numFmtId="0" fontId="29" fillId="4" borderId="0" xfId="0" applyFont="1" applyFill="1" applyAlignment="1">
      <alignment horizontal="right" vertical="center" wrapText="1"/>
    </xf>
    <xf numFmtId="169" fontId="29" fillId="0" borderId="2" xfId="0" applyNumberFormat="1" applyFont="1" applyBorder="1" applyAlignment="1">
      <alignment horizontal="right" vertical="center" wrapText="1"/>
    </xf>
    <xf numFmtId="166" fontId="31" fillId="4" borderId="3" xfId="0" applyNumberFormat="1" applyFont="1" applyFill="1" applyBorder="1" applyAlignment="1">
      <alignment horizontal="right" vertical="center" wrapText="1"/>
    </xf>
    <xf numFmtId="3" fontId="15" fillId="4" borderId="0" xfId="0" applyNumberFormat="1" applyFont="1" applyFill="1" applyAlignment="1">
      <alignment horizontal="right" vertical="center" wrapText="1"/>
    </xf>
    <xf numFmtId="0" fontId="33" fillId="0" borderId="2" xfId="0" applyFont="1" applyBorder="1" applyAlignment="1">
      <alignment wrapText="1"/>
    </xf>
    <xf numFmtId="0" fontId="1" fillId="0" borderId="0" xfId="0" applyFont="1" applyAlignment="1">
      <alignment vertical="center" wrapText="1"/>
    </xf>
    <xf numFmtId="164" fontId="23" fillId="0" borderId="0" xfId="0" applyNumberFormat="1" applyFont="1" applyAlignment="1">
      <alignment horizontal="right" vertical="top" wrapText="1"/>
    </xf>
    <xf numFmtId="0" fontId="33" fillId="0" borderId="14" xfId="0" applyFont="1" applyBorder="1" applyAlignment="1">
      <alignment horizontal="right" vertical="center" wrapText="1"/>
    </xf>
    <xf numFmtId="0" fontId="56" fillId="0" borderId="0" xfId="0" applyFont="1" applyAlignment="1">
      <alignment horizontal="right" vertical="center" wrapText="1"/>
    </xf>
    <xf numFmtId="164" fontId="29" fillId="2" borderId="14" xfId="0" applyNumberFormat="1" applyFont="1" applyFill="1" applyBorder="1" applyAlignment="1">
      <alignment horizontal="right" vertical="center" wrapText="1"/>
    </xf>
    <xf numFmtId="164" fontId="31" fillId="4" borderId="5" xfId="0" applyNumberFormat="1" applyFont="1" applyFill="1" applyBorder="1" applyAlignment="1">
      <alignment horizontal="right" vertical="center" wrapText="1"/>
    </xf>
    <xf numFmtId="0" fontId="66" fillId="0" borderId="0" xfId="0" applyFont="1" applyAlignment="1">
      <alignment horizontal="right" wrapText="1"/>
    </xf>
    <xf numFmtId="0" fontId="7" fillId="2" borderId="0" xfId="0" applyFont="1" applyFill="1" applyAlignment="1">
      <alignment horizontal="left" vertical="center"/>
    </xf>
    <xf numFmtId="0" fontId="51" fillId="2" borderId="0" xfId="0" applyFont="1" applyFill="1" applyAlignment="1">
      <alignment vertical="center"/>
    </xf>
    <xf numFmtId="164" fontId="30" fillId="2" borderId="14" xfId="0" applyNumberFormat="1" applyFont="1" applyFill="1" applyBorder="1" applyAlignment="1">
      <alignment horizontal="right" vertical="center" wrapText="1"/>
    </xf>
    <xf numFmtId="0" fontId="51" fillId="2" borderId="0" xfId="0" applyFont="1" applyFill="1" applyAlignment="1">
      <alignment vertical="center" wrapText="1"/>
    </xf>
    <xf numFmtId="0" fontId="33" fillId="0" borderId="0" xfId="0" applyFont="1" applyAlignment="1">
      <alignment wrapText="1"/>
    </xf>
    <xf numFmtId="164" fontId="0" fillId="2" borderId="0" xfId="0" applyNumberFormat="1" applyFill="1" applyAlignment="1">
      <alignment vertical="center"/>
    </xf>
    <xf numFmtId="164" fontId="31" fillId="0" borderId="2" xfId="0" applyNumberFormat="1" applyFont="1" applyBorder="1" applyAlignment="1">
      <alignment horizontal="right" vertical="center" wrapText="1"/>
    </xf>
    <xf numFmtId="164" fontId="31" fillId="0" borderId="3" xfId="0" applyNumberFormat="1" applyFont="1" applyBorder="1" applyAlignment="1">
      <alignment horizontal="right" wrapText="1"/>
    </xf>
    <xf numFmtId="0" fontId="30" fillId="2" borderId="13" xfId="0" applyFont="1" applyFill="1" applyBorder="1" applyAlignment="1">
      <alignment vertical="center" wrapText="1"/>
    </xf>
    <xf numFmtId="164" fontId="29" fillId="0" borderId="14" xfId="0" applyNumberFormat="1" applyFont="1" applyBorder="1" applyAlignment="1">
      <alignment horizontal="right" vertical="center" wrapText="1"/>
    </xf>
    <xf numFmtId="166" fontId="29" fillId="0" borderId="14" xfId="0" applyNumberFormat="1" applyFont="1" applyBorder="1" applyAlignment="1">
      <alignment horizontal="right" vertical="center" wrapText="1"/>
    </xf>
    <xf numFmtId="166" fontId="29" fillId="4" borderId="14" xfId="0" applyNumberFormat="1" applyFont="1" applyFill="1" applyBorder="1" applyAlignment="1">
      <alignment horizontal="right" vertical="center" wrapText="1"/>
    </xf>
    <xf numFmtId="166" fontId="29" fillId="0" borderId="0" xfId="0" applyNumberFormat="1" applyFont="1" applyAlignment="1">
      <alignment horizontal="right" vertical="center" wrapText="1"/>
    </xf>
    <xf numFmtId="166" fontId="31" fillId="4" borderId="5" xfId="0" applyNumberFormat="1" applyFont="1" applyFill="1" applyBorder="1" applyAlignment="1">
      <alignment horizontal="right" vertical="center" wrapText="1"/>
    </xf>
    <xf numFmtId="169" fontId="31" fillId="0" borderId="3" xfId="0" applyNumberFormat="1" applyFont="1" applyBorder="1" applyAlignment="1">
      <alignment horizontal="right" wrapText="1"/>
    </xf>
    <xf numFmtId="166" fontId="29" fillId="0" borderId="2" xfId="0" applyNumberFormat="1" applyFont="1" applyBorder="1" applyAlignment="1">
      <alignment horizontal="right" vertical="center" wrapText="1"/>
    </xf>
    <xf numFmtId="166" fontId="29" fillId="4" borderId="2" xfId="0" applyNumberFormat="1" applyFont="1" applyFill="1" applyBorder="1" applyAlignment="1">
      <alignment horizontal="right" vertical="center" wrapText="1"/>
    </xf>
    <xf numFmtId="0" fontId="21" fillId="2" borderId="10" xfId="0" applyFont="1" applyFill="1" applyBorder="1" applyAlignment="1">
      <alignment vertical="center" wrapText="1"/>
    </xf>
    <xf numFmtId="164" fontId="31" fillId="0" borderId="5" xfId="0" applyNumberFormat="1" applyFont="1" applyBorder="1" applyAlignment="1">
      <alignment horizontal="right" vertical="center" wrapText="1"/>
    </xf>
    <xf numFmtId="164" fontId="29" fillId="0" borderId="2" xfId="0" applyNumberFormat="1" applyFont="1" applyBorder="1" applyAlignment="1">
      <alignment horizontal="right" vertical="center" wrapText="1"/>
    </xf>
    <xf numFmtId="166" fontId="31" fillId="4" borderId="2" xfId="0" applyNumberFormat="1" applyFont="1" applyFill="1" applyBorder="1" applyAlignment="1">
      <alignment horizontal="right" vertical="center" wrapText="1"/>
    </xf>
    <xf numFmtId="3" fontId="31" fillId="4" borderId="3" xfId="0" applyNumberFormat="1" applyFont="1" applyFill="1" applyBorder="1" applyAlignment="1">
      <alignment horizontal="right" vertical="center" wrapText="1"/>
    </xf>
    <xf numFmtId="0" fontId="30" fillId="2" borderId="14" xfId="0" applyFont="1" applyFill="1" applyBorder="1" applyAlignment="1">
      <alignment horizontal="justify" vertical="center" wrapText="1"/>
    </xf>
    <xf numFmtId="164" fontId="31" fillId="2" borderId="0" xfId="0" applyNumberFormat="1" applyFont="1" applyFill="1" applyAlignment="1">
      <alignment horizontal="right" vertical="center" wrapText="1"/>
    </xf>
    <xf numFmtId="0" fontId="33" fillId="2" borderId="2" xfId="0" applyFont="1" applyFill="1" applyBorder="1" applyAlignment="1">
      <alignment horizontal="justify" vertical="center" wrapText="1"/>
    </xf>
    <xf numFmtId="0" fontId="30" fillId="2" borderId="0" xfId="0" applyFont="1" applyFill="1" applyAlignment="1">
      <alignment horizontal="justify" vertical="center" wrapText="1"/>
    </xf>
    <xf numFmtId="0" fontId="33" fillId="2" borderId="2" xfId="0" quotePrefix="1" applyFont="1" applyFill="1" applyBorder="1" applyAlignment="1">
      <alignment vertical="center" wrapText="1"/>
    </xf>
    <xf numFmtId="0" fontId="53" fillId="2"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vertical="center" wrapText="1"/>
    </xf>
    <xf numFmtId="3" fontId="29" fillId="4" borderId="14" xfId="0" applyNumberFormat="1" applyFont="1" applyFill="1" applyBorder="1" applyAlignment="1">
      <alignment horizontal="right" vertical="center" wrapText="1"/>
    </xf>
    <xf numFmtId="0" fontId="33" fillId="2" borderId="3" xfId="0" applyFont="1" applyFill="1" applyBorder="1" applyAlignment="1">
      <alignment vertical="center" wrapText="1"/>
    </xf>
    <xf numFmtId="3" fontId="31" fillId="4" borderId="11" xfId="0" applyNumberFormat="1" applyFont="1" applyFill="1" applyBorder="1" applyAlignment="1">
      <alignment horizontal="right" vertical="center" wrapText="1"/>
    </xf>
    <xf numFmtId="3" fontId="31" fillId="4" borderId="2" xfId="0" applyNumberFormat="1" applyFont="1" applyFill="1" applyBorder="1" applyAlignment="1">
      <alignment horizontal="right" vertical="center" wrapText="1"/>
    </xf>
    <xf numFmtId="3" fontId="31" fillId="4" borderId="0" xfId="0" applyNumberFormat="1" applyFont="1" applyFill="1" applyAlignment="1">
      <alignment horizontal="right" vertical="center" wrapText="1"/>
    </xf>
    <xf numFmtId="3" fontId="29" fillId="4" borderId="13" xfId="0" applyNumberFormat="1" applyFont="1" applyFill="1" applyBorder="1" applyAlignment="1">
      <alignment horizontal="right" vertical="center" wrapText="1"/>
    </xf>
    <xf numFmtId="166" fontId="31" fillId="0" borderId="3" xfId="0" applyNumberFormat="1" applyFont="1" applyBorder="1" applyAlignment="1">
      <alignment horizontal="right" vertical="center" wrapText="1"/>
    </xf>
    <xf numFmtId="0" fontId="31" fillId="4" borderId="0" xfId="0" applyFont="1" applyFill="1" applyAlignment="1">
      <alignment horizontal="right" vertical="center" wrapText="1"/>
    </xf>
    <xf numFmtId="164" fontId="29" fillId="0" borderId="3" xfId="0" applyNumberFormat="1" applyFont="1" applyBorder="1" applyAlignment="1">
      <alignment horizontal="right" wrapText="1"/>
    </xf>
    <xf numFmtId="166" fontId="31" fillId="0" borderId="3" xfId="0" applyNumberFormat="1" applyFont="1" applyBorder="1" applyAlignment="1">
      <alignment horizontal="right" wrapText="1"/>
    </xf>
    <xf numFmtId="164" fontId="29" fillId="0" borderId="3" xfId="0" applyNumberFormat="1" applyFont="1" applyBorder="1" applyAlignment="1">
      <alignment horizontal="right" vertical="center" wrapText="1"/>
    </xf>
    <xf numFmtId="164" fontId="33" fillId="0" borderId="3" xfId="0" applyNumberFormat="1" applyFont="1" applyBorder="1" applyAlignment="1">
      <alignment horizontal="right" vertical="center" wrapText="1"/>
    </xf>
    <xf numFmtId="0" fontId="30" fillId="2" borderId="8" xfId="0" applyFont="1" applyFill="1" applyBorder="1" applyAlignment="1">
      <alignment vertical="center" wrapText="1"/>
    </xf>
    <xf numFmtId="164" fontId="33" fillId="4" borderId="0" xfId="0" applyNumberFormat="1" applyFont="1" applyFill="1" applyAlignment="1">
      <alignment horizontal="right" vertical="center" wrapText="1"/>
    </xf>
    <xf numFmtId="0" fontId="30" fillId="0" borderId="0" xfId="0" applyFont="1" applyAlignment="1">
      <alignment vertical="center"/>
    </xf>
    <xf numFmtId="164" fontId="29" fillId="0" borderId="11" xfId="0" applyNumberFormat="1" applyFont="1" applyBorder="1" applyAlignment="1">
      <alignment horizontal="right" vertical="center" wrapText="1"/>
    </xf>
    <xf numFmtId="0" fontId="29" fillId="0" borderId="0" xfId="0" applyFont="1" applyAlignment="1">
      <alignment vertical="center"/>
    </xf>
    <xf numFmtId="3" fontId="31" fillId="4" borderId="0" xfId="0" applyNumberFormat="1" applyFont="1" applyFill="1" applyAlignment="1">
      <alignment horizontal="right" wrapText="1"/>
    </xf>
    <xf numFmtId="0" fontId="89" fillId="0" borderId="0" xfId="0" applyFont="1" applyAlignment="1">
      <alignment horizontal="right" vertical="center" wrapText="1"/>
    </xf>
    <xf numFmtId="0" fontId="95" fillId="2" borderId="0" xfId="0" applyFont="1" applyFill="1" applyAlignment="1">
      <alignment vertical="center" wrapText="1"/>
    </xf>
    <xf numFmtId="14" fontId="18" fillId="4" borderId="11" xfId="0" applyNumberFormat="1" applyFont="1" applyFill="1" applyBorder="1" applyAlignment="1">
      <alignment horizontal="right" vertical="center" wrapText="1"/>
    </xf>
    <xf numFmtId="173" fontId="31" fillId="4" borderId="0" xfId="0" applyNumberFormat="1" applyFont="1" applyFill="1" applyAlignment="1">
      <alignment horizontal="right" vertical="center" wrapText="1"/>
    </xf>
    <xf numFmtId="0" fontId="89" fillId="6" borderId="0" xfId="0" applyFont="1" applyFill="1" applyAlignment="1">
      <alignment vertical="center" wrapText="1"/>
    </xf>
    <xf numFmtId="173" fontId="31" fillId="0" borderId="0" xfId="0" applyNumberFormat="1" applyFont="1" applyAlignment="1">
      <alignment horizontal="right" vertical="center" wrapText="1"/>
    </xf>
    <xf numFmtId="0" fontId="29" fillId="4" borderId="0" xfId="0" applyFont="1" applyFill="1" applyAlignment="1">
      <alignment horizontal="center" vertical="center" wrapText="1"/>
    </xf>
    <xf numFmtId="0" fontId="29" fillId="0" borderId="0" xfId="0" applyFont="1" applyAlignment="1">
      <alignment horizontal="center"/>
    </xf>
    <xf numFmtId="169" fontId="29" fillId="0" borderId="3" xfId="0" applyNumberFormat="1" applyFont="1" applyBorder="1" applyAlignment="1">
      <alignment horizontal="right" vertical="center" wrapText="1"/>
    </xf>
    <xf numFmtId="169" fontId="29" fillId="0" borderId="11" xfId="0" applyNumberFormat="1" applyFont="1" applyBorder="1" applyAlignment="1">
      <alignment horizontal="right" vertical="center" wrapText="1"/>
    </xf>
    <xf numFmtId="169" fontId="31" fillId="0" borderId="2" xfId="0" applyNumberFormat="1" applyFont="1" applyBorder="1" applyAlignment="1">
      <alignment horizontal="right" vertical="center" wrapText="1"/>
    </xf>
    <xf numFmtId="169" fontId="29" fillId="0" borderId="14" xfId="0" applyNumberFormat="1" applyFont="1" applyBorder="1" applyAlignment="1">
      <alignment horizontal="right" vertical="center" wrapText="1"/>
    </xf>
    <xf numFmtId="0" fontId="29" fillId="6" borderId="14" xfId="0" applyFont="1" applyFill="1" applyBorder="1" applyAlignment="1">
      <alignment vertical="center" wrapText="1"/>
    </xf>
    <xf numFmtId="0" fontId="29" fillId="6" borderId="10" xfId="0" applyFont="1" applyFill="1" applyBorder="1" applyAlignment="1">
      <alignment vertical="center" wrapText="1"/>
    </xf>
    <xf numFmtId="164" fontId="31" fillId="2" borderId="10" xfId="0" applyNumberFormat="1" applyFont="1" applyFill="1" applyBorder="1" applyAlignment="1">
      <alignment horizontal="right" vertical="center" wrapText="1"/>
    </xf>
    <xf numFmtId="169" fontId="31" fillId="0" borderId="5" xfId="0" applyNumberFormat="1" applyFont="1" applyBorder="1" applyAlignment="1">
      <alignment horizontal="right" vertical="center" wrapText="1"/>
    </xf>
    <xf numFmtId="164" fontId="30" fillId="0" borderId="0" xfId="0" applyNumberFormat="1" applyFont="1" applyAlignment="1">
      <alignment horizontal="right" vertical="center" wrapText="1"/>
    </xf>
    <xf numFmtId="164" fontId="33" fillId="0" borderId="2" xfId="0" applyNumberFormat="1" applyFont="1" applyBorder="1" applyAlignment="1">
      <alignment horizontal="right" vertical="center" wrapText="1"/>
    </xf>
    <xf numFmtId="3" fontId="45" fillId="2" borderId="0" xfId="0" applyNumberFormat="1" applyFont="1" applyFill="1" applyAlignment="1">
      <alignment horizontal="right" vertical="center"/>
    </xf>
    <xf numFmtId="166" fontId="31" fillId="0" borderId="0" xfId="0" applyNumberFormat="1" applyFont="1" applyAlignment="1">
      <alignment horizontal="right" vertical="center" wrapText="1"/>
    </xf>
    <xf numFmtId="166" fontId="31" fillId="4" borderId="0" xfId="0" applyNumberFormat="1" applyFont="1" applyFill="1" applyAlignment="1">
      <alignment horizontal="right" vertical="center" wrapText="1"/>
    </xf>
    <xf numFmtId="0" fontId="29" fillId="4" borderId="14" xfId="0" applyFont="1" applyFill="1" applyBorder="1" applyAlignment="1">
      <alignment horizontal="center" vertical="center" wrapText="1"/>
    </xf>
    <xf numFmtId="0" fontId="29" fillId="0" borderId="14" xfId="0" applyFont="1" applyBorder="1" applyAlignment="1">
      <alignment horizontal="center" vertical="center" wrapText="1"/>
    </xf>
    <xf numFmtId="166" fontId="31" fillId="2" borderId="2" xfId="0" applyNumberFormat="1" applyFont="1" applyFill="1" applyBorder="1" applyAlignment="1">
      <alignment horizontal="right" vertical="center" wrapText="1"/>
    </xf>
    <xf numFmtId="0" fontId="45" fillId="2" borderId="0" xfId="0" applyFont="1" applyFill="1" applyAlignment="1">
      <alignment horizontal="right" vertical="center"/>
    </xf>
    <xf numFmtId="0" fontId="16" fillId="0" borderId="3" xfId="0" applyFont="1" applyBorder="1" applyAlignment="1">
      <alignment horizontal="right" wrapText="1"/>
    </xf>
    <xf numFmtId="0" fontId="5" fillId="4" borderId="0" xfId="0" applyFont="1" applyFill="1" applyAlignment="1">
      <alignment horizontal="right" vertical="center" wrapText="1"/>
    </xf>
    <xf numFmtId="0" fontId="25" fillId="0" borderId="3" xfId="0" applyFont="1" applyBorder="1" applyAlignment="1">
      <alignment horizontal="right" vertical="center" wrapText="1"/>
    </xf>
    <xf numFmtId="0" fontId="25" fillId="0" borderId="0" xfId="0" applyFont="1" applyAlignment="1">
      <alignment vertical="center" wrapText="1"/>
    </xf>
    <xf numFmtId="0" fontId="3" fillId="0" borderId="0" xfId="0" applyFont="1" applyAlignment="1">
      <alignment vertical="center" wrapText="1"/>
    </xf>
    <xf numFmtId="0" fontId="33" fillId="6" borderId="0" xfId="0" applyFont="1" applyFill="1" applyAlignment="1">
      <alignment horizontal="left" vertical="center" wrapText="1"/>
    </xf>
    <xf numFmtId="0" fontId="33" fillId="6" borderId="2" xfId="0" applyFont="1" applyFill="1" applyBorder="1" applyAlignment="1">
      <alignment horizontal="left" vertical="center" wrapText="1"/>
    </xf>
    <xf numFmtId="3" fontId="30" fillId="0" borderId="18" xfId="0" applyNumberFormat="1" applyFont="1" applyBorder="1" applyAlignment="1">
      <alignment vertical="center" wrapText="1"/>
    </xf>
    <xf numFmtId="0" fontId="16" fillId="0" borderId="0" xfId="0" applyFont="1" applyAlignment="1">
      <alignment wrapText="1"/>
    </xf>
    <xf numFmtId="0" fontId="30" fillId="0" borderId="3" xfId="0" applyFont="1" applyBorder="1" applyAlignment="1">
      <alignment vertical="center" wrapText="1"/>
    </xf>
    <xf numFmtId="3" fontId="36" fillId="0" borderId="0" xfId="0" applyNumberFormat="1" applyFont="1" applyAlignment="1">
      <alignment horizontal="right" vertical="center" wrapText="1"/>
    </xf>
    <xf numFmtId="0" fontId="30" fillId="6" borderId="14" xfId="0" applyFont="1" applyFill="1" applyBorder="1" applyAlignment="1">
      <alignment horizontal="left" vertical="center" wrapText="1"/>
    </xf>
    <xf numFmtId="164" fontId="31" fillId="4" borderId="11" xfId="0" applyNumberFormat="1" applyFont="1" applyFill="1" applyBorder="1" applyAlignment="1">
      <alignment horizontal="right" vertical="center" wrapText="1"/>
    </xf>
    <xf numFmtId="0" fontId="29" fillId="5" borderId="14" xfId="0" applyFont="1" applyFill="1" applyBorder="1" applyAlignment="1">
      <alignment vertical="center" wrapText="1"/>
    </xf>
    <xf numFmtId="0" fontId="36" fillId="2" borderId="2" xfId="0" applyFont="1" applyFill="1" applyBorder="1" applyAlignment="1">
      <alignment vertical="center" wrapText="1"/>
    </xf>
    <xf numFmtId="0" fontId="36" fillId="0" borderId="2" xfId="0" applyFont="1" applyBorder="1" applyAlignment="1">
      <alignment vertical="center" wrapText="1"/>
    </xf>
    <xf numFmtId="0" fontId="33" fillId="0" borderId="5" xfId="0" applyFont="1" applyBorder="1" applyAlignment="1">
      <alignment vertical="center" wrapText="1"/>
    </xf>
    <xf numFmtId="0" fontId="36" fillId="0" borderId="5" xfId="0" applyFont="1" applyBorder="1" applyAlignment="1">
      <alignment vertical="center" wrapText="1"/>
    </xf>
    <xf numFmtId="3" fontId="29" fillId="0" borderId="14" xfId="0" applyNumberFormat="1" applyFont="1" applyBorder="1" applyAlignment="1">
      <alignment horizontal="right" vertical="center" wrapText="1"/>
    </xf>
    <xf numFmtId="0" fontId="18" fillId="2" borderId="14" xfId="0" applyFont="1" applyFill="1" applyBorder="1" applyAlignment="1">
      <alignment vertical="center"/>
    </xf>
    <xf numFmtId="0" fontId="33" fillId="0" borderId="3" xfId="0" applyFont="1" applyBorder="1" applyAlignment="1">
      <alignment vertical="center" wrapText="1"/>
    </xf>
    <xf numFmtId="3" fontId="33" fillId="4" borderId="0" xfId="0" applyNumberFormat="1" applyFont="1" applyFill="1" applyAlignment="1">
      <alignment horizontal="right" vertical="center" wrapText="1"/>
    </xf>
    <xf numFmtId="3" fontId="30" fillId="0" borderId="0" xfId="0" applyNumberFormat="1" applyFont="1" applyAlignment="1">
      <alignment horizontal="right" vertical="center" wrapText="1"/>
    </xf>
    <xf numFmtId="3" fontId="35" fillId="0" borderId="0" xfId="0" applyNumberFormat="1" applyFont="1" applyAlignment="1">
      <alignment horizontal="right" vertical="center" wrapText="1"/>
    </xf>
    <xf numFmtId="3" fontId="31" fillId="6" borderId="2" xfId="0" applyNumberFormat="1" applyFont="1" applyFill="1" applyBorder="1" applyAlignment="1">
      <alignment horizontal="right" vertical="center" wrapText="1"/>
    </xf>
    <xf numFmtId="0" fontId="31" fillId="6" borderId="2" xfId="0" applyFont="1" applyFill="1" applyBorder="1" applyAlignment="1">
      <alignment horizontal="left" vertical="center" wrapText="1"/>
    </xf>
    <xf numFmtId="0" fontId="53" fillId="0" borderId="0" xfId="0" applyFont="1" applyAlignment="1">
      <alignment horizontal="right" vertical="center" wrapText="1"/>
    </xf>
    <xf numFmtId="3" fontId="31" fillId="0" borderId="11" xfId="0" applyNumberFormat="1" applyFont="1" applyBorder="1" applyAlignment="1">
      <alignment horizontal="right" vertical="center" wrapText="1"/>
    </xf>
    <xf numFmtId="3" fontId="31" fillId="0" borderId="3" xfId="0" applyNumberFormat="1" applyFont="1" applyBorder="1" applyAlignment="1">
      <alignment horizontal="right" vertical="center" wrapText="1"/>
    </xf>
    <xf numFmtId="0" fontId="78" fillId="0" borderId="0" xfId="0" applyFont="1" applyAlignment="1">
      <alignment horizontal="left" vertical="center" wrapText="1"/>
    </xf>
    <xf numFmtId="0" fontId="75" fillId="0" borderId="0" xfId="0" applyFont="1" applyAlignment="1">
      <alignment vertical="center"/>
    </xf>
    <xf numFmtId="0" fontId="64" fillId="0" borderId="26" xfId="10" applyBorder="1" applyAlignment="1">
      <alignment vertical="center" wrapText="1"/>
    </xf>
    <xf numFmtId="40" fontId="74" fillId="13" borderId="16" xfId="0" applyNumberFormat="1" applyFont="1" applyFill="1" applyBorder="1" applyAlignment="1">
      <alignment horizontal="right" vertical="center" wrapText="1"/>
    </xf>
    <xf numFmtId="40" fontId="74" fillId="13" borderId="15" xfId="0" applyNumberFormat="1" applyFont="1" applyFill="1" applyBorder="1" applyAlignment="1">
      <alignment horizontal="right" vertical="center" wrapText="1"/>
    </xf>
    <xf numFmtId="40" fontId="74" fillId="0" borderId="16" xfId="0" applyNumberFormat="1" applyFont="1" applyBorder="1" applyAlignment="1">
      <alignment horizontal="right" vertical="center" wrapText="1"/>
    </xf>
    <xf numFmtId="40" fontId="74" fillId="0" borderId="15" xfId="0" applyNumberFormat="1" applyFont="1" applyBorder="1" applyAlignment="1">
      <alignment horizontal="right" vertical="center" wrapText="1"/>
    </xf>
    <xf numFmtId="40" fontId="74" fillId="13" borderId="16" xfId="10" applyNumberFormat="1" applyFont="1" applyFill="1" applyBorder="1" applyAlignment="1">
      <alignment horizontal="right" vertical="center" wrapText="1"/>
    </xf>
    <xf numFmtId="40" fontId="74" fillId="9" borderId="16" xfId="10" applyNumberFormat="1" applyFont="1" applyFill="1" applyBorder="1" applyAlignment="1">
      <alignment horizontal="right" vertical="center" wrapText="1"/>
    </xf>
    <xf numFmtId="40" fontId="74" fillId="13" borderId="15" xfId="10" applyNumberFormat="1" applyFont="1" applyFill="1" applyBorder="1" applyAlignment="1">
      <alignment horizontal="right" vertical="center" wrapText="1"/>
    </xf>
    <xf numFmtId="40" fontId="74" fillId="4" borderId="16" xfId="10" applyNumberFormat="1" applyFont="1" applyFill="1" applyBorder="1" applyAlignment="1">
      <alignment horizontal="right" vertical="center" wrapText="1"/>
    </xf>
    <xf numFmtId="40" fontId="74" fillId="9" borderId="15" xfId="10" applyNumberFormat="1" applyFont="1" applyFill="1" applyBorder="1" applyAlignment="1">
      <alignment horizontal="right" vertical="center" wrapText="1"/>
    </xf>
    <xf numFmtId="165" fontId="73" fillId="7" borderId="16" xfId="0" applyNumberFormat="1" applyFont="1" applyFill="1" applyBorder="1" applyAlignment="1">
      <alignment horizontal="right" vertical="center" wrapText="1"/>
    </xf>
    <xf numFmtId="165" fontId="73" fillId="7" borderId="15" xfId="0" applyNumberFormat="1" applyFont="1" applyFill="1" applyBorder="1" applyAlignment="1">
      <alignment horizontal="right" vertical="center" wrapText="1"/>
    </xf>
    <xf numFmtId="0" fontId="33" fillId="0" borderId="0" xfId="0" applyFont="1" applyAlignment="1">
      <alignment horizontal="left" vertical="center" wrapText="1"/>
    </xf>
    <xf numFmtId="164" fontId="45" fillId="2" borderId="0" xfId="0" applyNumberFormat="1" applyFont="1" applyFill="1" applyAlignment="1">
      <alignment horizontal="right" vertical="center"/>
    </xf>
    <xf numFmtId="166" fontId="29" fillId="2" borderId="2" xfId="0" applyNumberFormat="1" applyFont="1" applyFill="1" applyBorder="1" applyAlignment="1">
      <alignment horizontal="right" vertical="center" wrapText="1"/>
    </xf>
    <xf numFmtId="3" fontId="31" fillId="4" borderId="19" xfId="0" applyNumberFormat="1" applyFont="1" applyFill="1" applyBorder="1" applyAlignment="1">
      <alignment horizontal="right" vertical="center" wrapText="1"/>
    </xf>
    <xf numFmtId="174" fontId="31" fillId="4" borderId="2" xfId="0" applyNumberFormat="1" applyFont="1" applyFill="1" applyBorder="1" applyAlignment="1">
      <alignment horizontal="right" vertical="center" wrapText="1"/>
    </xf>
    <xf numFmtId="0" fontId="60" fillId="0" borderId="0" xfId="0" applyFont="1" applyAlignment="1">
      <alignment horizontal="justify" vertical="center"/>
    </xf>
    <xf numFmtId="0" fontId="29" fillId="4" borderId="0" xfId="0" applyFont="1" applyFill="1" applyAlignment="1">
      <alignment horizontal="center"/>
    </xf>
    <xf numFmtId="0" fontId="31" fillId="0" borderId="14" xfId="0" applyFont="1" applyBorder="1" applyAlignment="1">
      <alignment horizontal="right" vertical="center" wrapText="1"/>
    </xf>
    <xf numFmtId="0" fontId="102" fillId="0" borderId="0" xfId="11" applyAlignment="1">
      <alignment vertical="center"/>
    </xf>
    <xf numFmtId="0" fontId="100" fillId="0" borderId="0" xfId="0" applyFont="1" applyAlignment="1">
      <alignment vertical="center"/>
    </xf>
    <xf numFmtId="0" fontId="97" fillId="0" borderId="0" xfId="0" applyFont="1" applyAlignment="1">
      <alignment vertical="center"/>
    </xf>
    <xf numFmtId="0" fontId="97" fillId="11" borderId="0" xfId="0" applyFont="1" applyFill="1" applyAlignment="1">
      <alignment vertical="center"/>
    </xf>
    <xf numFmtId="0" fontId="98" fillId="19" borderId="25" xfId="0" applyFont="1" applyFill="1" applyBorder="1" applyAlignment="1">
      <alignment vertical="center" wrapText="1"/>
    </xf>
    <xf numFmtId="0" fontId="98" fillId="19" borderId="25" xfId="0" applyFont="1" applyFill="1" applyBorder="1" applyAlignment="1">
      <alignment horizontal="center" vertical="center" wrapText="1"/>
    </xf>
    <xf numFmtId="175" fontId="98" fillId="19" borderId="25" xfId="0" applyNumberFormat="1" applyFont="1" applyFill="1" applyBorder="1" applyAlignment="1">
      <alignment vertical="center"/>
    </xf>
    <xf numFmtId="41" fontId="98" fillId="19" borderId="25" xfId="0" applyNumberFormat="1" applyFont="1" applyFill="1" applyBorder="1" applyAlignment="1">
      <alignment vertical="center"/>
    </xf>
    <xf numFmtId="0" fontId="98" fillId="0" borderId="0" xfId="0" applyFont="1" applyAlignment="1">
      <alignment vertical="center"/>
    </xf>
    <xf numFmtId="0" fontId="98" fillId="18" borderId="25" xfId="0" applyFont="1" applyFill="1" applyBorder="1" applyAlignment="1">
      <alignment vertical="center" wrapText="1"/>
    </xf>
    <xf numFmtId="0" fontId="98" fillId="18" borderId="25" xfId="0" applyFont="1" applyFill="1" applyBorder="1" applyAlignment="1">
      <alignment horizontal="center" vertical="center" wrapText="1"/>
    </xf>
    <xf numFmtId="41" fontId="98" fillId="18" borderId="25" xfId="0" applyNumberFormat="1" applyFont="1" applyFill="1" applyBorder="1" applyAlignment="1">
      <alignment vertical="center"/>
    </xf>
    <xf numFmtId="167" fontId="98" fillId="18" borderId="25" xfId="0" applyNumberFormat="1" applyFont="1" applyFill="1" applyBorder="1" applyAlignment="1">
      <alignment vertical="center"/>
    </xf>
    <xf numFmtId="0" fontId="97" fillId="0" borderId="0" xfId="0" applyFont="1" applyAlignment="1">
      <alignment horizontal="center" vertical="center"/>
    </xf>
    <xf numFmtId="175" fontId="97" fillId="0" borderId="0" xfId="0" applyNumberFormat="1" applyFont="1" applyAlignment="1">
      <alignment horizontal="right" vertical="center"/>
    </xf>
    <xf numFmtId="41" fontId="97" fillId="0" borderId="0" xfId="0" applyNumberFormat="1" applyFont="1" applyAlignment="1">
      <alignment horizontal="right" vertical="center"/>
    </xf>
    <xf numFmtId="4" fontId="97" fillId="0" borderId="0" xfId="0" applyNumberFormat="1" applyFont="1" applyAlignment="1">
      <alignment vertical="center"/>
    </xf>
    <xf numFmtId="0" fontId="98" fillId="12" borderId="25" xfId="0" applyFont="1" applyFill="1" applyBorder="1" applyAlignment="1">
      <alignment vertical="center" wrapText="1"/>
    </xf>
    <xf numFmtId="0" fontId="98" fillId="12" borderId="25" xfId="0" applyFont="1" applyFill="1" applyBorder="1" applyAlignment="1">
      <alignment horizontal="center" vertical="center" wrapText="1"/>
    </xf>
    <xf numFmtId="167" fontId="98" fillId="12" borderId="25" xfId="0" applyNumberFormat="1" applyFont="1" applyFill="1" applyBorder="1" applyAlignment="1">
      <alignment vertical="center"/>
    </xf>
    <xf numFmtId="41" fontId="98" fillId="12" borderId="25" xfId="0" applyNumberFormat="1" applyFont="1" applyFill="1" applyBorder="1" applyAlignment="1">
      <alignment vertical="center"/>
    </xf>
    <xf numFmtId="167" fontId="97" fillId="0" borderId="0" xfId="0" applyNumberFormat="1" applyFont="1" applyAlignment="1">
      <alignment vertical="center"/>
    </xf>
    <xf numFmtId="4" fontId="98" fillId="19" borderId="25" xfId="0" applyNumberFormat="1" applyFont="1" applyFill="1" applyBorder="1" applyAlignment="1">
      <alignment vertical="center"/>
    </xf>
    <xf numFmtId="175" fontId="98" fillId="12" borderId="25" xfId="0" applyNumberFormat="1" applyFont="1" applyFill="1" applyBorder="1" applyAlignment="1">
      <alignment vertical="center"/>
    </xf>
    <xf numFmtId="167" fontId="98" fillId="19" borderId="25" xfId="0" applyNumberFormat="1" applyFont="1" applyFill="1" applyBorder="1" applyAlignment="1">
      <alignment vertical="center"/>
    </xf>
    <xf numFmtId="167" fontId="97" fillId="0" borderId="0" xfId="0" applyNumberFormat="1" applyFont="1" applyAlignment="1">
      <alignment horizontal="right" vertical="center"/>
    </xf>
    <xf numFmtId="41" fontId="98" fillId="0" borderId="0" xfId="0" applyNumberFormat="1" applyFont="1" applyAlignment="1">
      <alignment vertical="center"/>
    </xf>
    <xf numFmtId="0" fontId="99" fillId="0" borderId="0" xfId="0" applyFont="1" applyAlignment="1">
      <alignment vertical="center"/>
    </xf>
    <xf numFmtId="0" fontId="98" fillId="17" borderId="25" xfId="0" applyFont="1" applyFill="1" applyBorder="1" applyAlignment="1">
      <alignment vertical="center" wrapText="1"/>
    </xf>
    <xf numFmtId="0" fontId="98" fillId="17" borderId="25" xfId="0" applyFont="1" applyFill="1" applyBorder="1" applyAlignment="1">
      <alignment horizontal="center" vertical="center" wrapText="1"/>
    </xf>
    <xf numFmtId="175" fontId="98" fillId="17" borderId="25" xfId="0" applyNumberFormat="1" applyFont="1" applyFill="1" applyBorder="1" applyAlignment="1">
      <alignment vertical="center"/>
    </xf>
    <xf numFmtId="167" fontId="98" fillId="17" borderId="25" xfId="0" applyNumberFormat="1" applyFont="1" applyFill="1" applyBorder="1" applyAlignment="1">
      <alignment vertical="center"/>
    </xf>
    <xf numFmtId="175" fontId="97" fillId="0" borderId="0" xfId="0" applyNumberFormat="1" applyFont="1" applyAlignment="1">
      <alignment vertical="center"/>
    </xf>
    <xf numFmtId="0" fontId="98" fillId="17" borderId="25" xfId="0" applyFont="1" applyFill="1" applyBorder="1" applyAlignment="1">
      <alignment vertical="center"/>
    </xf>
    <xf numFmtId="175" fontId="98" fillId="17" borderId="25" xfId="0" applyNumberFormat="1" applyFont="1" applyFill="1" applyBorder="1" applyAlignment="1">
      <alignment horizontal="center" vertical="center" wrapText="1"/>
    </xf>
    <xf numFmtId="41" fontId="98" fillId="17" borderId="25" xfId="0" applyNumberFormat="1" applyFont="1" applyFill="1" applyBorder="1" applyAlignment="1">
      <alignment horizontal="center" vertical="center" wrapText="1"/>
    </xf>
    <xf numFmtId="164" fontId="36" fillId="2" borderId="0" xfId="12" applyNumberFormat="1" applyFont="1" applyFill="1" applyAlignment="1">
      <alignment horizontal="right" vertical="center" wrapText="1"/>
    </xf>
    <xf numFmtId="0" fontId="77" fillId="0" borderId="0" xfId="11" applyFont="1" applyAlignment="1">
      <alignment horizontal="left" vertical="center"/>
    </xf>
    <xf numFmtId="0" fontId="102" fillId="0" borderId="0" xfId="11" applyAlignment="1">
      <alignment horizontal="center" vertical="center" wrapText="1"/>
    </xf>
    <xf numFmtId="0" fontId="73" fillId="10" borderId="17" xfId="11" applyFont="1" applyFill="1" applyBorder="1" applyAlignment="1">
      <alignment horizontal="left" vertical="center" wrapText="1"/>
    </xf>
    <xf numFmtId="0" fontId="73" fillId="10" borderId="17" xfId="14" applyFont="1" applyFill="1" applyBorder="1" applyAlignment="1">
      <alignment horizontal="left" vertical="center" wrapText="1"/>
    </xf>
    <xf numFmtId="0" fontId="74" fillId="21" borderId="16" xfId="11" applyFont="1" applyFill="1" applyBorder="1" applyAlignment="1">
      <alignment horizontal="left" vertical="center" wrapText="1"/>
    </xf>
    <xf numFmtId="1" fontId="74" fillId="21" borderId="16" xfId="11" applyNumberFormat="1" applyFont="1" applyFill="1" applyBorder="1" applyAlignment="1">
      <alignment horizontal="right" vertical="center" wrapText="1"/>
    </xf>
    <xf numFmtId="176" fontId="74" fillId="21" borderId="16" xfId="11" applyNumberFormat="1" applyFont="1" applyFill="1" applyBorder="1" applyAlignment="1">
      <alignment horizontal="left" vertical="center" wrapText="1"/>
    </xf>
    <xf numFmtId="167" fontId="74" fillId="21" borderId="16" xfId="11" applyNumberFormat="1" applyFont="1" applyFill="1" applyBorder="1" applyAlignment="1">
      <alignment horizontal="right" vertical="center" wrapText="1"/>
    </xf>
    <xf numFmtId="167" fontId="98" fillId="9" borderId="15" xfId="0" applyNumberFormat="1" applyFont="1" applyFill="1" applyBorder="1" applyAlignment="1">
      <alignment horizontal="right" vertical="center" wrapText="1"/>
    </xf>
    <xf numFmtId="0" fontId="25" fillId="0" borderId="18" xfId="0" applyFont="1" applyBorder="1" applyAlignment="1">
      <alignment horizontal="right" vertical="center" wrapText="1"/>
    </xf>
    <xf numFmtId="0" fontId="47" fillId="0" borderId="0" xfId="0" applyFont="1" applyAlignment="1">
      <alignment horizontal="left" vertical="center" wrapText="1"/>
    </xf>
    <xf numFmtId="0" fontId="47" fillId="0" borderId="0" xfId="0" applyFont="1" applyAlignment="1">
      <alignment vertical="center"/>
    </xf>
    <xf numFmtId="3" fontId="93" fillId="0" borderId="0" xfId="0" applyNumberFormat="1" applyFont="1" applyAlignment="1">
      <alignment vertical="center"/>
    </xf>
    <xf numFmtId="0" fontId="36" fillId="0" borderId="2" xfId="0" applyFont="1" applyBorder="1" applyAlignment="1">
      <alignment wrapText="1"/>
    </xf>
    <xf numFmtId="3" fontId="29" fillId="4" borderId="8" xfId="0" applyNumberFormat="1" applyFont="1" applyFill="1" applyBorder="1" applyAlignment="1">
      <alignment horizontal="right" vertical="center" wrapText="1"/>
    </xf>
    <xf numFmtId="3" fontId="29" fillId="6" borderId="14" xfId="0" applyNumberFormat="1" applyFont="1" applyFill="1" applyBorder="1" applyAlignment="1">
      <alignment horizontal="right" vertical="center" wrapText="1"/>
    </xf>
    <xf numFmtId="0" fontId="25" fillId="0" borderId="0" xfId="0" applyFont="1" applyAlignment="1">
      <alignment horizontal="right" wrapText="1"/>
    </xf>
    <xf numFmtId="169" fontId="3" fillId="2" borderId="2" xfId="0" applyNumberFormat="1" applyFont="1" applyFill="1" applyBorder="1" applyAlignment="1">
      <alignment horizontal="right" vertical="center" wrapText="1"/>
    </xf>
    <xf numFmtId="0" fontId="16" fillId="0" borderId="0" xfId="0" applyFont="1" applyAlignment="1">
      <alignment horizontal="right" wrapText="1"/>
    </xf>
    <xf numFmtId="164" fontId="25" fillId="2" borderId="0" xfId="0" applyNumberFormat="1" applyFont="1" applyFill="1" applyAlignment="1">
      <alignment wrapText="1"/>
    </xf>
    <xf numFmtId="164" fontId="16" fillId="0" borderId="0" xfId="0" applyNumberFormat="1" applyFont="1" applyAlignment="1">
      <alignment wrapText="1"/>
    </xf>
    <xf numFmtId="164" fontId="5" fillId="0" borderId="2" xfId="0" applyNumberFormat="1" applyFont="1" applyBorder="1" applyAlignment="1">
      <alignment horizontal="right" wrapText="1"/>
    </xf>
    <xf numFmtId="0" fontId="25" fillId="4" borderId="2" xfId="0" applyFont="1" applyFill="1" applyBorder="1" applyAlignment="1">
      <alignment horizontal="right" wrapText="1"/>
    </xf>
    <xf numFmtId="164" fontId="16" fillId="2" borderId="0" xfId="0" applyNumberFormat="1" applyFont="1" applyFill="1" applyAlignment="1">
      <alignment wrapText="1"/>
    </xf>
    <xf numFmtId="164" fontId="25" fillId="0" borderId="0" xfId="0" applyNumberFormat="1" applyFont="1" applyAlignment="1">
      <alignment wrapText="1"/>
    </xf>
    <xf numFmtId="0" fontId="25" fillId="4" borderId="9" xfId="0" applyFont="1" applyFill="1" applyBorder="1" applyAlignment="1">
      <alignment horizontal="right" wrapText="1"/>
    </xf>
    <xf numFmtId="3" fontId="25" fillId="4" borderId="2" xfId="0" applyNumberFormat="1" applyFont="1" applyFill="1" applyBorder="1" applyAlignment="1">
      <alignment horizontal="right" vertical="center" wrapText="1"/>
    </xf>
    <xf numFmtId="164" fontId="5" fillId="0" borderId="5" xfId="0" applyNumberFormat="1" applyFont="1" applyBorder="1" applyAlignment="1">
      <alignment horizontal="right" vertical="center" wrapText="1"/>
    </xf>
    <xf numFmtId="164" fontId="2" fillId="0" borderId="5"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164" fontId="25" fillId="4" borderId="6" xfId="0" applyNumberFormat="1" applyFont="1" applyFill="1" applyBorder="1" applyAlignment="1">
      <alignment horizontal="right" vertical="center" wrapText="1"/>
    </xf>
    <xf numFmtId="0" fontId="5" fillId="0" borderId="18" xfId="0" applyFont="1" applyBorder="1" applyAlignment="1">
      <alignment vertical="center" wrapText="1"/>
    </xf>
    <xf numFmtId="0" fontId="16" fillId="0" borderId="18" xfId="0" applyFont="1" applyBorder="1" applyAlignment="1">
      <alignment horizontal="right" vertical="center" wrapText="1"/>
    </xf>
    <xf numFmtId="0" fontId="16" fillId="0" borderId="18" xfId="0" applyFont="1" applyBorder="1" applyAlignment="1">
      <alignment vertical="center" wrapText="1"/>
    </xf>
    <xf numFmtId="164" fontId="3" fillId="2" borderId="2" xfId="0" applyNumberFormat="1" applyFont="1" applyFill="1" applyBorder="1" applyAlignment="1">
      <alignment horizontal="right" vertical="center" wrapText="1"/>
    </xf>
    <xf numFmtId="172" fontId="31" fillId="4" borderId="0" xfId="0" applyNumberFormat="1" applyFont="1" applyFill="1" applyAlignment="1">
      <alignment horizontal="right" vertical="center" wrapText="1"/>
    </xf>
    <xf numFmtId="3" fontId="16" fillId="4" borderId="0" xfId="0" applyNumberFormat="1" applyFont="1" applyFill="1" applyAlignment="1">
      <alignment horizontal="right" vertical="center" wrapText="1"/>
    </xf>
    <xf numFmtId="0" fontId="2" fillId="0" borderId="0" xfId="0" applyFont="1" applyAlignment="1">
      <alignment vertical="center" wrapText="1"/>
    </xf>
    <xf numFmtId="0" fontId="5" fillId="0" borderId="21" xfId="0" applyFont="1" applyBorder="1" applyAlignment="1">
      <alignment vertical="center" wrapText="1"/>
    </xf>
    <xf numFmtId="3" fontId="16" fillId="0" borderId="0" xfId="0" applyNumberFormat="1" applyFont="1" applyAlignment="1">
      <alignment horizontal="right" vertical="center" wrapText="1"/>
    </xf>
    <xf numFmtId="3" fontId="5" fillId="2" borderId="0" xfId="0" applyNumberFormat="1" applyFont="1" applyFill="1" applyAlignment="1">
      <alignment horizontal="right" vertical="center" wrapText="1"/>
    </xf>
    <xf numFmtId="0" fontId="31" fillId="6" borderId="3" xfId="0" applyFont="1" applyFill="1" applyBorder="1" applyAlignment="1">
      <alignment vertical="center" wrapText="1"/>
    </xf>
    <xf numFmtId="0" fontId="33" fillId="0" borderId="8" xfId="0" applyFont="1" applyBorder="1" applyAlignment="1">
      <alignment horizontal="left" vertical="center" wrapText="1"/>
    </xf>
    <xf numFmtId="0" fontId="30" fillId="0" borderId="8" xfId="0" applyFont="1" applyBorder="1" applyAlignment="1">
      <alignment horizontal="center" vertical="center" wrapText="1"/>
    </xf>
    <xf numFmtId="0" fontId="109" fillId="0" borderId="0" xfId="0" applyFont="1" applyAlignment="1">
      <alignment vertical="center" wrapText="1"/>
    </xf>
    <xf numFmtId="0" fontId="110" fillId="0" borderId="0" xfId="0" applyFont="1" applyAlignment="1">
      <alignment vertical="center" wrapText="1"/>
    </xf>
    <xf numFmtId="0" fontId="47" fillId="0" borderId="0" xfId="0" applyFont="1" applyAlignment="1">
      <alignment vertical="center" wrapText="1"/>
    </xf>
    <xf numFmtId="0" fontId="51" fillId="0" borderId="0" xfId="0" applyFont="1" applyAlignment="1">
      <alignment horizontal="justify" vertical="center"/>
    </xf>
    <xf numFmtId="0" fontId="111" fillId="0" borderId="0" xfId="0" applyFont="1" applyAlignment="1">
      <alignment horizontal="right" vertical="center"/>
    </xf>
    <xf numFmtId="0" fontId="15" fillId="6" borderId="4" xfId="0" applyFont="1" applyFill="1" applyBorder="1" applyAlignment="1">
      <alignment horizontal="right" vertical="center" wrapText="1"/>
    </xf>
    <xf numFmtId="0" fontId="15" fillId="6" borderId="6" xfId="0" applyFont="1" applyFill="1" applyBorder="1" applyAlignment="1">
      <alignment horizontal="right" vertical="center" wrapText="1"/>
    </xf>
    <xf numFmtId="0" fontId="23" fillId="4" borderId="6" xfId="0" applyFont="1" applyFill="1" applyBorder="1" applyAlignment="1">
      <alignment horizontal="right" vertical="center" wrapText="1"/>
    </xf>
    <xf numFmtId="0" fontId="23" fillId="6" borderId="7" xfId="0" applyFont="1" applyFill="1" applyBorder="1" applyAlignment="1">
      <alignment horizontal="right" vertical="center" wrapText="1"/>
    </xf>
    <xf numFmtId="0" fontId="23" fillId="6" borderId="0" xfId="0" applyFont="1" applyFill="1" applyAlignment="1">
      <alignment horizontal="right" vertical="center" wrapText="1"/>
    </xf>
    <xf numFmtId="0" fontId="15" fillId="6" borderId="0" xfId="0" applyFont="1" applyFill="1" applyAlignment="1">
      <alignment horizontal="right" vertical="center" wrapText="1"/>
    </xf>
    <xf numFmtId="0" fontId="111" fillId="4" borderId="0" xfId="0" applyFont="1" applyFill="1" applyAlignment="1">
      <alignment horizontal="right" vertical="center" wrapText="1"/>
    </xf>
    <xf numFmtId="0" fontId="111" fillId="6" borderId="0" xfId="0" applyFont="1" applyFill="1" applyAlignment="1">
      <alignment horizontal="right" vertical="center" wrapText="1"/>
    </xf>
    <xf numFmtId="0" fontId="15" fillId="6" borderId="3" xfId="0" applyFont="1" applyFill="1" applyBorder="1" applyAlignment="1">
      <alignment horizontal="left" vertical="center" wrapText="1"/>
    </xf>
    <xf numFmtId="164" fontId="21" fillId="4" borderId="3" xfId="0" applyNumberFormat="1" applyFont="1" applyFill="1" applyBorder="1" applyAlignment="1">
      <alignment horizontal="right" vertical="center" wrapText="1"/>
    </xf>
    <xf numFmtId="164" fontId="21" fillId="0" borderId="3" xfId="0" applyNumberFormat="1" applyFont="1" applyBorder="1" applyAlignment="1">
      <alignment horizontal="right" vertical="center" wrapText="1"/>
    </xf>
    <xf numFmtId="164" fontId="21" fillId="6" borderId="3" xfId="0" applyNumberFormat="1" applyFont="1" applyFill="1" applyBorder="1" applyAlignment="1">
      <alignment horizontal="right" vertical="center" wrapText="1"/>
    </xf>
    <xf numFmtId="0" fontId="112" fillId="6" borderId="0" xfId="0" applyFont="1" applyFill="1" applyAlignment="1">
      <alignment horizontal="right" vertical="center" wrapText="1"/>
    </xf>
    <xf numFmtId="0" fontId="15" fillId="6" borderId="5" xfId="0" applyFont="1" applyFill="1" applyBorder="1" applyAlignment="1">
      <alignment horizontal="left" vertical="center" wrapText="1"/>
    </xf>
    <xf numFmtId="164" fontId="21" fillId="4" borderId="5" xfId="0" applyNumberFormat="1" applyFont="1" applyFill="1" applyBorder="1" applyAlignment="1">
      <alignment horizontal="right" wrapText="1"/>
    </xf>
    <xf numFmtId="164" fontId="21" fillId="6" borderId="5" xfId="0" applyNumberFormat="1" applyFont="1" applyFill="1" applyBorder="1" applyAlignment="1">
      <alignment horizontal="right" wrapText="1"/>
    </xf>
    <xf numFmtId="0" fontId="112" fillId="6" borderId="0" xfId="0" applyFont="1" applyFill="1" applyAlignment="1">
      <alignment horizontal="right" wrapText="1"/>
    </xf>
    <xf numFmtId="0" fontId="18" fillId="6" borderId="14" xfId="0" applyFont="1" applyFill="1" applyBorder="1" applyAlignment="1">
      <alignment horizontal="left" vertical="center" wrapText="1"/>
    </xf>
    <xf numFmtId="3" fontId="23" fillId="4" borderId="14" xfId="0" applyNumberFormat="1" applyFont="1" applyFill="1" applyBorder="1" applyAlignment="1">
      <alignment horizontal="right" vertical="center" wrapText="1"/>
    </xf>
    <xf numFmtId="3" fontId="23" fillId="6" borderId="14" xfId="0" applyNumberFormat="1" applyFont="1" applyFill="1" applyBorder="1" applyAlignment="1">
      <alignment horizontal="right" vertical="center" wrapText="1"/>
    </xf>
    <xf numFmtId="0" fontId="15" fillId="6" borderId="0" xfId="0" applyFont="1" applyFill="1" applyAlignment="1">
      <alignment horizontal="left" vertical="center" wrapText="1"/>
    </xf>
    <xf numFmtId="3" fontId="21" fillId="6" borderId="0" xfId="0" applyNumberFormat="1" applyFont="1" applyFill="1" applyAlignment="1">
      <alignment horizontal="right" vertical="center" wrapText="1"/>
    </xf>
    <xf numFmtId="0" fontId="15" fillId="6" borderId="2" xfId="0" applyFont="1" applyFill="1" applyBorder="1" applyAlignment="1">
      <alignment horizontal="left" vertical="center" wrapText="1"/>
    </xf>
    <xf numFmtId="164" fontId="21" fillId="0" borderId="2" xfId="0" applyNumberFormat="1" applyFont="1" applyBorder="1" applyAlignment="1">
      <alignment horizontal="right" vertical="center" wrapText="1"/>
    </xf>
    <xf numFmtId="164" fontId="21" fillId="6" borderId="2" xfId="0" applyNumberFormat="1" applyFont="1" applyFill="1" applyBorder="1" applyAlignment="1">
      <alignment horizontal="right" vertical="center" wrapText="1"/>
    </xf>
    <xf numFmtId="164" fontId="21" fillId="4" borderId="2" xfId="0" applyNumberFormat="1" applyFont="1" applyFill="1" applyBorder="1" applyAlignment="1">
      <alignment horizontal="right" vertical="center" wrapText="1"/>
    </xf>
    <xf numFmtId="164" fontId="21" fillId="6" borderId="2" xfId="0" applyNumberFormat="1" applyFont="1" applyFill="1" applyBorder="1" applyAlignment="1">
      <alignment horizontal="right" wrapText="1"/>
    </xf>
    <xf numFmtId="0" fontId="15" fillId="0" borderId="0" xfId="0" applyFont="1" applyAlignment="1">
      <alignment horizontal="left" wrapText="1"/>
    </xf>
    <xf numFmtId="0" fontId="15" fillId="0" borderId="0" xfId="0" applyFont="1" applyAlignment="1">
      <alignment horizontal="left" vertical="center" wrapText="1"/>
    </xf>
    <xf numFmtId="164" fontId="21" fillId="4" borderId="0" xfId="0" applyNumberFormat="1" applyFont="1" applyFill="1" applyAlignment="1">
      <alignment horizontal="right" wrapText="1"/>
    </xf>
    <xf numFmtId="164" fontId="21" fillId="0" borderId="0" xfId="0" applyNumberFormat="1" applyFont="1" applyAlignment="1">
      <alignment horizontal="right" wrapText="1"/>
    </xf>
    <xf numFmtId="168" fontId="21" fillId="0" borderId="0" xfId="0" applyNumberFormat="1" applyFont="1" applyAlignment="1">
      <alignment horizontal="right" wrapText="1"/>
    </xf>
    <xf numFmtId="168" fontId="15" fillId="4" borderId="0" xfId="0" applyNumberFormat="1" applyFont="1" applyFill="1" applyAlignment="1">
      <alignment horizontal="right" wrapText="1"/>
    </xf>
    <xf numFmtId="164" fontId="21" fillId="4" borderId="3" xfId="0" applyNumberFormat="1" applyFont="1" applyFill="1" applyBorder="1" applyAlignment="1">
      <alignment horizontal="right" wrapText="1"/>
    </xf>
    <xf numFmtId="3" fontId="23" fillId="4" borderId="7" xfId="0" applyNumberFormat="1" applyFont="1" applyFill="1" applyBorder="1" applyAlignment="1">
      <alignment horizontal="right" vertical="center" wrapText="1"/>
    </xf>
    <xf numFmtId="3" fontId="23" fillId="6" borderId="7" xfId="0" applyNumberFormat="1" applyFont="1" applyFill="1" applyBorder="1" applyAlignment="1">
      <alignment horizontal="right" vertical="center" wrapText="1"/>
    </xf>
    <xf numFmtId="0" fontId="56" fillId="0" borderId="0" xfId="0" applyFont="1" applyAlignment="1">
      <alignment horizontal="justify" vertical="center"/>
    </xf>
    <xf numFmtId="0" fontId="44" fillId="0" borderId="0" xfId="0" applyFont="1" applyAlignment="1">
      <alignment horizontal="right"/>
    </xf>
    <xf numFmtId="0" fontId="23" fillId="6" borderId="6" xfId="0" applyFont="1" applyFill="1" applyBorder="1" applyAlignment="1">
      <alignment horizontal="right" vertical="center" wrapText="1"/>
    </xf>
    <xf numFmtId="0" fontId="21" fillId="0" borderId="2" xfId="0" applyFont="1" applyBorder="1" applyAlignment="1">
      <alignment horizontal="left" vertical="center" wrapText="1"/>
    </xf>
    <xf numFmtId="0" fontId="21" fillId="6" borderId="2" xfId="0" applyFont="1" applyFill="1" applyBorder="1" applyAlignment="1">
      <alignment horizontal="left" vertical="center" wrapText="1"/>
    </xf>
    <xf numFmtId="164" fontId="21" fillId="4" borderId="11" xfId="0" applyNumberFormat="1" applyFont="1" applyFill="1" applyBorder="1" applyAlignment="1">
      <alignment horizontal="right" wrapText="1"/>
    </xf>
    <xf numFmtId="164" fontId="21" fillId="6" borderId="11" xfId="0" applyNumberFormat="1" applyFont="1" applyFill="1" applyBorder="1" applyAlignment="1">
      <alignment horizontal="right" wrapText="1"/>
    </xf>
    <xf numFmtId="0" fontId="21" fillId="6" borderId="0" xfId="0" applyFont="1" applyFill="1" applyAlignment="1">
      <alignment horizontal="left" vertical="center" wrapText="1"/>
    </xf>
    <xf numFmtId="168" fontId="21" fillId="0" borderId="0" xfId="0" applyNumberFormat="1" applyFont="1" applyAlignment="1">
      <alignment horizontal="right" vertical="center" wrapText="1"/>
    </xf>
    <xf numFmtId="0" fontId="23" fillId="6" borderId="14" xfId="0" applyFont="1" applyFill="1" applyBorder="1" applyAlignment="1">
      <alignment horizontal="left" vertical="center" wrapText="1"/>
    </xf>
    <xf numFmtId="0" fontId="23" fillId="6" borderId="0" xfId="0" applyFont="1" applyFill="1" applyAlignment="1">
      <alignment horizontal="left" vertical="center" wrapText="1"/>
    </xf>
    <xf numFmtId="3" fontId="23" fillId="4" borderId="0" xfId="0" applyNumberFormat="1" applyFont="1" applyFill="1" applyAlignment="1">
      <alignment horizontal="right" vertical="center" wrapText="1"/>
    </xf>
    <xf numFmtId="3" fontId="23" fillId="6" borderId="0" xfId="0" applyNumberFormat="1" applyFont="1" applyFill="1" applyAlignment="1">
      <alignment horizontal="right" vertical="center" wrapText="1"/>
    </xf>
    <xf numFmtId="3" fontId="44" fillId="0" borderId="0" xfId="0" applyNumberFormat="1" applyFont="1" applyAlignment="1">
      <alignment horizontal="right"/>
    </xf>
    <xf numFmtId="164" fontId="21" fillId="4" borderId="2" xfId="0" applyNumberFormat="1" applyFont="1" applyFill="1" applyBorder="1" applyAlignment="1">
      <alignment horizontal="right" wrapText="1"/>
    </xf>
    <xf numFmtId="164" fontId="21" fillId="6" borderId="5" xfId="0" applyNumberFormat="1" applyFont="1" applyFill="1" applyBorder="1" applyAlignment="1">
      <alignment horizontal="right" vertical="center" wrapText="1"/>
    </xf>
    <xf numFmtId="164" fontId="113" fillId="4" borderId="0" xfId="0" applyNumberFormat="1" applyFont="1" applyFill="1" applyAlignment="1">
      <alignment horizontal="center" vertical="center"/>
    </xf>
    <xf numFmtId="168" fontId="114" fillId="0" borderId="0" xfId="0" applyNumberFormat="1" applyFont="1" applyAlignment="1">
      <alignment horizontal="center" vertical="center"/>
    </xf>
    <xf numFmtId="0" fontId="18" fillId="6" borderId="7" xfId="0" applyFont="1" applyFill="1" applyBorder="1" applyAlignment="1">
      <alignment horizontal="left" vertical="center" wrapText="1"/>
    </xf>
    <xf numFmtId="0" fontId="18" fillId="4" borderId="3" xfId="0" applyFont="1" applyFill="1" applyBorder="1" applyAlignment="1">
      <alignment horizontal="right" vertical="center" wrapText="1"/>
    </xf>
    <xf numFmtId="0" fontId="18" fillId="0" borderId="3" xfId="0" applyFont="1" applyBorder="1" applyAlignment="1">
      <alignment horizontal="right" vertical="center" wrapText="1"/>
    </xf>
    <xf numFmtId="0" fontId="68" fillId="6" borderId="0" xfId="0" applyFont="1" applyFill="1" applyAlignment="1">
      <alignment horizontal="right" vertical="center" wrapText="1"/>
    </xf>
    <xf numFmtId="3" fontId="23" fillId="6" borderId="0" xfId="0" applyNumberFormat="1" applyFont="1" applyFill="1" applyAlignment="1">
      <alignment vertical="center" wrapText="1"/>
    </xf>
    <xf numFmtId="3" fontId="15" fillId="6" borderId="0" xfId="0" applyNumberFormat="1" applyFont="1" applyFill="1" applyAlignment="1">
      <alignment horizontal="right" vertical="center" wrapText="1"/>
    </xf>
    <xf numFmtId="0" fontId="44" fillId="0" borderId="0" xfId="0" applyFont="1" applyAlignment="1">
      <alignment vertical="center" wrapText="1"/>
    </xf>
    <xf numFmtId="0" fontId="15" fillId="4" borderId="0" xfId="0" applyFont="1" applyFill="1" applyAlignment="1">
      <alignment horizontal="right" vertical="center" wrapText="1"/>
    </xf>
    <xf numFmtId="0" fontId="15" fillId="0" borderId="0" xfId="0" applyFont="1" applyAlignment="1">
      <alignment horizontal="right" vertical="center" wrapText="1"/>
    </xf>
    <xf numFmtId="0" fontId="44" fillId="4" borderId="0" xfId="0" applyFont="1" applyFill="1" applyAlignment="1">
      <alignment vertical="center" wrapText="1"/>
    </xf>
    <xf numFmtId="164" fontId="23" fillId="4" borderId="0" xfId="0" applyNumberFormat="1" applyFont="1" applyFill="1" applyAlignment="1">
      <alignment horizontal="right" vertical="center" wrapText="1"/>
    </xf>
    <xf numFmtId="164" fontId="23" fillId="0" borderId="0" xfId="0" applyNumberFormat="1" applyFont="1" applyAlignment="1">
      <alignment horizontal="right" vertical="center" wrapText="1"/>
    </xf>
    <xf numFmtId="0" fontId="15" fillId="0" borderId="2" xfId="0" applyFont="1" applyBorder="1" applyAlignment="1">
      <alignment vertical="center" wrapText="1"/>
    </xf>
    <xf numFmtId="164" fontId="15" fillId="4" borderId="2" xfId="0" applyNumberFormat="1" applyFont="1" applyFill="1" applyBorder="1" applyAlignment="1">
      <alignment horizontal="right" vertical="center" wrapText="1"/>
    </xf>
    <xf numFmtId="164" fontId="15" fillId="0" borderId="2" xfId="0" applyNumberFormat="1" applyFont="1" applyBorder="1" applyAlignment="1">
      <alignment horizontal="right" vertical="center" wrapText="1"/>
    </xf>
    <xf numFmtId="0" fontId="15" fillId="0" borderId="5" xfId="0" applyFont="1" applyBorder="1" applyAlignment="1">
      <alignment vertical="center" wrapText="1"/>
    </xf>
    <xf numFmtId="164" fontId="18" fillId="4" borderId="14" xfId="0" applyNumberFormat="1" applyFont="1" applyFill="1" applyBorder="1" applyAlignment="1">
      <alignment horizontal="right" vertical="center" wrapText="1"/>
    </xf>
    <xf numFmtId="164" fontId="18" fillId="0" borderId="14" xfId="0" applyNumberFormat="1" applyFont="1" applyBorder="1" applyAlignment="1">
      <alignment horizontal="right" vertical="center" wrapText="1"/>
    </xf>
    <xf numFmtId="164" fontId="23" fillId="2" borderId="14" xfId="0" applyNumberFormat="1" applyFont="1" applyFill="1" applyBorder="1" applyAlignment="1">
      <alignment horizontal="right" vertical="center" wrapText="1"/>
    </xf>
    <xf numFmtId="168" fontId="15" fillId="4" borderId="0" xfId="0" applyNumberFormat="1" applyFont="1" applyFill="1" applyAlignment="1">
      <alignment horizontal="right" vertical="center" wrapText="1"/>
    </xf>
    <xf numFmtId="164" fontId="15" fillId="0" borderId="0" xfId="0" applyNumberFormat="1" applyFont="1" applyAlignment="1">
      <alignment horizontal="right" vertical="center" wrapText="1"/>
    </xf>
    <xf numFmtId="0" fontId="15" fillId="0" borderId="3" xfId="0" applyFont="1" applyBorder="1" applyAlignment="1">
      <alignment vertical="center" wrapText="1"/>
    </xf>
    <xf numFmtId="164" fontId="15" fillId="4" borderId="3" xfId="0" applyNumberFormat="1" applyFont="1" applyFill="1" applyBorder="1" applyAlignment="1">
      <alignment horizontal="right" vertical="center" wrapText="1"/>
    </xf>
    <xf numFmtId="164" fontId="15" fillId="0" borderId="3" xfId="0" applyNumberFormat="1" applyFont="1" applyBorder="1" applyAlignment="1">
      <alignment horizontal="right" vertical="center" wrapText="1"/>
    </xf>
    <xf numFmtId="0" fontId="18" fillId="0" borderId="14" xfId="0" applyFont="1" applyBorder="1" applyAlignment="1">
      <alignment vertical="center" wrapText="1"/>
    </xf>
    <xf numFmtId="0" fontId="23" fillId="2" borderId="7" xfId="0" applyFont="1" applyFill="1" applyBorder="1" applyAlignment="1">
      <alignment horizontal="left" vertical="center" wrapText="1"/>
    </xf>
    <xf numFmtId="164" fontId="23" fillId="4" borderId="7" xfId="0" applyNumberFormat="1" applyFont="1" applyFill="1" applyBorder="1" applyAlignment="1">
      <alignment horizontal="right" vertical="center" wrapText="1"/>
    </xf>
    <xf numFmtId="164" fontId="23" fillId="2" borderId="7" xfId="0" applyNumberFormat="1" applyFont="1" applyFill="1" applyBorder="1" applyAlignment="1">
      <alignment horizontal="right" vertical="center" wrapText="1"/>
    </xf>
    <xf numFmtId="0" fontId="44" fillId="4" borderId="0" xfId="0" applyFont="1" applyFill="1" applyAlignment="1">
      <alignment horizontal="right"/>
    </xf>
    <xf numFmtId="164" fontId="18" fillId="4" borderId="0" xfId="0" applyNumberFormat="1" applyFont="1" applyFill="1" applyAlignment="1">
      <alignment horizontal="right" vertical="center" wrapText="1"/>
    </xf>
    <xf numFmtId="164" fontId="18" fillId="0" borderId="8" xfId="0" applyNumberFormat="1" applyFont="1" applyBorder="1" applyAlignment="1">
      <alignment horizontal="right" vertical="center" wrapText="1"/>
    </xf>
    <xf numFmtId="0" fontId="115" fillId="6" borderId="13" xfId="0" applyFont="1" applyFill="1" applyBorder="1" applyAlignment="1">
      <alignment horizontal="left" vertical="center" wrapText="1"/>
    </xf>
    <xf numFmtId="164" fontId="116" fillId="4" borderId="13" xfId="0" applyNumberFormat="1" applyFont="1" applyFill="1" applyBorder="1" applyAlignment="1">
      <alignment horizontal="right" vertical="center" wrapText="1"/>
    </xf>
    <xf numFmtId="164" fontId="116" fillId="0" borderId="13" xfId="0" applyNumberFormat="1" applyFont="1" applyBorder="1" applyAlignment="1">
      <alignment horizontal="right" vertical="center" wrapText="1"/>
    </xf>
    <xf numFmtId="0" fontId="117" fillId="6" borderId="0" xfId="0" applyFont="1" applyFill="1" applyAlignment="1">
      <alignment horizontal="right" vertical="center" wrapText="1"/>
    </xf>
    <xf numFmtId="0" fontId="116" fillId="0" borderId="2" xfId="0" applyFont="1" applyBorder="1" applyAlignment="1">
      <alignment vertical="center" wrapText="1"/>
    </xf>
    <xf numFmtId="164" fontId="116" fillId="4" borderId="2" xfId="0" applyNumberFormat="1" applyFont="1" applyFill="1" applyBorder="1" applyAlignment="1">
      <alignment horizontal="right" vertical="center" wrapText="1"/>
    </xf>
    <xf numFmtId="164" fontId="116" fillId="0" borderId="2" xfId="0" applyNumberFormat="1" applyFont="1" applyBorder="1" applyAlignment="1">
      <alignment horizontal="right" vertical="center" wrapText="1"/>
    </xf>
    <xf numFmtId="0" fontId="118" fillId="0" borderId="0" xfId="0" applyFont="1" applyAlignment="1">
      <alignment vertical="center" wrapText="1"/>
    </xf>
    <xf numFmtId="0" fontId="116" fillId="0" borderId="0" xfId="0" applyFont="1" applyAlignment="1">
      <alignment vertical="center" wrapText="1"/>
    </xf>
    <xf numFmtId="164" fontId="116" fillId="4" borderId="0" xfId="0" applyNumberFormat="1" applyFont="1" applyFill="1" applyAlignment="1">
      <alignment horizontal="right" vertical="center" wrapText="1"/>
    </xf>
    <xf numFmtId="164" fontId="116" fillId="0" borderId="0" xfId="0" applyNumberFormat="1" applyFont="1" applyAlignment="1">
      <alignment horizontal="right" vertical="center" wrapText="1"/>
    </xf>
    <xf numFmtId="0" fontId="23" fillId="2" borderId="6" xfId="0" applyFont="1" applyFill="1" applyBorder="1" applyAlignment="1">
      <alignment horizontal="left" vertical="center" wrapText="1"/>
    </xf>
    <xf numFmtId="164" fontId="23" fillId="4" borderId="6" xfId="0" applyNumberFormat="1" applyFont="1" applyFill="1" applyBorder="1" applyAlignment="1">
      <alignment horizontal="right" vertical="center" wrapText="1"/>
    </xf>
    <xf numFmtId="164" fontId="23" fillId="0" borderId="6" xfId="0" applyNumberFormat="1" applyFont="1" applyBorder="1" applyAlignment="1">
      <alignment horizontal="right" vertical="center" wrapText="1"/>
    </xf>
    <xf numFmtId="0" fontId="115" fillId="6" borderId="0" xfId="0" applyFont="1" applyFill="1" applyAlignment="1">
      <alignment horizontal="left" vertical="center" wrapText="1"/>
    </xf>
    <xf numFmtId="164" fontId="0" fillId="0" borderId="0" xfId="0" applyNumberFormat="1" applyAlignment="1">
      <alignment horizontal="right" vertical="center"/>
    </xf>
    <xf numFmtId="0" fontId="37" fillId="0" borderId="0" xfId="0" applyFont="1" applyAlignment="1">
      <alignment vertical="center"/>
    </xf>
    <xf numFmtId="0" fontId="119" fillId="0" borderId="0" xfId="0" applyFont="1" applyAlignment="1">
      <alignment vertical="center" wrapText="1"/>
    </xf>
    <xf numFmtId="0" fontId="120" fillId="0" borderId="0" xfId="0" applyFont="1" applyAlignment="1">
      <alignment horizontal="justify" vertical="center"/>
    </xf>
    <xf numFmtId="0" fontId="47" fillId="0" borderId="0" xfId="0" applyFont="1" applyAlignment="1">
      <alignment horizontal="left" vertical="center"/>
    </xf>
    <xf numFmtId="0" fontId="60" fillId="0" borderId="0" xfId="0" applyFont="1" applyAlignment="1">
      <alignment horizontal="right" vertical="center" indent="2"/>
    </xf>
    <xf numFmtId="0" fontId="33" fillId="0" borderId="4" xfId="0" applyFont="1" applyBorder="1" applyAlignment="1">
      <alignment horizontal="right" vertical="center" wrapText="1" indent="7"/>
    </xf>
    <xf numFmtId="0" fontId="30" fillId="0" borderId="0" xfId="0" applyFont="1" applyAlignment="1">
      <alignment horizontal="center" vertical="center" wrapText="1"/>
    </xf>
    <xf numFmtId="0" fontId="33" fillId="0" borderId="8" xfId="0" applyFont="1" applyBorder="1" applyAlignment="1">
      <alignment horizontal="right" vertical="center" wrapText="1" indent="7"/>
    </xf>
    <xf numFmtId="0" fontId="29" fillId="4" borderId="6" xfId="0" applyFont="1" applyFill="1" applyBorder="1" applyAlignment="1">
      <alignment horizontal="right" vertical="center" wrapText="1"/>
    </xf>
    <xf numFmtId="0" fontId="29" fillId="0" borderId="7" xfId="0" applyFont="1" applyBorder="1" applyAlignment="1">
      <alignment horizontal="right" vertical="center" wrapText="1"/>
    </xf>
    <xf numFmtId="0" fontId="67" fillId="0" borderId="0" xfId="0" applyFont="1" applyAlignment="1">
      <alignment horizontal="left" vertical="center" wrapText="1"/>
    </xf>
    <xf numFmtId="0" fontId="66" fillId="4" borderId="0" xfId="0" applyFont="1" applyFill="1" applyAlignment="1">
      <alignment horizontal="right" vertical="center" wrapText="1"/>
    </xf>
    <xf numFmtId="0" fontId="29" fillId="0" borderId="8" xfId="0" applyFont="1" applyBorder="1" applyAlignment="1">
      <alignment horizontal="left" vertical="center" wrapText="1"/>
    </xf>
    <xf numFmtId="0" fontId="31" fillId="4" borderId="8" xfId="0" applyFont="1" applyFill="1" applyBorder="1" applyAlignment="1">
      <alignment horizontal="right" vertical="center" wrapText="1"/>
    </xf>
    <xf numFmtId="0" fontId="31" fillId="0" borderId="8" xfId="0" applyFont="1" applyBorder="1" applyAlignment="1">
      <alignment horizontal="right" vertical="center" wrapText="1"/>
    </xf>
    <xf numFmtId="0" fontId="31" fillId="0" borderId="8" xfId="0" applyFont="1" applyBorder="1" applyAlignment="1">
      <alignment horizontal="left" vertical="center" wrapText="1"/>
    </xf>
    <xf numFmtId="168" fontId="31" fillId="4" borderId="14" xfId="0" applyNumberFormat="1" applyFont="1" applyFill="1" applyBorder="1" applyAlignment="1">
      <alignment horizontal="right" vertical="center" wrapText="1"/>
    </xf>
    <xf numFmtId="0" fontId="33" fillId="0" borderId="0" xfId="0" applyFont="1" applyAlignment="1">
      <alignment horizontal="right" vertical="center" wrapText="1" indent="3"/>
    </xf>
    <xf numFmtId="0" fontId="33" fillId="0" borderId="6" xfId="0" applyFont="1" applyBorder="1" applyAlignment="1">
      <alignment horizontal="left" vertical="center" wrapText="1"/>
    </xf>
    <xf numFmtId="3" fontId="31" fillId="4" borderId="29" xfId="0" applyNumberFormat="1" applyFont="1" applyFill="1" applyBorder="1" applyAlignment="1">
      <alignment horizontal="right" vertical="center" wrapText="1"/>
    </xf>
    <xf numFmtId="0" fontId="33" fillId="0" borderId="6" xfId="0" applyFont="1" applyBorder="1" applyAlignment="1">
      <alignment horizontal="center" vertical="center" wrapText="1"/>
    </xf>
    <xf numFmtId="0" fontId="30" fillId="0" borderId="8" xfId="0" applyFont="1" applyBorder="1" applyAlignment="1">
      <alignment horizontal="left" vertical="center" wrapText="1"/>
    </xf>
    <xf numFmtId="0" fontId="30" fillId="0" borderId="0" xfId="0" applyFont="1" applyAlignment="1">
      <alignment horizontal="right" vertical="center" wrapText="1" indent="3"/>
    </xf>
    <xf numFmtId="0" fontId="31" fillId="4" borderId="6" xfId="0" applyFont="1" applyFill="1" applyBorder="1" applyAlignment="1">
      <alignment horizontal="right" vertical="center" wrapText="1"/>
    </xf>
    <xf numFmtId="0" fontId="29" fillId="0" borderId="6" xfId="0" applyFont="1" applyBorder="1" applyAlignment="1">
      <alignment horizontal="left" vertical="center" wrapText="1"/>
    </xf>
    <xf numFmtId="3" fontId="29" fillId="4" borderId="6"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33" fillId="0" borderId="6" xfId="0" applyFont="1" applyBorder="1" applyAlignment="1">
      <alignment horizontal="right" vertical="center" wrapText="1" indent="7"/>
    </xf>
    <xf numFmtId="0" fontId="68" fillId="0" borderId="0" xfId="0" applyFont="1" applyAlignment="1">
      <alignment horizontal="right" vertical="center" wrapText="1"/>
    </xf>
    <xf numFmtId="3" fontId="31" fillId="4" borderId="6" xfId="0" applyNumberFormat="1" applyFont="1" applyFill="1" applyBorder="1" applyAlignment="1">
      <alignment horizontal="right" vertical="center" wrapText="1"/>
    </xf>
    <xf numFmtId="0" fontId="36" fillId="0" borderId="0" xfId="0" applyFont="1" applyAlignment="1">
      <alignment horizontal="justify" vertical="center" wrapText="1"/>
    </xf>
    <xf numFmtId="0" fontId="36" fillId="0" borderId="0" xfId="0" applyFont="1" applyAlignment="1">
      <alignment horizontal="left" vertical="center" wrapText="1"/>
    </xf>
    <xf numFmtId="0" fontId="121" fillId="0" borderId="0" xfId="0" applyFont="1" applyAlignment="1">
      <alignment horizontal="left" vertical="center"/>
    </xf>
    <xf numFmtId="164" fontId="31" fillId="4" borderId="8" xfId="0" applyNumberFormat="1" applyFont="1" applyFill="1" applyBorder="1" applyAlignment="1">
      <alignment horizontal="right" wrapText="1"/>
    </xf>
    <xf numFmtId="0" fontId="33" fillId="0" borderId="14" xfId="0" applyFont="1" applyBorder="1" applyAlignment="1">
      <alignment horizontal="left" vertical="center" wrapText="1"/>
    </xf>
    <xf numFmtId="3" fontId="31" fillId="4" borderId="14" xfId="0" applyNumberFormat="1" applyFont="1" applyFill="1" applyBorder="1" applyAlignment="1">
      <alignment horizontal="right" vertical="center" wrapText="1"/>
    </xf>
    <xf numFmtId="0" fontId="31" fillId="0" borderId="14" xfId="0" applyFont="1" applyBorder="1" applyAlignment="1">
      <alignment horizontal="left" wrapText="1"/>
    </xf>
    <xf numFmtId="0" fontId="53" fillId="0" borderId="10" xfId="0" applyFont="1" applyBorder="1" applyAlignment="1">
      <alignment horizontal="left" vertical="center" wrapText="1"/>
    </xf>
    <xf numFmtId="3" fontId="29" fillId="4" borderId="10" xfId="0" applyNumberFormat="1" applyFont="1" applyFill="1" applyBorder="1" applyAlignment="1">
      <alignment horizontal="right" vertical="center" wrapText="1"/>
    </xf>
    <xf numFmtId="0" fontId="53" fillId="0" borderId="0" xfId="0" applyFont="1" applyAlignment="1">
      <alignment horizontal="left" vertical="center" wrapText="1"/>
    </xf>
    <xf numFmtId="0" fontId="31" fillId="0" borderId="6" xfId="0" applyFont="1" applyBorder="1" applyAlignment="1">
      <alignment horizontal="left" vertical="center" wrapText="1"/>
    </xf>
    <xf numFmtId="164" fontId="30" fillId="4" borderId="29" xfId="0" applyNumberFormat="1" applyFont="1" applyFill="1" applyBorder="1" applyAlignment="1">
      <alignment horizontal="right" wrapText="1"/>
    </xf>
    <xf numFmtId="0" fontId="108" fillId="0" borderId="0" xfId="0" applyFont="1" applyAlignment="1">
      <alignment vertical="center"/>
    </xf>
    <xf numFmtId="164" fontId="33" fillId="0" borderId="0" xfId="0" applyNumberFormat="1" applyFont="1" applyAlignment="1">
      <alignment horizontal="right" vertical="center" wrapText="1"/>
    </xf>
    <xf numFmtId="164" fontId="36" fillId="0" borderId="0" xfId="0" applyNumberFormat="1" applyFont="1" applyAlignment="1">
      <alignment horizontal="right" vertical="center" wrapText="1"/>
    </xf>
    <xf numFmtId="0" fontId="18" fillId="0" borderId="0" xfId="0" applyFont="1" applyAlignment="1">
      <alignment vertical="top" wrapText="1"/>
    </xf>
    <xf numFmtId="0" fontId="22" fillId="0" borderId="0" xfId="0" applyFont="1" applyAlignment="1">
      <alignment horizontal="left" vertical="center" wrapText="1"/>
    </xf>
    <xf numFmtId="0" fontId="65" fillId="0" borderId="0" xfId="0" applyFont="1" applyAlignment="1">
      <alignment horizontal="right"/>
    </xf>
    <xf numFmtId="0" fontId="2" fillId="5" borderId="4"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5" fillId="0" borderId="2" xfId="0" quotePrefix="1" applyFont="1" applyBorder="1" applyAlignment="1">
      <alignment horizontal="left" wrapText="1"/>
    </xf>
    <xf numFmtId="164" fontId="3" fillId="0" borderId="2" xfId="0" applyNumberFormat="1" applyFont="1" applyBorder="1" applyAlignment="1">
      <alignment horizontal="right" wrapText="1"/>
    </xf>
    <xf numFmtId="0" fontId="5" fillId="0" borderId="3" xfId="0" applyFont="1" applyBorder="1" applyAlignment="1">
      <alignment vertical="center" wrapText="1"/>
    </xf>
    <xf numFmtId="0" fontId="4" fillId="5" borderId="11" xfId="0" applyFont="1" applyFill="1" applyBorder="1" applyAlignment="1">
      <alignment vertical="center" wrapText="1"/>
    </xf>
    <xf numFmtId="164" fontId="4" fillId="5" borderId="11" xfId="0" applyNumberFormat="1" applyFont="1" applyFill="1" applyBorder="1" applyAlignment="1">
      <alignment horizontal="right" vertical="center" wrapText="1"/>
    </xf>
    <xf numFmtId="0" fontId="44" fillId="0" borderId="0" xfId="0" applyFont="1" applyAlignment="1">
      <alignment horizontal="right" vertical="center"/>
    </xf>
    <xf numFmtId="166" fontId="5" fillId="0" borderId="2" xfId="0" applyNumberFormat="1" applyFont="1" applyBorder="1" applyAlignment="1">
      <alignment horizontal="right" vertical="center" wrapText="1"/>
    </xf>
    <xf numFmtId="0" fontId="4" fillId="5" borderId="0" xfId="0" applyFont="1" applyFill="1" applyAlignment="1">
      <alignment vertical="center" wrapText="1"/>
    </xf>
    <xf numFmtId="164" fontId="4" fillId="5" borderId="0" xfId="0" applyNumberFormat="1" applyFont="1" applyFill="1" applyAlignment="1">
      <alignment horizontal="right" vertical="center" wrapText="1"/>
    </xf>
    <xf numFmtId="164" fontId="15" fillId="0" borderId="0" xfId="0" applyNumberFormat="1" applyFont="1" applyAlignment="1">
      <alignment vertical="center" wrapText="1"/>
    </xf>
    <xf numFmtId="0" fontId="4" fillId="5" borderId="8" xfId="0" applyFont="1" applyFill="1" applyBorder="1" applyAlignment="1">
      <alignment vertical="center" wrapText="1"/>
    </xf>
    <xf numFmtId="164" fontId="4" fillId="5" borderId="8" xfId="0" applyNumberFormat="1" applyFont="1" applyFill="1" applyBorder="1" applyAlignment="1">
      <alignment horizontal="right" vertical="center" wrapText="1"/>
    </xf>
    <xf numFmtId="0" fontId="9" fillId="0" borderId="10" xfId="0" applyFont="1" applyBorder="1" applyAlignment="1">
      <alignment horizontal="justify" vertical="center" wrapText="1"/>
    </xf>
    <xf numFmtId="0" fontId="9" fillId="0" borderId="10" xfId="0" applyFont="1" applyBorder="1" applyAlignment="1">
      <alignment horizontal="justify" vertical="center"/>
    </xf>
    <xf numFmtId="0" fontId="8" fillId="0" borderId="6" xfId="0" applyFont="1" applyBorder="1" applyAlignment="1">
      <alignment vertical="center" wrapText="1"/>
    </xf>
    <xf numFmtId="0" fontId="8" fillId="0" borderId="6" xfId="0" applyFont="1" applyBorder="1" applyAlignment="1">
      <alignment wrapText="1"/>
    </xf>
    <xf numFmtId="3" fontId="13" fillId="0" borderId="0" xfId="0" applyNumberFormat="1" applyFont="1" applyAlignment="1">
      <alignment vertical="center"/>
    </xf>
    <xf numFmtId="3" fontId="8" fillId="0" borderId="0" xfId="0" applyNumberFormat="1" applyFont="1" applyAlignment="1">
      <alignment vertical="center" wrapText="1"/>
    </xf>
    <xf numFmtId="3" fontId="13" fillId="5" borderId="4" xfId="0" applyNumberFormat="1" applyFont="1" applyFill="1" applyBorder="1" applyAlignment="1">
      <alignment horizontal="left" vertical="center" wrapText="1"/>
    </xf>
    <xf numFmtId="0" fontId="0" fillId="0" borderId="0" xfId="0" applyAlignment="1">
      <alignment vertical="top"/>
    </xf>
    <xf numFmtId="0" fontId="44" fillId="0" borderId="0" xfId="0" applyFont="1" applyAlignment="1">
      <alignment vertical="top"/>
    </xf>
    <xf numFmtId="3" fontId="13" fillId="5" borderId="3" xfId="0" applyNumberFormat="1" applyFont="1" applyFill="1" applyBorder="1" applyAlignment="1">
      <alignment horizontal="left" vertical="center" wrapText="1"/>
    </xf>
    <xf numFmtId="0" fontId="18" fillId="5" borderId="3" xfId="0" applyFont="1" applyFill="1" applyBorder="1" applyAlignment="1">
      <alignment horizontal="right" vertical="center" wrapText="1"/>
    </xf>
    <xf numFmtId="0" fontId="44" fillId="0" borderId="0" xfId="0" applyFont="1" applyAlignment="1">
      <alignment wrapText="1"/>
    </xf>
    <xf numFmtId="164" fontId="2" fillId="0" borderId="0" xfId="0" applyNumberFormat="1" applyFont="1" applyAlignment="1">
      <alignment vertical="center" wrapText="1"/>
    </xf>
    <xf numFmtId="0" fontId="3" fillId="0" borderId="2" xfId="0" applyFont="1" applyBorder="1" applyAlignment="1">
      <alignment vertical="center" wrapText="1"/>
    </xf>
    <xf numFmtId="0" fontId="9" fillId="0" borderId="0" xfId="0" applyFont="1" applyAlignment="1">
      <alignment horizontal="justify" vertical="center" wrapText="1"/>
    </xf>
    <xf numFmtId="0" fontId="9" fillId="0" borderId="0" xfId="0" applyFont="1" applyAlignment="1">
      <alignment horizontal="justify" vertical="center"/>
    </xf>
    <xf numFmtId="0" fontId="18" fillId="0" borderId="0" xfId="0" applyFont="1" applyAlignment="1">
      <alignment vertical="center"/>
    </xf>
    <xf numFmtId="0" fontId="16" fillId="2" borderId="3" xfId="0" applyFont="1" applyFill="1" applyBorder="1" applyAlignment="1">
      <alignment horizontal="left" wrapText="1"/>
    </xf>
    <xf numFmtId="0" fontId="16" fillId="2" borderId="3" xfId="0" applyFont="1" applyFill="1" applyBorder="1" applyAlignment="1">
      <alignment horizontal="left" vertical="center" wrapText="1"/>
    </xf>
    <xf numFmtId="166" fontId="16" fillId="2" borderId="3" xfId="0" applyNumberFormat="1" applyFont="1" applyFill="1" applyBorder="1" applyAlignment="1">
      <alignment horizontal="right" wrapText="1"/>
    </xf>
    <xf numFmtId="164" fontId="13" fillId="2" borderId="0" xfId="0" applyNumberFormat="1" applyFont="1" applyFill="1" applyAlignment="1">
      <alignment vertical="center"/>
    </xf>
    <xf numFmtId="0" fontId="13" fillId="2" borderId="0" xfId="0" applyFont="1" applyFill="1" applyAlignment="1">
      <alignment vertical="center"/>
    </xf>
    <xf numFmtId="0" fontId="16" fillId="2" borderId="2" xfId="0" applyFont="1" applyFill="1" applyBorder="1" applyAlignment="1">
      <alignment horizontal="left" vertical="center" wrapText="1"/>
    </xf>
    <xf numFmtId="166" fontId="16" fillId="2" borderId="2" xfId="0" applyNumberFormat="1" applyFont="1" applyFill="1" applyBorder="1" applyAlignment="1">
      <alignment horizontal="right" wrapText="1"/>
    </xf>
    <xf numFmtId="164" fontId="3" fillId="2" borderId="2" xfId="0" applyNumberFormat="1" applyFont="1" applyFill="1" applyBorder="1" applyAlignment="1">
      <alignment horizontal="right" wrapText="1"/>
    </xf>
    <xf numFmtId="0" fontId="12" fillId="0" borderId="0" xfId="0" applyFont="1" applyAlignment="1">
      <alignment wrapText="1"/>
    </xf>
    <xf numFmtId="0" fontId="12" fillId="2" borderId="0" xfId="0" applyFont="1" applyFill="1" applyAlignment="1">
      <alignment vertical="center" wrapText="1"/>
    </xf>
    <xf numFmtId="164" fontId="21" fillId="2" borderId="0" xfId="0" applyNumberFormat="1" applyFont="1" applyFill="1" applyAlignment="1">
      <alignment horizontal="right" wrapText="1"/>
    </xf>
    <xf numFmtId="0" fontId="44" fillId="0" borderId="0" xfId="0" applyFont="1" applyAlignment="1">
      <alignment horizontal="right" vertical="top"/>
    </xf>
    <xf numFmtId="0" fontId="33" fillId="6" borderId="4" xfId="0" applyFont="1" applyFill="1" applyBorder="1" applyAlignment="1">
      <alignment horizontal="right" vertical="center" wrapText="1"/>
    </xf>
    <xf numFmtId="0" fontId="30" fillId="6" borderId="0" xfId="0" applyFont="1" applyFill="1" applyAlignment="1">
      <alignment horizontal="center" vertical="center" wrapText="1"/>
    </xf>
    <xf numFmtId="0" fontId="33" fillId="6" borderId="6" xfId="0" applyFont="1" applyFill="1" applyBorder="1" applyAlignment="1">
      <alignment horizontal="right" vertical="center" wrapText="1"/>
    </xf>
    <xf numFmtId="169" fontId="31" fillId="4" borderId="5" xfId="0" applyNumberFormat="1" applyFont="1" applyFill="1" applyBorder="1" applyAlignment="1">
      <alignment horizontal="right" vertical="center" wrapText="1"/>
    </xf>
    <xf numFmtId="3" fontId="122" fillId="2" borderId="0" xfId="0" applyNumberFormat="1" applyFont="1" applyFill="1" applyAlignment="1">
      <alignment horizontal="right" vertical="center" wrapText="1"/>
    </xf>
    <xf numFmtId="0" fontId="62" fillId="0" borderId="0" xfId="0" applyFont="1"/>
    <xf numFmtId="0" fontId="30" fillId="6" borderId="0" xfId="0" applyFont="1" applyFill="1" applyAlignment="1">
      <alignment horizontal="left" vertical="center" wrapText="1"/>
    </xf>
    <xf numFmtId="0" fontId="10" fillId="0" borderId="0" xfId="0" applyFont="1" applyAlignment="1">
      <alignment vertical="center" wrapText="1"/>
    </xf>
    <xf numFmtId="3" fontId="13" fillId="0" borderId="0" xfId="0" applyNumberFormat="1" applyFont="1" applyAlignment="1">
      <alignment horizontal="right" vertical="center"/>
    </xf>
    <xf numFmtId="0" fontId="29" fillId="6" borderId="8" xfId="0" applyFont="1" applyFill="1" applyBorder="1" applyAlignment="1">
      <alignment horizontal="left" vertical="center" wrapText="1"/>
    </xf>
    <xf numFmtId="169" fontId="31" fillId="4" borderId="2" xfId="0" applyNumberFormat="1" applyFont="1" applyFill="1" applyBorder="1" applyAlignment="1">
      <alignment horizontal="right" vertical="center" wrapText="1"/>
    </xf>
    <xf numFmtId="0" fontId="51" fillId="0" borderId="0" xfId="0" applyFont="1" applyAlignment="1">
      <alignment vertical="center" wrapText="1"/>
    </xf>
    <xf numFmtId="0" fontId="51"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justify"/>
    </xf>
    <xf numFmtId="0" fontId="123" fillId="0" borderId="0" xfId="0" applyFont="1" applyAlignment="1">
      <alignment horizontal="right"/>
    </xf>
    <xf numFmtId="0" fontId="56" fillId="6" borderId="4" xfId="0" applyFont="1" applyFill="1" applyBorder="1" applyAlignment="1">
      <alignment horizontal="right" vertical="center" wrapText="1"/>
    </xf>
    <xf numFmtId="0" fontId="56" fillId="6" borderId="0" xfId="0" applyFont="1" applyFill="1" applyAlignment="1">
      <alignment horizontal="right" vertical="center" wrapText="1"/>
    </xf>
    <xf numFmtId="0" fontId="0" fillId="6" borderId="6" xfId="0" applyFill="1" applyBorder="1" applyAlignment="1">
      <alignment vertical="center" wrapText="1"/>
    </xf>
    <xf numFmtId="0" fontId="45" fillId="6" borderId="6" xfId="0" applyFont="1" applyFill="1" applyBorder="1" applyAlignment="1">
      <alignment vertical="center" wrapText="1"/>
    </xf>
    <xf numFmtId="0" fontId="30" fillId="4" borderId="6" xfId="0" applyFont="1" applyFill="1" applyBorder="1" applyAlignment="1">
      <alignment horizontal="right" vertical="center" wrapText="1"/>
    </xf>
    <xf numFmtId="0" fontId="30" fillId="4" borderId="29" xfId="0" applyFont="1" applyFill="1" applyBorder="1" applyAlignment="1">
      <alignment horizontal="right" vertical="center" wrapText="1"/>
    </xf>
    <xf numFmtId="0" fontId="30" fillId="0" borderId="6" xfId="0" applyFont="1" applyBorder="1" applyAlignment="1">
      <alignment horizontal="right" vertical="center" wrapText="1"/>
    </xf>
    <xf numFmtId="0" fontId="30" fillId="0" borderId="29" xfId="0" applyFont="1" applyBorder="1" applyAlignment="1">
      <alignment horizontal="right" vertical="center" wrapText="1"/>
    </xf>
    <xf numFmtId="0" fontId="13" fillId="0" borderId="0" xfId="0" applyFont="1" applyAlignment="1">
      <alignment horizontal="right" vertical="center" wrapText="1"/>
    </xf>
    <xf numFmtId="3" fontId="29" fillId="0" borderId="8" xfId="0" applyNumberFormat="1" applyFont="1" applyBorder="1" applyAlignment="1">
      <alignment horizontal="right" vertical="center" wrapText="1"/>
    </xf>
    <xf numFmtId="166" fontId="16" fillId="0" borderId="2" xfId="0" applyNumberFormat="1" applyFont="1" applyBorder="1" applyAlignment="1">
      <alignment horizontal="right" vertical="center" wrapText="1"/>
    </xf>
    <xf numFmtId="166" fontId="3" fillId="0" borderId="2" xfId="0" applyNumberFormat="1" applyFont="1" applyBorder="1" applyAlignment="1">
      <alignment horizontal="right" wrapText="1"/>
    </xf>
    <xf numFmtId="166" fontId="4" fillId="0" borderId="2" xfId="0" applyNumberFormat="1" applyFont="1" applyBorder="1" applyAlignment="1">
      <alignment horizontal="right" wrapText="1"/>
    </xf>
    <xf numFmtId="0" fontId="16" fillId="2" borderId="3" xfId="0"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0" fontId="16" fillId="2" borderId="3" xfId="0" applyFont="1" applyFill="1" applyBorder="1" applyAlignment="1">
      <alignment horizontal="right" wrapText="1"/>
    </xf>
    <xf numFmtId="164" fontId="16" fillId="2" borderId="3" xfId="0" applyNumberFormat="1" applyFont="1" applyFill="1" applyBorder="1" applyAlignment="1">
      <alignment horizontal="right" wrapText="1"/>
    </xf>
    <xf numFmtId="0" fontId="30" fillId="4" borderId="2" xfId="0" applyFont="1" applyFill="1" applyBorder="1" applyAlignment="1">
      <alignment vertical="center" wrapText="1"/>
    </xf>
    <xf numFmtId="164" fontId="5" fillId="2" borderId="3" xfId="0" applyNumberFormat="1" applyFont="1" applyFill="1" applyBorder="1" applyAlignment="1">
      <alignment horizontal="right" wrapText="1"/>
    </xf>
    <xf numFmtId="0" fontId="30" fillId="4" borderId="9" xfId="0" applyFont="1" applyFill="1" applyBorder="1" applyAlignment="1">
      <alignment vertical="center" wrapText="1"/>
    </xf>
    <xf numFmtId="0" fontId="30" fillId="4" borderId="0" xfId="0" applyFont="1" applyFill="1" applyAlignment="1">
      <alignment vertical="center" wrapText="1"/>
    </xf>
    <xf numFmtId="0" fontId="25" fillId="4" borderId="0" xfId="0" applyFont="1" applyFill="1" applyAlignment="1">
      <alignment horizontal="right" vertical="center" wrapText="1"/>
    </xf>
    <xf numFmtId="0" fontId="67" fillId="0" borderId="0" xfId="0" applyFont="1" applyAlignment="1">
      <alignment vertical="center" wrapText="1"/>
    </xf>
    <xf numFmtId="0" fontId="30" fillId="0" borderId="2" xfId="0" applyFont="1" applyBorder="1" applyAlignment="1">
      <alignment vertical="center" wrapText="1"/>
    </xf>
    <xf numFmtId="49" fontId="16" fillId="0" borderId="3" xfId="0" applyNumberFormat="1" applyFont="1" applyBorder="1" applyAlignment="1">
      <alignment horizontal="right" vertical="center" wrapText="1"/>
    </xf>
    <xf numFmtId="164" fontId="13" fillId="0" borderId="0" xfId="0" applyNumberFormat="1" applyFont="1" applyAlignment="1">
      <alignment vertical="center" wrapText="1"/>
    </xf>
    <xf numFmtId="0" fontId="124" fillId="0" borderId="0" xfId="0" applyFont="1" applyAlignment="1">
      <alignment vertical="center" wrapText="1"/>
    </xf>
    <xf numFmtId="0" fontId="18" fillId="0" borderId="0" xfId="0" applyFont="1" applyAlignment="1">
      <alignment horizontal="right" vertical="center" wrapText="1"/>
    </xf>
    <xf numFmtId="169" fontId="57" fillId="2" borderId="0" xfId="0" applyNumberFormat="1" applyFont="1" applyFill="1" applyAlignment="1">
      <alignment horizontal="right" vertical="center" wrapText="1"/>
    </xf>
    <xf numFmtId="164" fontId="56" fillId="0" borderId="0" xfId="0" applyNumberFormat="1" applyFont="1" applyAlignment="1">
      <alignment horizontal="right" vertical="center" wrapText="1"/>
    </xf>
    <xf numFmtId="0" fontId="69" fillId="0" borderId="0" xfId="0" applyFont="1" applyAlignment="1">
      <alignment horizontal="right" vertical="center" wrapText="1"/>
    </xf>
    <xf numFmtId="0" fontId="29" fillId="4" borderId="0" xfId="0" applyFont="1" applyFill="1" applyAlignment="1">
      <alignment horizontal="justify" vertical="center" wrapText="1"/>
    </xf>
    <xf numFmtId="0" fontId="4" fillId="4" borderId="0" xfId="0" applyFont="1" applyFill="1" applyAlignment="1">
      <alignment horizontal="justify" vertical="center" wrapText="1"/>
    </xf>
    <xf numFmtId="0" fontId="29" fillId="4" borderId="0" xfId="0" applyFont="1" applyFill="1" applyAlignment="1">
      <alignment horizontal="left" vertical="center" wrapText="1"/>
    </xf>
    <xf numFmtId="0" fontId="29" fillId="4" borderId="0" xfId="0" applyFont="1" applyFill="1" applyAlignment="1">
      <alignment horizontal="left" vertical="center"/>
    </xf>
    <xf numFmtId="0" fontId="31" fillId="4" borderId="0" xfId="0" applyFont="1" applyFill="1" applyAlignment="1">
      <alignment horizontal="left" vertical="center" wrapText="1"/>
    </xf>
    <xf numFmtId="0" fontId="31" fillId="4" borderId="0" xfId="0" applyFont="1" applyFill="1" applyAlignment="1">
      <alignment horizontal="right" vertical="center"/>
    </xf>
    <xf numFmtId="0" fontId="89" fillId="4" borderId="0" xfId="0" applyFont="1" applyFill="1" applyAlignment="1">
      <alignment horizontal="left" vertical="center" wrapText="1"/>
    </xf>
    <xf numFmtId="0" fontId="89" fillId="4" borderId="0" xfId="0" applyFont="1" applyFill="1" applyAlignment="1">
      <alignment horizontal="left" vertical="center"/>
    </xf>
    <xf numFmtId="0" fontId="31" fillId="4" borderId="0" xfId="0" quotePrefix="1" applyFont="1" applyFill="1" applyAlignment="1">
      <alignment horizontal="left" vertical="center"/>
    </xf>
    <xf numFmtId="0" fontId="29" fillId="4" borderId="0" xfId="0" applyFont="1" applyFill="1" applyAlignment="1">
      <alignment horizontal="right" vertical="center"/>
    </xf>
    <xf numFmtId="0" fontId="31" fillId="4" borderId="0" xfId="0" applyFont="1" applyFill="1" applyAlignment="1">
      <alignment horizontal="right" wrapText="1"/>
    </xf>
    <xf numFmtId="0" fontId="31" fillId="4" borderId="0" xfId="0" applyFont="1" applyFill="1" applyAlignment="1">
      <alignment horizontal="right"/>
    </xf>
    <xf numFmtId="3" fontId="29" fillId="4" borderId="0" xfId="0" applyNumberFormat="1" applyFont="1" applyFill="1" applyAlignment="1">
      <alignment horizontal="right" wrapText="1"/>
    </xf>
    <xf numFmtId="0" fontId="31" fillId="4" borderId="0" xfId="0" applyFont="1" applyFill="1" applyAlignment="1">
      <alignment horizontal="justify" vertical="center"/>
    </xf>
    <xf numFmtId="0" fontId="31" fillId="4" borderId="19" xfId="0" applyFont="1" applyFill="1" applyBorder="1" applyAlignment="1">
      <alignment horizontal="left" vertical="center" wrapText="1"/>
    </xf>
    <xf numFmtId="0" fontId="31" fillId="4" borderId="19" xfId="0" applyFont="1" applyFill="1" applyBorder="1" applyAlignment="1">
      <alignment horizontal="right" vertical="center" wrapText="1"/>
    </xf>
    <xf numFmtId="3" fontId="29" fillId="4" borderId="19" xfId="0" applyNumberFormat="1" applyFont="1" applyFill="1" applyBorder="1" applyAlignment="1">
      <alignment horizontal="right" vertical="center" wrapText="1"/>
    </xf>
    <xf numFmtId="0" fontId="31" fillId="4" borderId="19" xfId="0" applyFont="1" applyFill="1" applyBorder="1" applyAlignment="1">
      <alignment horizontal="right" vertical="center"/>
    </xf>
    <xf numFmtId="0" fontId="31" fillId="0" borderId="0" xfId="0" applyFont="1" applyAlignment="1">
      <alignment horizontal="right" wrapText="1"/>
    </xf>
    <xf numFmtId="0" fontId="29" fillId="4" borderId="0" xfId="0" applyFont="1" applyFill="1" applyAlignment="1">
      <alignment horizontal="justify" vertical="center"/>
    </xf>
    <xf numFmtId="0" fontId="31" fillId="4" borderId="0" xfId="0" quotePrefix="1" applyFont="1" applyFill="1" applyAlignment="1">
      <alignment horizontal="left" vertical="center" wrapText="1"/>
    </xf>
    <xf numFmtId="0" fontId="31" fillId="4" borderId="0" xfId="0" applyFont="1" applyFill="1" applyAlignment="1">
      <alignment horizontal="left" vertical="center"/>
    </xf>
    <xf numFmtId="0" fontId="31" fillId="4" borderId="19" xfId="0" applyFont="1" applyFill="1" applyBorder="1" applyAlignment="1">
      <alignment horizontal="left" vertical="center"/>
    </xf>
    <xf numFmtId="166" fontId="31" fillId="0" borderId="8" xfId="0" applyNumberFormat="1" applyFont="1" applyBorder="1" applyAlignment="1">
      <alignment horizontal="right" vertical="center" wrapText="1"/>
    </xf>
    <xf numFmtId="3" fontId="21" fillId="4" borderId="3" xfId="0" applyNumberFormat="1" applyFont="1" applyFill="1" applyBorder="1" applyAlignment="1">
      <alignment horizontal="right" vertical="center" wrapText="1"/>
    </xf>
    <xf numFmtId="3" fontId="21" fillId="6" borderId="3" xfId="0" applyNumberFormat="1" applyFont="1" applyFill="1" applyBorder="1" applyAlignment="1">
      <alignment horizontal="right" vertical="center" wrapText="1"/>
    </xf>
    <xf numFmtId="0" fontId="0" fillId="0" borderId="0" xfId="0" applyAlignment="1">
      <alignment horizontal="right"/>
    </xf>
    <xf numFmtId="0" fontId="18" fillId="0" borderId="0" xfId="0" applyFont="1" applyAlignment="1">
      <alignment horizontal="right" wrapText="1"/>
    </xf>
    <xf numFmtId="0" fontId="15" fillId="0" borderId="0" xfId="0" applyFont="1" applyAlignment="1">
      <alignment wrapText="1"/>
    </xf>
    <xf numFmtId="0" fontId="15" fillId="0" borderId="0" xfId="0" applyFont="1" applyAlignment="1">
      <alignment horizontal="right" wrapText="1"/>
    </xf>
    <xf numFmtId="0" fontId="21" fillId="0" borderId="0" xfId="0" applyFont="1" applyAlignment="1">
      <alignment horizontal="justify" vertical="center"/>
    </xf>
    <xf numFmtId="0" fontId="11" fillId="0" borderId="0" xfId="0" applyFont="1" applyAlignment="1">
      <alignment horizontal="left" vertical="center" wrapText="1"/>
    </xf>
    <xf numFmtId="14" fontId="25" fillId="4" borderId="11" xfId="0" applyNumberFormat="1" applyFont="1" applyFill="1" applyBorder="1" applyAlignment="1">
      <alignment horizontal="center" vertical="center" wrapText="1"/>
    </xf>
    <xf numFmtId="14" fontId="25" fillId="0" borderId="31" xfId="0" applyNumberFormat="1" applyFont="1" applyBorder="1" applyAlignment="1">
      <alignment horizontal="center" vertical="center" wrapText="1"/>
    </xf>
    <xf numFmtId="0" fontId="30" fillId="0" borderId="3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8" xfId="0" applyFont="1" applyBorder="1" applyAlignment="1">
      <alignment horizontal="right" vertical="center" wrapText="1"/>
    </xf>
    <xf numFmtId="0" fontId="33" fillId="0" borderId="5" xfId="0" applyFont="1" applyBorder="1" applyAlignment="1">
      <alignment horizontal="right" vertical="center" wrapText="1"/>
    </xf>
    <xf numFmtId="0" fontId="33" fillId="0" borderId="10" xfId="0" applyFont="1" applyBorder="1" applyAlignment="1">
      <alignment horizontal="right" vertical="center" wrapText="1"/>
    </xf>
    <xf numFmtId="0" fontId="23" fillId="0" borderId="0" xfId="0" applyFont="1" applyAlignment="1">
      <alignment vertical="top" wrapText="1"/>
    </xf>
    <xf numFmtId="0" fontId="44" fillId="0" borderId="33" xfId="0" applyFont="1" applyBorder="1" applyAlignment="1">
      <alignment vertical="top" wrapText="1"/>
    </xf>
    <xf numFmtId="0" fontId="127" fillId="0" borderId="0" xfId="0" applyFont="1" applyAlignment="1">
      <alignment horizontal="justify" vertical="center"/>
    </xf>
    <xf numFmtId="0" fontId="42" fillId="0" borderId="0" xfId="0" applyFont="1" applyAlignment="1">
      <alignment vertical="center" wrapText="1"/>
    </xf>
    <xf numFmtId="14" fontId="17" fillId="4" borderId="3" xfId="0" applyNumberFormat="1" applyFont="1" applyFill="1" applyBorder="1" applyAlignment="1">
      <alignment horizontal="right" vertical="center" wrapText="1"/>
    </xf>
    <xf numFmtId="14" fontId="17" fillId="0" borderId="3" xfId="0" applyNumberFormat="1" applyFont="1" applyBorder="1" applyAlignment="1">
      <alignment horizontal="right" vertical="center" wrapText="1"/>
    </xf>
    <xf numFmtId="0" fontId="12" fillId="0" borderId="2" xfId="0" applyFont="1" applyBorder="1" applyAlignment="1">
      <alignment vertical="center" wrapText="1"/>
    </xf>
    <xf numFmtId="0" fontId="23" fillId="2" borderId="9" xfId="0" applyFont="1" applyFill="1" applyBorder="1" applyAlignment="1">
      <alignment vertical="center" wrapText="1"/>
    </xf>
    <xf numFmtId="164" fontId="23" fillId="4" borderId="9" xfId="0" applyNumberFormat="1"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15" fillId="0" borderId="0" xfId="0" applyFont="1" applyAlignment="1">
      <alignment horizontal="justify" vertical="center" wrapText="1"/>
    </xf>
    <xf numFmtId="0" fontId="11" fillId="0" borderId="0" xfId="0" applyFont="1" applyAlignment="1">
      <alignment horizontal="justify" vertical="center" wrapText="1"/>
    </xf>
    <xf numFmtId="164" fontId="23" fillId="4" borderId="3" xfId="0" applyNumberFormat="1" applyFont="1" applyFill="1" applyBorder="1" applyAlignment="1">
      <alignment horizontal="right" vertical="center" wrapText="1"/>
    </xf>
    <xf numFmtId="164" fontId="23" fillId="0" borderId="3" xfId="0" applyNumberFormat="1" applyFont="1" applyBorder="1" applyAlignment="1">
      <alignment horizontal="right" vertical="center" wrapText="1"/>
    </xf>
    <xf numFmtId="0" fontId="18" fillId="2" borderId="9" xfId="0" applyFont="1" applyFill="1" applyBorder="1" applyAlignment="1">
      <alignment vertical="center" wrapText="1"/>
    </xf>
    <xf numFmtId="166" fontId="31" fillId="0" borderId="0" xfId="0" applyNumberFormat="1" applyFont="1" applyAlignment="1">
      <alignment horizontal="right" wrapText="1"/>
    </xf>
    <xf numFmtId="0" fontId="30" fillId="4" borderId="14" xfId="0" applyFont="1" applyFill="1" applyBorder="1" applyAlignment="1">
      <alignment vertical="center" wrapText="1"/>
    </xf>
    <xf numFmtId="164" fontId="29" fillId="0" borderId="0" xfId="0" applyNumberFormat="1" applyFont="1" applyAlignment="1">
      <alignment horizontal="right" wrapText="1"/>
    </xf>
    <xf numFmtId="0" fontId="30" fillId="4" borderId="7" xfId="0" applyFont="1" applyFill="1" applyBorder="1" applyAlignment="1">
      <alignment vertical="center" wrapText="1"/>
    </xf>
    <xf numFmtId="3" fontId="30" fillId="4" borderId="7" xfId="0" applyNumberFormat="1" applyFont="1" applyFill="1" applyBorder="1" applyAlignment="1">
      <alignment horizontal="right" vertical="center" wrapText="1"/>
    </xf>
    <xf numFmtId="164" fontId="4" fillId="0" borderId="5" xfId="0" applyNumberFormat="1" applyFont="1" applyBorder="1" applyAlignment="1">
      <alignment horizontal="right" vertical="center" wrapText="1"/>
    </xf>
    <xf numFmtId="166" fontId="3" fillId="0" borderId="3" xfId="0" applyNumberFormat="1" applyFont="1" applyBorder="1" applyAlignment="1">
      <alignment horizontal="right" vertical="center" wrapText="1"/>
    </xf>
    <xf numFmtId="166" fontId="3" fillId="0" borderId="3" xfId="0" applyNumberFormat="1" applyFont="1" applyBorder="1" applyAlignment="1">
      <alignment horizontal="right" wrapText="1"/>
    </xf>
    <xf numFmtId="0" fontId="95" fillId="2" borderId="10" xfId="0" applyFont="1" applyFill="1" applyBorder="1" applyAlignment="1">
      <alignment vertical="center" wrapText="1"/>
    </xf>
    <xf numFmtId="0" fontId="95" fillId="2" borderId="8" xfId="0" applyFont="1" applyFill="1" applyBorder="1" applyAlignment="1">
      <alignment vertical="center" wrapText="1"/>
    </xf>
    <xf numFmtId="0" fontId="29" fillId="4" borderId="0" xfId="0" applyFont="1" applyFill="1" applyAlignment="1">
      <alignment horizontal="center" wrapText="1"/>
    </xf>
    <xf numFmtId="0" fontId="29" fillId="0" borderId="0" xfId="0" applyFont="1" applyAlignment="1">
      <alignment horizontal="center" wrapText="1"/>
    </xf>
    <xf numFmtId="0" fontId="29" fillId="4" borderId="10" xfId="0" applyFont="1" applyFill="1" applyBorder="1" applyAlignment="1">
      <alignment horizontal="center" wrapText="1"/>
    </xf>
    <xf numFmtId="0" fontId="29" fillId="0" borderId="10" xfId="0" applyFont="1" applyBorder="1" applyAlignment="1">
      <alignment horizontal="center" wrapText="1"/>
    </xf>
    <xf numFmtId="0" fontId="95" fillId="6" borderId="0" xfId="0" applyFont="1" applyFill="1" applyAlignment="1">
      <alignment wrapText="1"/>
    </xf>
    <xf numFmtId="0" fontId="31" fillId="6" borderId="8" xfId="0" applyFont="1" applyFill="1" applyBorder="1" applyAlignment="1">
      <alignment vertical="center" wrapText="1"/>
    </xf>
    <xf numFmtId="173" fontId="31" fillId="4" borderId="8" xfId="0" applyNumberFormat="1" applyFont="1" applyFill="1" applyBorder="1" applyAlignment="1">
      <alignment horizontal="right" vertical="center" wrapText="1"/>
    </xf>
    <xf numFmtId="0" fontId="128" fillId="6" borderId="0" xfId="0" applyFont="1" applyFill="1" applyAlignment="1">
      <alignment vertical="center" wrapText="1"/>
    </xf>
    <xf numFmtId="0" fontId="89" fillId="6" borderId="0" xfId="0" applyFont="1" applyFill="1" applyAlignment="1">
      <alignment wrapText="1"/>
    </xf>
    <xf numFmtId="0" fontId="89" fillId="6" borderId="3" xfId="0" applyFont="1" applyFill="1" applyBorder="1" applyAlignment="1">
      <alignment vertical="center" wrapText="1"/>
    </xf>
    <xf numFmtId="0" fontId="13" fillId="0" borderId="0" xfId="0" applyFont="1" applyAlignment="1">
      <alignment horizontal="justify" vertical="center"/>
    </xf>
    <xf numFmtId="0" fontId="17" fillId="0" borderId="0" xfId="0" applyFont="1" applyAlignment="1">
      <alignment horizontal="left" vertical="center" wrapText="1"/>
    </xf>
    <xf numFmtId="0" fontId="18" fillId="4" borderId="0" xfId="0" applyFont="1" applyFill="1" applyAlignment="1">
      <alignment vertical="center" wrapText="1"/>
    </xf>
    <xf numFmtId="0" fontId="16" fillId="0" borderId="2" xfId="0" quotePrefix="1" applyFont="1" applyBorder="1" applyAlignment="1">
      <alignment vertical="center" wrapText="1"/>
    </xf>
    <xf numFmtId="0" fontId="16" fillId="0" borderId="5" xfId="0" quotePrefix="1" applyFont="1" applyBorder="1" applyAlignment="1">
      <alignment vertical="center" wrapText="1"/>
    </xf>
    <xf numFmtId="164" fontId="3" fillId="0" borderId="5" xfId="0" applyNumberFormat="1" applyFont="1" applyBorder="1" applyAlignment="1">
      <alignment horizontal="right" wrapText="1"/>
    </xf>
    <xf numFmtId="3" fontId="25" fillId="4" borderId="14" xfId="0" applyNumberFormat="1" applyFont="1" applyFill="1" applyBorder="1" applyAlignment="1">
      <alignment horizontal="right" vertical="center" wrapText="1"/>
    </xf>
    <xf numFmtId="3" fontId="25" fillId="0" borderId="14" xfId="0" applyNumberFormat="1" applyFont="1" applyBorder="1" applyAlignment="1">
      <alignment horizontal="right" vertical="center" wrapText="1"/>
    </xf>
    <xf numFmtId="3" fontId="25" fillId="4" borderId="0" xfId="0" applyNumberFormat="1" applyFont="1" applyFill="1" applyAlignment="1">
      <alignment horizontal="right" vertical="center" wrapText="1"/>
    </xf>
    <xf numFmtId="3" fontId="25" fillId="0" borderId="0" xfId="0" applyNumberFormat="1" applyFont="1" applyAlignment="1">
      <alignment horizontal="right" vertical="center" wrapText="1"/>
    </xf>
    <xf numFmtId="164" fontId="3" fillId="4" borderId="5" xfId="0" applyNumberFormat="1" applyFont="1" applyFill="1" applyBorder="1" applyAlignment="1">
      <alignment horizontal="right" vertical="center" wrapText="1"/>
    </xf>
    <xf numFmtId="0" fontId="4" fillId="0" borderId="29" xfId="0" applyFont="1" applyBorder="1" applyAlignment="1">
      <alignment vertical="center" wrapText="1"/>
    </xf>
    <xf numFmtId="3" fontId="25" fillId="4" borderId="29" xfId="0" applyNumberFormat="1" applyFont="1" applyFill="1" applyBorder="1" applyAlignment="1">
      <alignment horizontal="right" vertical="center" wrapText="1"/>
    </xf>
    <xf numFmtId="3" fontId="25" fillId="0" borderId="29" xfId="0" applyNumberFormat="1" applyFont="1" applyBorder="1" applyAlignment="1">
      <alignment horizontal="right" vertical="center" wrapText="1"/>
    </xf>
    <xf numFmtId="0" fontId="13" fillId="4" borderId="0" xfId="0" applyFont="1" applyFill="1" applyAlignment="1">
      <alignment vertical="center" wrapText="1"/>
    </xf>
    <xf numFmtId="0" fontId="13" fillId="4" borderId="0" xfId="0" applyFont="1" applyFill="1" applyAlignment="1">
      <alignment vertical="center"/>
    </xf>
    <xf numFmtId="0" fontId="43" fillId="0" borderId="0" xfId="0" applyFont="1" applyAlignment="1">
      <alignment horizontal="left" wrapText="1"/>
    </xf>
    <xf numFmtId="0" fontId="16" fillId="0" borderId="2" xfId="0" quotePrefix="1" applyFont="1" applyBorder="1" applyAlignment="1">
      <alignment wrapText="1"/>
    </xf>
    <xf numFmtId="166" fontId="3" fillId="4" borderId="2" xfId="0" applyNumberFormat="1" applyFont="1" applyFill="1" applyBorder="1" applyAlignment="1">
      <alignment horizontal="right" wrapText="1"/>
    </xf>
    <xf numFmtId="0" fontId="129" fillId="0" borderId="0" xfId="0" applyFont="1" applyAlignment="1">
      <alignment horizontal="right" vertical="center" wrapText="1"/>
    </xf>
    <xf numFmtId="166" fontId="4" fillId="4" borderId="14" xfId="0" applyNumberFormat="1" applyFont="1" applyFill="1" applyBorder="1" applyAlignment="1">
      <alignment horizontal="right" vertical="center" wrapText="1"/>
    </xf>
    <xf numFmtId="166" fontId="4" fillId="0" borderId="14" xfId="0" applyNumberFormat="1" applyFont="1" applyBorder="1" applyAlignment="1">
      <alignment horizontal="right" vertical="center" wrapText="1"/>
    </xf>
    <xf numFmtId="0" fontId="16" fillId="0" borderId="2" xfId="0" quotePrefix="1" applyFont="1" applyBorder="1" applyAlignment="1">
      <alignment horizontal="left" wrapText="1"/>
    </xf>
    <xf numFmtId="166" fontId="4" fillId="4" borderId="29" xfId="0" applyNumberFormat="1" applyFont="1" applyFill="1" applyBorder="1" applyAlignment="1">
      <alignment horizontal="right" vertical="center" wrapText="1"/>
    </xf>
    <xf numFmtId="166" fontId="4" fillId="0" borderId="29" xfId="0" applyNumberFormat="1" applyFont="1" applyBorder="1" applyAlignment="1">
      <alignment horizontal="right" vertical="center" wrapText="1"/>
    </xf>
    <xf numFmtId="0" fontId="60" fillId="0" borderId="0" xfId="0" applyFont="1" applyAlignment="1">
      <alignment horizontal="justify"/>
    </xf>
    <xf numFmtId="14" fontId="17" fillId="4" borderId="2" xfId="0" applyNumberFormat="1" applyFont="1" applyFill="1" applyBorder="1" applyAlignment="1">
      <alignment horizontal="right" vertical="center" wrapText="1"/>
    </xf>
    <xf numFmtId="14" fontId="17" fillId="0" borderId="2" xfId="0" applyNumberFormat="1" applyFont="1" applyBorder="1" applyAlignment="1">
      <alignment horizontal="right" vertical="center" wrapText="1"/>
    </xf>
    <xf numFmtId="0" fontId="2" fillId="0" borderId="3" xfId="0" applyFont="1" applyBorder="1" applyAlignment="1">
      <alignment vertical="center" wrapText="1"/>
    </xf>
    <xf numFmtId="3" fontId="3" fillId="4" borderId="3" xfId="0" applyNumberFormat="1" applyFont="1" applyFill="1" applyBorder="1" applyAlignment="1">
      <alignment horizontal="right" vertical="center" wrapText="1"/>
    </xf>
    <xf numFmtId="3" fontId="3" fillId="0" borderId="3" xfId="0" applyNumberFormat="1" applyFont="1" applyBorder="1" applyAlignment="1">
      <alignment horizontal="right" vertical="center" wrapText="1"/>
    </xf>
    <xf numFmtId="0" fontId="3" fillId="0" borderId="2" xfId="0" quotePrefix="1" applyFont="1" applyBorder="1" applyAlignment="1">
      <alignment vertical="center" wrapText="1"/>
    </xf>
    <xf numFmtId="3" fontId="3" fillId="4" borderId="2" xfId="0" applyNumberFormat="1" applyFont="1" applyFill="1" applyBorder="1" applyAlignment="1">
      <alignment horizontal="right" vertical="center" wrapText="1"/>
    </xf>
    <xf numFmtId="0" fontId="3" fillId="0" borderId="5" xfId="0" quotePrefix="1" applyFont="1" applyBorder="1" applyAlignment="1">
      <alignment vertical="center" wrapText="1"/>
    </xf>
    <xf numFmtId="0" fontId="4" fillId="0" borderId="13" xfId="0" applyFont="1" applyBorder="1" applyAlignment="1">
      <alignment vertical="center" wrapText="1"/>
    </xf>
    <xf numFmtId="164" fontId="25" fillId="4" borderId="13" xfId="0" applyNumberFormat="1" applyFont="1" applyFill="1" applyBorder="1" applyAlignment="1">
      <alignment horizontal="right" vertical="center" wrapText="1"/>
    </xf>
    <xf numFmtId="166" fontId="4" fillId="0" borderId="13" xfId="0" applyNumberFormat="1" applyFont="1" applyBorder="1" applyAlignment="1">
      <alignment horizontal="right" vertical="center" wrapText="1"/>
    </xf>
    <xf numFmtId="0" fontId="3" fillId="0" borderId="0" xfId="0" quotePrefix="1" applyFont="1" applyAlignment="1">
      <alignment vertical="center" wrapText="1"/>
    </xf>
    <xf numFmtId="0" fontId="129" fillId="4" borderId="0" xfId="0" applyFont="1" applyFill="1" applyAlignment="1">
      <alignment horizontal="right" vertical="center" wrapText="1"/>
    </xf>
    <xf numFmtId="166" fontId="3" fillId="0" borderId="5" xfId="0" applyNumberFormat="1" applyFont="1" applyBorder="1" applyAlignment="1">
      <alignment horizontal="right" vertical="center" wrapText="1"/>
    </xf>
    <xf numFmtId="0" fontId="4" fillId="0" borderId="6" xfId="0" applyFont="1" applyBorder="1" applyAlignment="1">
      <alignment vertical="center" wrapText="1"/>
    </xf>
    <xf numFmtId="166" fontId="4" fillId="0" borderId="6" xfId="0" applyNumberFormat="1" applyFont="1" applyBorder="1" applyAlignment="1">
      <alignment horizontal="right" vertical="center" wrapText="1"/>
    </xf>
    <xf numFmtId="3" fontId="4" fillId="4" borderId="6" xfId="0" applyNumberFormat="1" applyFont="1" applyFill="1" applyBorder="1" applyAlignment="1">
      <alignment horizontal="right" vertical="center" wrapText="1"/>
    </xf>
    <xf numFmtId="3" fontId="4" fillId="0" borderId="6" xfId="0" applyNumberFormat="1" applyFont="1" applyBorder="1" applyAlignment="1">
      <alignment horizontal="right" vertical="center" wrapText="1"/>
    </xf>
    <xf numFmtId="40" fontId="0" fillId="0" borderId="0" xfId="0" applyNumberFormat="1" applyAlignment="1">
      <alignment vertical="center"/>
    </xf>
    <xf numFmtId="3" fontId="23" fillId="4" borderId="0" xfId="0" applyNumberFormat="1" applyFont="1" applyFill="1" applyAlignment="1">
      <alignment vertical="center" wrapText="1"/>
    </xf>
    <xf numFmtId="165" fontId="4" fillId="4" borderId="3" xfId="0" applyNumberFormat="1" applyFont="1" applyFill="1" applyBorder="1" applyAlignment="1">
      <alignment horizontal="right" vertical="center" wrapText="1"/>
    </xf>
    <xf numFmtId="164" fontId="5" fillId="4" borderId="5" xfId="0" applyNumberFormat="1" applyFont="1" applyFill="1" applyBorder="1" applyAlignment="1">
      <alignment horizontal="right" vertical="center"/>
    </xf>
    <xf numFmtId="0" fontId="2" fillId="0" borderId="11" xfId="0" applyFont="1" applyBorder="1" applyAlignment="1">
      <alignment vertical="center" wrapText="1"/>
    </xf>
    <xf numFmtId="166" fontId="4" fillId="4" borderId="11" xfId="0" applyNumberFormat="1" applyFont="1" applyFill="1" applyBorder="1" applyAlignment="1">
      <alignment horizontal="right" vertical="center" wrapText="1"/>
    </xf>
    <xf numFmtId="0" fontId="37" fillId="0" borderId="0" xfId="0" applyFont="1" applyAlignment="1">
      <alignment horizontal="right" vertical="center"/>
    </xf>
    <xf numFmtId="0" fontId="49" fillId="2" borderId="0" xfId="0" applyFont="1" applyFill="1" applyAlignment="1">
      <alignment vertical="center"/>
    </xf>
    <xf numFmtId="0" fontId="22" fillId="0" borderId="0" xfId="0" applyFont="1" applyAlignment="1">
      <alignment vertical="center"/>
    </xf>
    <xf numFmtId="3" fontId="50" fillId="0" borderId="5" xfId="0" applyNumberFormat="1" applyFont="1" applyBorder="1" applyAlignment="1">
      <alignment horizontal="center" vertical="center" wrapText="1"/>
    </xf>
    <xf numFmtId="3" fontId="36" fillId="0" borderId="5" xfId="0" applyNumberFormat="1" applyFont="1" applyBorder="1" applyAlignment="1">
      <alignment horizontal="right" vertical="center" wrapText="1"/>
    </xf>
    <xf numFmtId="3" fontId="35" fillId="0" borderId="5" xfId="0" applyNumberFormat="1" applyFont="1" applyBorder="1" applyAlignment="1">
      <alignment horizontal="right" vertical="center" wrapText="1"/>
    </xf>
    <xf numFmtId="3" fontId="32" fillId="0" borderId="0" xfId="0" applyNumberFormat="1" applyFont="1" applyAlignment="1">
      <alignment vertical="center"/>
    </xf>
    <xf numFmtId="164" fontId="39" fillId="0" borderId="0" xfId="0" applyNumberFormat="1" applyFont="1" applyAlignment="1">
      <alignment horizontal="right" vertical="center" wrapText="1"/>
    </xf>
    <xf numFmtId="164" fontId="39" fillId="0" borderId="0" xfId="0" applyNumberFormat="1" applyFont="1" applyAlignment="1">
      <alignment vertical="center" wrapText="1"/>
    </xf>
    <xf numFmtId="164" fontId="39" fillId="0" borderId="0" xfId="0" applyNumberFormat="1" applyFont="1" applyAlignment="1">
      <alignment vertical="center"/>
    </xf>
    <xf numFmtId="164" fontId="40" fillId="0" borderId="0" xfId="0" applyNumberFormat="1" applyFont="1" applyAlignment="1">
      <alignment vertical="center"/>
    </xf>
    <xf numFmtId="164" fontId="35" fillId="0" borderId="0" xfId="0" applyNumberFormat="1" applyFont="1" applyAlignment="1">
      <alignment horizontal="right" vertical="center" wrapText="1"/>
    </xf>
    <xf numFmtId="166" fontId="16" fillId="2" borderId="3" xfId="0" applyNumberFormat="1" applyFont="1" applyFill="1" applyBorder="1" applyAlignment="1">
      <alignment horizontal="right" vertical="center" wrapText="1"/>
    </xf>
    <xf numFmtId="164" fontId="35" fillId="0" borderId="2" xfId="0" applyNumberFormat="1" applyFont="1" applyBorder="1" applyAlignment="1">
      <alignment horizontal="right" vertical="center" wrapText="1"/>
    </xf>
    <xf numFmtId="3" fontId="29" fillId="5" borderId="2" xfId="0" applyNumberFormat="1" applyFont="1" applyFill="1" applyBorder="1" applyAlignment="1">
      <alignment vertical="center" wrapText="1"/>
    </xf>
    <xf numFmtId="164" fontId="35" fillId="5" borderId="2" xfId="0" applyNumberFormat="1" applyFont="1" applyFill="1" applyBorder="1" applyAlignment="1">
      <alignment horizontal="right" vertical="center" wrapText="1"/>
    </xf>
    <xf numFmtId="166" fontId="29" fillId="5" borderId="2" xfId="0" applyNumberFormat="1" applyFont="1" applyFill="1" applyBorder="1" applyAlignment="1">
      <alignment horizontal="right" vertical="center" wrapText="1"/>
    </xf>
    <xf numFmtId="3" fontId="32" fillId="0" borderId="2" xfId="0" applyNumberFormat="1" applyFont="1" applyBorder="1" applyAlignment="1">
      <alignment vertical="center"/>
    </xf>
    <xf numFmtId="164" fontId="39" fillId="0" borderId="2" xfId="0" applyNumberFormat="1" applyFont="1" applyBorder="1" applyAlignment="1">
      <alignment horizontal="right" vertical="center" wrapText="1"/>
    </xf>
    <xf numFmtId="164" fontId="39" fillId="0" borderId="2" xfId="0" applyNumberFormat="1" applyFont="1" applyBorder="1" applyAlignment="1">
      <alignment vertical="center" wrapText="1"/>
    </xf>
    <xf numFmtId="164" fontId="40" fillId="0" borderId="2" xfId="0" applyNumberFormat="1" applyFont="1" applyBorder="1" applyAlignment="1">
      <alignment vertical="center"/>
    </xf>
    <xf numFmtId="3" fontId="33" fillId="0" borderId="2" xfId="0" applyNumberFormat="1" applyFont="1" applyBorder="1" applyAlignment="1">
      <alignment wrapText="1"/>
    </xf>
    <xf numFmtId="164" fontId="36" fillId="0" borderId="2" xfId="0" applyNumberFormat="1" applyFont="1" applyBorder="1" applyAlignment="1">
      <alignment horizontal="right" wrapText="1"/>
    </xf>
    <xf numFmtId="164" fontId="35" fillId="0" borderId="2" xfId="0" applyNumberFormat="1" applyFont="1" applyBorder="1" applyAlignment="1">
      <alignment horizontal="right" wrapText="1"/>
    </xf>
    <xf numFmtId="3" fontId="31" fillId="0" borderId="6" xfId="0" applyNumberFormat="1" applyFont="1" applyBorder="1" applyAlignment="1">
      <alignment vertical="center" wrapText="1"/>
    </xf>
    <xf numFmtId="164" fontId="36" fillId="0" borderId="6" xfId="0" applyNumberFormat="1" applyFont="1" applyBorder="1" applyAlignment="1">
      <alignment vertical="center" wrapText="1"/>
    </xf>
    <xf numFmtId="166" fontId="29" fillId="0" borderId="9" xfId="0" applyNumberFormat="1" applyFont="1" applyBorder="1" applyAlignment="1">
      <alignment horizontal="right" vertical="center" wrapText="1"/>
    </xf>
    <xf numFmtId="164" fontId="35" fillId="0" borderId="6" xfId="0" applyNumberFormat="1" applyFont="1" applyBorder="1" applyAlignment="1">
      <alignment horizontal="right" vertical="center" wrapText="1"/>
    </xf>
    <xf numFmtId="164" fontId="35" fillId="0" borderId="6" xfId="0" applyNumberFormat="1" applyFont="1" applyBorder="1" applyAlignment="1">
      <alignment vertical="center" wrapText="1"/>
    </xf>
    <xf numFmtId="0" fontId="130" fillId="0" borderId="0" xfId="0" applyFont="1" applyAlignment="1">
      <alignment horizontal="right" vertical="center"/>
    </xf>
    <xf numFmtId="0" fontId="1" fillId="5" borderId="4" xfId="0" applyFont="1" applyFill="1" applyBorder="1" applyAlignment="1">
      <alignment vertical="center" wrapText="1"/>
    </xf>
    <xf numFmtId="3" fontId="35" fillId="5" borderId="4" xfId="0" applyNumberFormat="1" applyFont="1" applyFill="1" applyBorder="1" applyAlignment="1">
      <alignment horizontal="right" vertical="center" wrapText="1"/>
    </xf>
    <xf numFmtId="0" fontId="35" fillId="5" borderId="4" xfId="0" applyFont="1" applyFill="1" applyBorder="1" applyAlignment="1">
      <alignment horizontal="right" vertical="center" wrapText="1"/>
    </xf>
    <xf numFmtId="0" fontId="1" fillId="0" borderId="5" xfId="0" applyFont="1" applyBorder="1" applyAlignment="1">
      <alignment vertical="center" wrapText="1"/>
    </xf>
    <xf numFmtId="0" fontId="31" fillId="0" borderId="3" xfId="0" applyFont="1" applyBorder="1" applyAlignment="1">
      <alignment vertical="center" wrapText="1"/>
    </xf>
    <xf numFmtId="3" fontId="31" fillId="0" borderId="9" xfId="0" applyNumberFormat="1" applyFont="1" applyBorder="1" applyAlignment="1">
      <alignment vertical="center" wrapText="1"/>
    </xf>
    <xf numFmtId="3" fontId="36" fillId="0" borderId="9" xfId="0" applyNumberFormat="1" applyFont="1" applyBorder="1" applyAlignment="1">
      <alignment horizontal="right" vertical="center" wrapText="1"/>
    </xf>
    <xf numFmtId="3" fontId="35" fillId="0" borderId="9" xfId="0" applyNumberFormat="1" applyFont="1" applyBorder="1" applyAlignment="1">
      <alignment horizontal="right" vertical="center" wrapText="1"/>
    </xf>
    <xf numFmtId="3" fontId="50" fillId="0" borderId="0" xfId="0" applyNumberFormat="1" applyFont="1" applyAlignment="1">
      <alignment horizontal="center" vertical="center" wrapText="1"/>
    </xf>
    <xf numFmtId="0" fontId="11" fillId="0" borderId="0" xfId="0" applyFont="1" applyAlignment="1">
      <alignment vertical="center"/>
    </xf>
    <xf numFmtId="178" fontId="37" fillId="0" borderId="0" xfId="0" applyNumberFormat="1" applyFont="1" applyAlignment="1">
      <alignment vertical="center"/>
    </xf>
    <xf numFmtId="0" fontId="21" fillId="0" borderId="0" xfId="0" applyFont="1" applyAlignment="1">
      <alignment horizontal="left" vertical="center" wrapText="1"/>
    </xf>
    <xf numFmtId="0" fontId="1" fillId="0" borderId="0" xfId="0" applyFont="1" applyAlignment="1">
      <alignment horizontal="left" vertical="center" wrapText="1"/>
    </xf>
    <xf numFmtId="0" fontId="39" fillId="0" borderId="0" xfId="0" applyFont="1" applyAlignment="1">
      <alignment vertical="center" wrapText="1"/>
    </xf>
    <xf numFmtId="0" fontId="23" fillId="0" borderId="3" xfId="0" applyFont="1" applyBorder="1" applyAlignment="1">
      <alignment horizontal="left" vertical="center" wrapText="1"/>
    </xf>
    <xf numFmtId="0" fontId="23" fillId="0" borderId="0" xfId="0" applyFont="1" applyAlignment="1">
      <alignment vertical="center" wrapText="1"/>
    </xf>
    <xf numFmtId="164" fontId="17" fillId="0" borderId="3" xfId="0" applyNumberFormat="1" applyFont="1" applyBorder="1" applyAlignment="1">
      <alignment horizontal="right" vertical="center" wrapText="1"/>
    </xf>
    <xf numFmtId="0" fontId="12" fillId="0" borderId="2" xfId="0" applyFont="1" applyBorder="1" applyAlignment="1">
      <alignment horizontal="left" vertical="center" wrapText="1"/>
    </xf>
    <xf numFmtId="164" fontId="12" fillId="0" borderId="3" xfId="0" applyNumberFormat="1" applyFont="1" applyBorder="1" applyAlignment="1">
      <alignment horizontal="right" wrapText="1"/>
    </xf>
    <xf numFmtId="164" fontId="12" fillId="0" borderId="3" xfId="0" applyNumberFormat="1" applyFont="1" applyBorder="1" applyAlignment="1">
      <alignment horizontal="right" vertical="center" wrapText="1"/>
    </xf>
    <xf numFmtId="0" fontId="15" fillId="0" borderId="2" xfId="0" applyFont="1" applyBorder="1" applyAlignment="1">
      <alignment horizontal="left" vertical="center" wrapText="1"/>
    </xf>
    <xf numFmtId="0" fontId="18" fillId="5" borderId="9" xfId="0" applyFont="1" applyFill="1" applyBorder="1" applyAlignment="1">
      <alignment vertical="center" wrapText="1"/>
    </xf>
    <xf numFmtId="0" fontId="23" fillId="5" borderId="9" xfId="0" applyFont="1" applyFill="1" applyBorder="1" applyAlignment="1">
      <alignment horizontal="left" vertical="center" wrapText="1"/>
    </xf>
    <xf numFmtId="164" fontId="17" fillId="5" borderId="9" xfId="0" applyNumberFormat="1" applyFont="1" applyFill="1" applyBorder="1" applyAlignment="1">
      <alignment horizontal="right" vertical="center" wrapText="1"/>
    </xf>
    <xf numFmtId="0" fontId="37" fillId="0" borderId="0" xfId="0" applyFont="1" applyAlignment="1">
      <alignment horizontal="right"/>
    </xf>
    <xf numFmtId="0" fontId="18" fillId="0" borderId="3" xfId="0" applyFont="1" applyBorder="1" applyAlignment="1">
      <alignment horizontal="left" vertical="center" wrapText="1"/>
    </xf>
    <xf numFmtId="0" fontId="12" fillId="0" borderId="3" xfId="0" applyFont="1" applyBorder="1" applyAlignment="1">
      <alignment horizontal="left" vertical="center" wrapText="1"/>
    </xf>
    <xf numFmtId="166" fontId="15" fillId="2" borderId="2" xfId="0" applyNumberFormat="1" applyFont="1" applyFill="1" applyBorder="1" applyAlignment="1">
      <alignment horizontal="right" vertical="center" wrapText="1"/>
    </xf>
    <xf numFmtId="0" fontId="12" fillId="0" borderId="5" xfId="0" applyFont="1" applyBorder="1" applyAlignment="1">
      <alignment vertical="center" wrapText="1"/>
    </xf>
    <xf numFmtId="164" fontId="12" fillId="2" borderId="3" xfId="0" applyNumberFormat="1" applyFont="1" applyFill="1" applyBorder="1" applyAlignment="1">
      <alignment horizontal="right" vertical="center" wrapText="1"/>
    </xf>
    <xf numFmtId="0" fontId="18" fillId="5" borderId="9" xfId="0" applyFont="1" applyFill="1" applyBorder="1" applyAlignment="1">
      <alignment horizontal="left" vertical="center" wrapText="1"/>
    </xf>
    <xf numFmtId="0" fontId="23" fillId="5" borderId="9" xfId="0" applyFont="1" applyFill="1" applyBorder="1" applyAlignment="1">
      <alignment vertical="center" wrapText="1"/>
    </xf>
    <xf numFmtId="164" fontId="37" fillId="0" borderId="0" xfId="0" applyNumberFormat="1" applyFont="1" applyAlignment="1">
      <alignment horizontal="right" vertical="center"/>
    </xf>
    <xf numFmtId="3" fontId="37" fillId="0" borderId="0" xfId="0" applyNumberFormat="1" applyFont="1" applyAlignment="1">
      <alignment vertical="center"/>
    </xf>
    <xf numFmtId="0" fontId="53" fillId="2" borderId="2" xfId="0" applyFont="1" applyFill="1" applyBorder="1" applyAlignment="1">
      <alignment vertical="center" wrapText="1"/>
    </xf>
    <xf numFmtId="0" fontId="33" fillId="2" borderId="5" xfId="0" quotePrefix="1" applyFont="1" applyFill="1" applyBorder="1" applyAlignment="1">
      <alignment vertical="center" wrapText="1"/>
    </xf>
    <xf numFmtId="0" fontId="53" fillId="0" borderId="2" xfId="0" applyFont="1" applyBorder="1" applyAlignment="1">
      <alignment vertical="center" wrapText="1"/>
    </xf>
    <xf numFmtId="0" fontId="5" fillId="0" borderId="3" xfId="0" quotePrefix="1" applyFont="1" applyBorder="1" applyAlignment="1">
      <alignment vertical="center" wrapText="1"/>
    </xf>
    <xf numFmtId="0" fontId="13" fillId="0" borderId="0" xfId="0" applyFont="1"/>
    <xf numFmtId="166" fontId="5" fillId="0" borderId="2" xfId="0" applyNumberFormat="1" applyFont="1" applyBorder="1" applyAlignment="1">
      <alignment horizontal="right" wrapText="1"/>
    </xf>
    <xf numFmtId="179" fontId="44" fillId="0" borderId="0" xfId="0" applyNumberFormat="1" applyFont="1" applyAlignment="1">
      <alignment horizontal="right" vertical="center"/>
    </xf>
    <xf numFmtId="166" fontId="5" fillId="0" borderId="3" xfId="0" applyNumberFormat="1" applyFont="1" applyBorder="1" applyAlignment="1">
      <alignment horizontal="right" wrapText="1"/>
    </xf>
    <xf numFmtId="0" fontId="33" fillId="0" borderId="29" xfId="0" applyFont="1" applyBorder="1" applyAlignment="1">
      <alignment horizontal="left" vertical="center" wrapText="1"/>
    </xf>
    <xf numFmtId="165" fontId="31" fillId="4" borderId="8" xfId="0" applyNumberFormat="1" applyFont="1" applyFill="1" applyBorder="1" applyAlignment="1">
      <alignment horizontal="right" vertical="center" wrapText="1"/>
    </xf>
    <xf numFmtId="14" fontId="0" fillId="0" borderId="0" xfId="0" applyNumberFormat="1"/>
    <xf numFmtId="4" fontId="0" fillId="0" borderId="0" xfId="0" applyNumberForma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105" fillId="0" borderId="26" xfId="0" applyFont="1" applyBorder="1" applyAlignment="1">
      <alignment horizontal="center"/>
    </xf>
    <xf numFmtId="14" fontId="105" fillId="0" borderId="26" xfId="0" applyNumberFormat="1" applyFont="1" applyBorder="1" applyAlignment="1">
      <alignment horizontal="center"/>
    </xf>
    <xf numFmtId="4" fontId="105" fillId="0" borderId="26" xfId="0" applyNumberFormat="1" applyFont="1" applyBorder="1" applyAlignment="1">
      <alignment horizontal="center"/>
    </xf>
    <xf numFmtId="0" fontId="105" fillId="0" borderId="26" xfId="0" applyFont="1" applyBorder="1" applyAlignment="1">
      <alignment horizontal="left"/>
    </xf>
    <xf numFmtId="14" fontId="105" fillId="0" borderId="28" xfId="0" applyNumberFormat="1" applyFont="1" applyBorder="1" applyAlignment="1">
      <alignment horizontal="center"/>
    </xf>
    <xf numFmtId="4" fontId="105" fillId="0" borderId="22" xfId="0" applyNumberFormat="1" applyFont="1" applyBorder="1" applyAlignment="1">
      <alignment horizontal="center" wrapText="1"/>
    </xf>
    <xf numFmtId="0" fontId="105" fillId="0" borderId="27" xfId="0" applyFont="1" applyBorder="1" applyAlignment="1">
      <alignment horizontal="left"/>
    </xf>
    <xf numFmtId="0" fontId="12" fillId="0" borderId="0" xfId="0" applyFont="1"/>
    <xf numFmtId="0" fontId="132" fillId="0" borderId="0" xfId="0" applyFont="1"/>
    <xf numFmtId="0" fontId="34" fillId="0" borderId="0" xfId="0" applyFont="1" applyAlignment="1">
      <alignment horizontal="right" vertical="top"/>
    </xf>
    <xf numFmtId="166" fontId="4" fillId="4" borderId="3" xfId="0" applyNumberFormat="1" applyFont="1" applyFill="1" applyBorder="1" applyAlignment="1">
      <alignment horizontal="right" vertical="center" wrapText="1"/>
    </xf>
    <xf numFmtId="164" fontId="5" fillId="4" borderId="5" xfId="0" applyNumberFormat="1" applyFont="1" applyFill="1" applyBorder="1" applyAlignment="1">
      <alignment horizontal="right" wrapText="1"/>
    </xf>
    <xf numFmtId="165" fontId="129" fillId="0" borderId="0" xfId="0" applyNumberFormat="1" applyFont="1" applyAlignment="1">
      <alignment horizontal="right" vertical="center" wrapText="1"/>
    </xf>
    <xf numFmtId="166" fontId="16" fillId="0" borderId="3" xfId="0" applyNumberFormat="1" applyFont="1" applyBorder="1" applyAlignment="1">
      <alignment horizontal="right" vertical="center" wrapText="1"/>
    </xf>
    <xf numFmtId="166" fontId="25" fillId="0" borderId="2" xfId="0" applyNumberFormat="1" applyFont="1" applyBorder="1" applyAlignment="1">
      <alignment horizontal="right" vertical="center" wrapText="1"/>
    </xf>
    <xf numFmtId="166" fontId="16" fillId="0" borderId="3" xfId="0" applyNumberFormat="1" applyFont="1" applyBorder="1" applyAlignment="1">
      <alignment horizontal="right" wrapText="1"/>
    </xf>
    <xf numFmtId="166" fontId="15" fillId="0" borderId="2" xfId="0" applyNumberFormat="1" applyFont="1" applyBorder="1" applyAlignment="1">
      <alignment horizontal="right" vertical="center" wrapText="1"/>
    </xf>
    <xf numFmtId="0" fontId="53" fillId="0" borderId="6" xfId="0" applyFont="1" applyBorder="1" applyAlignment="1">
      <alignment horizontal="right" vertical="center" wrapText="1"/>
    </xf>
    <xf numFmtId="0" fontId="45" fillId="0" borderId="0" xfId="0" applyFont="1" applyAlignment="1">
      <alignment vertical="center" wrapText="1"/>
    </xf>
    <xf numFmtId="0" fontId="45" fillId="2" borderId="0" xfId="0" applyFont="1" applyFill="1" applyAlignment="1">
      <alignment vertical="center" wrapText="1"/>
    </xf>
    <xf numFmtId="0" fontId="37" fillId="0" borderId="21" xfId="0" applyFont="1" applyBorder="1" applyAlignment="1">
      <alignment vertical="center"/>
    </xf>
    <xf numFmtId="0" fontId="26" fillId="6" borderId="0" xfId="0" applyFont="1" applyFill="1" applyAlignment="1">
      <alignment horizontal="right" vertical="center" wrapText="1"/>
    </xf>
    <xf numFmtId="0" fontId="5" fillId="6" borderId="0" xfId="0" applyFont="1" applyFill="1" applyAlignment="1">
      <alignment horizontal="right" vertical="center" wrapText="1"/>
    </xf>
    <xf numFmtId="0" fontId="16" fillId="6" borderId="0" xfId="0" applyFont="1" applyFill="1" applyAlignment="1">
      <alignment horizontal="left" vertical="center" wrapText="1"/>
    </xf>
    <xf numFmtId="0" fontId="28" fillId="0" borderId="2" xfId="0" applyFont="1" applyBorder="1" applyAlignment="1">
      <alignment vertical="center" wrapText="1"/>
    </xf>
    <xf numFmtId="0" fontId="38" fillId="0" borderId="2" xfId="0" applyFont="1" applyBorder="1" applyAlignment="1">
      <alignment vertical="center" wrapText="1"/>
    </xf>
    <xf numFmtId="3" fontId="28" fillId="0" borderId="2" xfId="0" applyNumberFormat="1" applyFont="1" applyBorder="1" applyAlignment="1">
      <alignment horizontal="center" vertical="center" wrapText="1"/>
    </xf>
    <xf numFmtId="0" fontId="135" fillId="0" borderId="0" xfId="0" applyFont="1"/>
    <xf numFmtId="0" fontId="107" fillId="2" borderId="0" xfId="0" applyFont="1" applyFill="1" applyAlignment="1">
      <alignment vertical="center" wrapText="1"/>
    </xf>
    <xf numFmtId="3" fontId="16" fillId="0" borderId="2" xfId="0" applyNumberFormat="1" applyFont="1" applyBorder="1" applyAlignment="1">
      <alignment horizontal="center" vertical="center" wrapText="1"/>
    </xf>
    <xf numFmtId="0" fontId="37" fillId="0" borderId="0" xfId="0" applyFont="1"/>
    <xf numFmtId="0" fontId="16" fillId="0" borderId="2" xfId="0" applyFont="1" applyBorder="1" applyAlignment="1">
      <alignment horizontal="center" vertical="center" wrapText="1"/>
    </xf>
    <xf numFmtId="0" fontId="5" fillId="4" borderId="6" xfId="0" applyFont="1" applyFill="1" applyBorder="1" applyAlignment="1">
      <alignment horizontal="right" wrapText="1"/>
    </xf>
    <xf numFmtId="0" fontId="5" fillId="0" borderId="6" xfId="0" applyFont="1" applyBorder="1" applyAlignment="1">
      <alignment horizontal="right" wrapText="1"/>
    </xf>
    <xf numFmtId="0" fontId="53" fillId="0" borderId="0" xfId="0" applyFont="1" applyAlignment="1">
      <alignment vertical="center"/>
    </xf>
    <xf numFmtId="0" fontId="135" fillId="0" borderId="0" xfId="0" applyFont="1" applyAlignment="1">
      <alignment vertical="center"/>
    </xf>
    <xf numFmtId="0" fontId="5" fillId="2" borderId="0" xfId="0" applyFont="1" applyFill="1" applyAlignment="1">
      <alignment horizontal="right" vertical="center" wrapText="1"/>
    </xf>
    <xf numFmtId="0" fontId="138" fillId="0" borderId="0" xfId="0" applyFont="1" applyAlignment="1">
      <alignment vertical="center" wrapText="1"/>
    </xf>
    <xf numFmtId="0" fontId="107" fillId="0" borderId="0" xfId="0" applyFont="1" applyAlignment="1">
      <alignment vertical="center"/>
    </xf>
    <xf numFmtId="0" fontId="37" fillId="2" borderId="0" xfId="0" applyFont="1" applyFill="1" applyAlignment="1">
      <alignment vertical="center"/>
    </xf>
    <xf numFmtId="0" fontId="37" fillId="0" borderId="0" xfId="0" applyFont="1" applyAlignment="1">
      <alignment vertical="center" wrapText="1"/>
    </xf>
    <xf numFmtId="0" fontId="139" fillId="0" borderId="0" xfId="0" applyFont="1" applyAlignment="1">
      <alignment horizontal="right" vertical="center" wrapText="1"/>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 xfId="0" applyFont="1" applyFill="1" applyBorder="1" applyAlignment="1">
      <alignment horizontal="center" vertical="center" wrapText="1"/>
    </xf>
    <xf numFmtId="0" fontId="5" fillId="4" borderId="5" xfId="0" applyFont="1" applyFill="1" applyBorder="1" applyAlignment="1">
      <alignment horizontal="right" vertical="center" wrapText="1"/>
    </xf>
    <xf numFmtId="0" fontId="5" fillId="6" borderId="5" xfId="0" applyFont="1" applyFill="1" applyBorder="1" applyAlignment="1">
      <alignment horizontal="righ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6" fillId="6" borderId="2" xfId="0" applyFont="1" applyFill="1" applyBorder="1" applyAlignment="1">
      <alignment vertical="center" wrapText="1"/>
    </xf>
    <xf numFmtId="0" fontId="16" fillId="6" borderId="5" xfId="0" applyFont="1" applyFill="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16" fillId="6" borderId="9" xfId="0"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86" fillId="0" borderId="0" xfId="0" applyFont="1" applyAlignment="1">
      <alignment vertical="center" wrapText="1"/>
    </xf>
    <xf numFmtId="0" fontId="16" fillId="0" borderId="9" xfId="0" applyFont="1" applyBorder="1" applyAlignment="1">
      <alignment vertical="center" wrapText="1"/>
    </xf>
    <xf numFmtId="0" fontId="54" fillId="0" borderId="0" xfId="0" applyFont="1" applyAlignment="1">
      <alignment horizontal="left" vertical="center" wrapText="1"/>
    </xf>
    <xf numFmtId="0" fontId="55" fillId="0" borderId="0" xfId="0" applyFont="1" applyAlignment="1">
      <alignment horizontal="left" vertical="center" wrapText="1"/>
    </xf>
    <xf numFmtId="0" fontId="59" fillId="0" borderId="0" xfId="0" applyFont="1" applyAlignment="1">
      <alignment horizontal="left" vertical="center" wrapText="1"/>
    </xf>
    <xf numFmtId="0" fontId="57" fillId="0" borderId="0" xfId="0" applyFont="1" applyAlignment="1">
      <alignment horizontal="left" vertical="center"/>
    </xf>
    <xf numFmtId="3" fontId="29" fillId="0" borderId="6" xfId="0" applyNumberFormat="1" applyFont="1" applyBorder="1" applyAlignment="1">
      <alignment horizontal="right" vertical="center" wrapText="1"/>
    </xf>
    <xf numFmtId="0" fontId="29" fillId="2" borderId="7" xfId="0" applyFont="1" applyFill="1" applyBorder="1" applyAlignment="1">
      <alignment horizontal="right" vertical="center" wrapText="1"/>
    </xf>
    <xf numFmtId="0" fontId="15" fillId="0" borderId="2" xfId="0" applyFont="1" applyBorder="1" applyAlignment="1">
      <alignment horizontal="right" vertical="center" wrapText="1"/>
    </xf>
    <xf numFmtId="0" fontId="104" fillId="0" borderId="26" xfId="0" applyFont="1" applyBorder="1"/>
    <xf numFmtId="0" fontId="104" fillId="0" borderId="26" xfId="0" applyFont="1" applyBorder="1" applyAlignment="1">
      <alignment horizontal="right"/>
    </xf>
    <xf numFmtId="14" fontId="104" fillId="0" borderId="28" xfId="0" applyNumberFormat="1" applyFont="1" applyBorder="1" applyAlignment="1">
      <alignment horizontal="right"/>
    </xf>
    <xf numFmtId="4" fontId="104" fillId="0" borderId="22" xfId="0" applyNumberFormat="1" applyFont="1" applyBorder="1" applyAlignment="1">
      <alignment horizontal="right"/>
    </xf>
    <xf numFmtId="2" fontId="104" fillId="0" borderId="27" xfId="0" applyNumberFormat="1" applyFont="1" applyBorder="1" applyAlignment="1">
      <alignment horizontal="left"/>
    </xf>
    <xf numFmtId="2" fontId="104" fillId="0" borderId="26" xfId="0" applyNumberFormat="1" applyFont="1" applyBorder="1"/>
    <xf numFmtId="0" fontId="3" fillId="0" borderId="26" xfId="0" applyFont="1" applyBorder="1"/>
    <xf numFmtId="0" fontId="39" fillId="0" borderId="26" xfId="0" applyFont="1" applyBorder="1" applyAlignment="1">
      <alignment horizontal="right"/>
    </xf>
    <xf numFmtId="14" fontId="39" fillId="0" borderId="26" xfId="0" applyNumberFormat="1" applyFont="1" applyBorder="1"/>
    <xf numFmtId="0" fontId="5" fillId="0" borderId="26" xfId="0" applyFont="1" applyBorder="1" applyAlignment="1">
      <alignment horizontal="left"/>
    </xf>
    <xf numFmtId="0" fontId="12" fillId="0" borderId="26" xfId="0" applyFont="1" applyBorder="1" applyAlignment="1">
      <alignment horizontal="left"/>
    </xf>
    <xf numFmtId="0" fontId="39" fillId="0" borderId="37" xfId="0" applyFont="1" applyBorder="1" applyAlignment="1">
      <alignment horizontal="right"/>
    </xf>
    <xf numFmtId="0" fontId="3" fillId="0" borderId="26" xfId="0" applyFont="1" applyBorder="1" applyAlignment="1">
      <alignment wrapText="1"/>
    </xf>
    <xf numFmtId="0" fontId="39" fillId="0" borderId="26" xfId="0" applyFont="1" applyBorder="1"/>
    <xf numFmtId="0" fontId="40" fillId="0" borderId="37" xfId="0" applyFont="1" applyBorder="1" applyAlignment="1">
      <alignment horizontal="right"/>
    </xf>
    <xf numFmtId="4" fontId="40" fillId="0" borderId="26" xfId="0" applyNumberFormat="1" applyFont="1" applyBorder="1" applyAlignment="1">
      <alignment horizontal="right"/>
    </xf>
    <xf numFmtId="4" fontId="104" fillId="15" borderId="22" xfId="0" applyNumberFormat="1" applyFont="1" applyFill="1" applyBorder="1" applyAlignment="1">
      <alignment horizontal="right"/>
    </xf>
    <xf numFmtId="0" fontId="143" fillId="0" borderId="0" xfId="0" applyFont="1" applyAlignment="1">
      <alignment horizontal="left" vertical="center"/>
    </xf>
    <xf numFmtId="0" fontId="74" fillId="14" borderId="16" xfId="11" applyFont="1" applyFill="1" applyBorder="1" applyAlignment="1">
      <alignment horizontal="left" vertical="center" wrapText="1"/>
    </xf>
    <xf numFmtId="1" fontId="74" fillId="14" borderId="16" xfId="11" applyNumberFormat="1" applyFont="1" applyFill="1" applyBorder="1" applyAlignment="1">
      <alignment horizontal="right" vertical="center" wrapText="1"/>
    </xf>
    <xf numFmtId="176" fontId="74" fillId="14" borderId="16" xfId="11" applyNumberFormat="1" applyFont="1" applyFill="1" applyBorder="1" applyAlignment="1">
      <alignment horizontal="left" vertical="center" wrapText="1"/>
    </xf>
    <xf numFmtId="167" fontId="74" fillId="14" borderId="16" xfId="11" applyNumberFormat="1" applyFont="1" applyFill="1" applyBorder="1" applyAlignment="1">
      <alignment horizontal="right" vertical="center" wrapText="1"/>
    </xf>
    <xf numFmtId="167" fontId="98" fillId="15" borderId="15" xfId="0" applyNumberFormat="1" applyFont="1" applyFill="1" applyBorder="1" applyAlignment="1">
      <alignment horizontal="right" vertical="center" wrapText="1"/>
    </xf>
    <xf numFmtId="165" fontId="31" fillId="0" borderId="8" xfId="0" applyNumberFormat="1" applyFont="1" applyBorder="1" applyAlignment="1">
      <alignment horizontal="right" vertical="center" wrapText="1"/>
    </xf>
    <xf numFmtId="3" fontId="31" fillId="0" borderId="29" xfId="0" applyNumberFormat="1" applyFont="1" applyBorder="1" applyAlignment="1">
      <alignment horizontal="right" vertical="center" wrapText="1"/>
    </xf>
    <xf numFmtId="0" fontId="31" fillId="0" borderId="6" xfId="0" applyFont="1" applyBorder="1" applyAlignment="1">
      <alignment horizontal="right" vertical="center" wrapText="1"/>
    </xf>
    <xf numFmtId="168" fontId="31" fillId="0" borderId="14" xfId="0" applyNumberFormat="1" applyFont="1" applyBorder="1" applyAlignment="1">
      <alignment horizontal="right" vertical="center" wrapText="1"/>
    </xf>
    <xf numFmtId="3" fontId="31" fillId="0" borderId="14" xfId="0" applyNumberFormat="1" applyFont="1" applyBorder="1" applyAlignment="1">
      <alignment horizontal="right" vertical="center" wrapText="1"/>
    </xf>
    <xf numFmtId="164" fontId="31" fillId="0" borderId="8" xfId="0" applyNumberFormat="1" applyFont="1" applyBorder="1" applyAlignment="1">
      <alignment horizontal="right" wrapText="1"/>
    </xf>
    <xf numFmtId="3" fontId="29" fillId="0" borderId="10" xfId="0" applyNumberFormat="1" applyFont="1" applyBorder="1" applyAlignment="1">
      <alignment horizontal="right" vertical="center" wrapText="1"/>
    </xf>
    <xf numFmtId="3" fontId="31" fillId="0" borderId="6" xfId="0" applyNumberFormat="1" applyFont="1" applyBorder="1" applyAlignment="1">
      <alignment horizontal="right" vertical="center" wrapText="1"/>
    </xf>
    <xf numFmtId="164" fontId="30" fillId="0" borderId="29" xfId="0" applyNumberFormat="1" applyFont="1" applyBorder="1" applyAlignment="1">
      <alignment horizontal="right" wrapText="1"/>
    </xf>
    <xf numFmtId="0" fontId="33" fillId="2" borderId="0" xfId="0" applyFont="1" applyFill="1"/>
    <xf numFmtId="164" fontId="37" fillId="0" borderId="0" xfId="0" applyNumberFormat="1" applyFont="1" applyAlignment="1">
      <alignment vertical="center"/>
    </xf>
    <xf numFmtId="3" fontId="5" fillId="0" borderId="0" xfId="0" applyNumberFormat="1" applyFont="1" applyAlignment="1">
      <alignment horizontal="right" vertical="center" wrapText="1"/>
    </xf>
    <xf numFmtId="164" fontId="21" fillId="6" borderId="0" xfId="0" applyNumberFormat="1" applyFont="1" applyFill="1" applyAlignment="1">
      <alignment horizontal="right" vertical="center" wrapText="1"/>
    </xf>
    <xf numFmtId="164" fontId="21" fillId="4" borderId="5" xfId="0" applyNumberFormat="1" applyFont="1" applyFill="1" applyBorder="1" applyAlignment="1">
      <alignment horizontal="right" vertical="center" wrapText="1"/>
    </xf>
    <xf numFmtId="0" fontId="21" fillId="6" borderId="5"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0" borderId="3" xfId="0" applyFont="1" applyBorder="1" applyAlignment="1">
      <alignment horizontal="left" vertical="center" wrapText="1"/>
    </xf>
    <xf numFmtId="0" fontId="23" fillId="6" borderId="10" xfId="0" applyFont="1" applyFill="1" applyBorder="1" applyAlignment="1">
      <alignment horizontal="left" vertical="center" wrapText="1"/>
    </xf>
    <xf numFmtId="3" fontId="23" fillId="4" borderId="10" xfId="0" applyNumberFormat="1" applyFont="1" applyFill="1" applyBorder="1" applyAlignment="1">
      <alignment horizontal="right" vertical="center" wrapText="1"/>
    </xf>
    <xf numFmtId="3" fontId="23" fillId="6" borderId="10" xfId="0" applyNumberFormat="1" applyFont="1" applyFill="1" applyBorder="1" applyAlignment="1">
      <alignment horizontal="right" vertical="center" wrapText="1"/>
    </xf>
    <xf numFmtId="166" fontId="31" fillId="0" borderId="8" xfId="0" applyNumberFormat="1" applyFont="1" applyBorder="1" applyAlignment="1">
      <alignment horizontal="right" wrapText="1"/>
    </xf>
    <xf numFmtId="0" fontId="7" fillId="0" borderId="0" xfId="0" applyFont="1" applyAlignment="1">
      <alignment vertical="center" wrapText="1"/>
    </xf>
    <xf numFmtId="0" fontId="47" fillId="2" borderId="0" xfId="0" applyFont="1" applyFill="1" applyAlignment="1">
      <alignment vertical="center"/>
    </xf>
    <xf numFmtId="1" fontId="50" fillId="0" borderId="5" xfId="0" applyNumberFormat="1" applyFont="1" applyBorder="1" applyAlignment="1">
      <alignment horizontal="center" vertical="center" wrapText="1"/>
    </xf>
    <xf numFmtId="166" fontId="31" fillId="6" borderId="0" xfId="0" applyNumberFormat="1" applyFont="1" applyFill="1" applyAlignment="1">
      <alignment horizontal="right" vertical="center" wrapText="1"/>
    </xf>
    <xf numFmtId="3" fontId="122" fillId="0" borderId="0" xfId="0" applyNumberFormat="1" applyFont="1" applyAlignment="1">
      <alignment horizontal="right" vertical="center" wrapText="1"/>
    </xf>
    <xf numFmtId="0" fontId="66" fillId="2" borderId="0" xfId="0" applyFont="1" applyFill="1" applyAlignment="1">
      <alignment horizontal="right" vertical="center" wrapText="1"/>
    </xf>
    <xf numFmtId="3" fontId="13" fillId="2" borderId="0" xfId="0" applyNumberFormat="1" applyFont="1" applyFill="1" applyAlignment="1">
      <alignment vertical="center"/>
    </xf>
    <xf numFmtId="174" fontId="29" fillId="0" borderId="0" xfId="0" applyNumberFormat="1" applyFont="1" applyAlignment="1">
      <alignment horizontal="right" vertical="center" wrapText="1"/>
    </xf>
    <xf numFmtId="164" fontId="15" fillId="0" borderId="0" xfId="0" applyNumberFormat="1" applyFont="1" applyAlignment="1">
      <alignment vertical="center"/>
    </xf>
    <xf numFmtId="0" fontId="21" fillId="0" borderId="0" xfId="0" applyFont="1" applyAlignment="1">
      <alignment vertical="center"/>
    </xf>
    <xf numFmtId="0" fontId="17" fillId="4" borderId="2" xfId="0" applyFont="1" applyFill="1" applyBorder="1" applyAlignment="1">
      <alignment horizontal="right" vertical="center" wrapText="1"/>
    </xf>
    <xf numFmtId="166" fontId="16" fillId="0" borderId="2" xfId="0" applyNumberFormat="1" applyFont="1" applyBorder="1" applyAlignment="1">
      <alignment horizontal="right" wrapText="1"/>
    </xf>
    <xf numFmtId="177" fontId="50" fillId="0" borderId="5" xfId="0" applyNumberFormat="1" applyFont="1" applyBorder="1" applyAlignment="1">
      <alignment horizontal="center" vertical="center" wrapText="1"/>
    </xf>
    <xf numFmtId="177" fontId="50" fillId="0" borderId="0" xfId="0" applyNumberFormat="1" applyFont="1" applyAlignment="1">
      <alignment horizontal="center" vertical="center" wrapText="1"/>
    </xf>
    <xf numFmtId="165" fontId="68" fillId="0" borderId="0" xfId="0" applyNumberFormat="1" applyFont="1" applyAlignment="1">
      <alignment horizontal="right" vertical="center" wrapText="1"/>
    </xf>
    <xf numFmtId="165" fontId="29" fillId="4" borderId="6" xfId="0" applyNumberFormat="1" applyFont="1" applyFill="1" applyBorder="1" applyAlignment="1">
      <alignment horizontal="right" vertical="center" wrapText="1"/>
    </xf>
    <xf numFmtId="165" fontId="29" fillId="0" borderId="6" xfId="0" applyNumberFormat="1" applyFont="1" applyBorder="1" applyAlignment="1">
      <alignment horizontal="right" vertical="center" wrapText="1"/>
    </xf>
    <xf numFmtId="0" fontId="33" fillId="0" borderId="2" xfId="0" applyFont="1" applyBorder="1" applyAlignment="1">
      <alignment horizontal="justify" vertical="center" wrapText="1"/>
    </xf>
    <xf numFmtId="0" fontId="30" fillId="0" borderId="0" xfId="0" applyFont="1" applyAlignment="1">
      <alignment horizontal="right" vertical="center"/>
    </xf>
    <xf numFmtId="166" fontId="29" fillId="0" borderId="0" xfId="0" applyNumberFormat="1" applyFont="1" applyAlignment="1">
      <alignment horizontal="right" vertical="center"/>
    </xf>
    <xf numFmtId="166" fontId="31" fillId="0" borderId="0" xfId="0" applyNumberFormat="1" applyFont="1" applyAlignment="1">
      <alignment horizontal="right" vertical="center"/>
    </xf>
    <xf numFmtId="0" fontId="33" fillId="6" borderId="11" xfId="0" applyFont="1" applyFill="1" applyBorder="1" applyAlignment="1">
      <alignment horizontal="left" vertical="center" wrapText="1"/>
    </xf>
    <xf numFmtId="174" fontId="29" fillId="4" borderId="14" xfId="0" applyNumberFormat="1" applyFont="1" applyFill="1" applyBorder="1" applyAlignment="1">
      <alignment horizontal="right" vertical="center" wrapText="1"/>
    </xf>
    <xf numFmtId="0" fontId="29" fillId="6" borderId="14" xfId="0" applyFont="1" applyFill="1" applyBorder="1" applyAlignment="1">
      <alignment horizontal="left" vertical="center" wrapText="1"/>
    </xf>
    <xf numFmtId="3" fontId="29" fillId="6" borderId="8" xfId="0" applyNumberFormat="1" applyFont="1" applyFill="1" applyBorder="1" applyAlignment="1">
      <alignment horizontal="right" vertical="center" wrapText="1"/>
    </xf>
    <xf numFmtId="0" fontId="18" fillId="0" borderId="2" xfId="0" applyFont="1" applyBorder="1" applyAlignment="1">
      <alignment horizontal="right" vertical="center" wrapText="1"/>
    </xf>
    <xf numFmtId="3" fontId="23" fillId="0" borderId="0" xfId="0" applyNumberFormat="1" applyFont="1" applyAlignment="1">
      <alignment vertical="center" wrapText="1"/>
    </xf>
    <xf numFmtId="166" fontId="4" fillId="0" borderId="3" xfId="0" applyNumberFormat="1" applyFont="1" applyBorder="1" applyAlignment="1">
      <alignment horizontal="right" vertical="center" wrapText="1"/>
    </xf>
    <xf numFmtId="164" fontId="5" fillId="0" borderId="5" xfId="0" applyNumberFormat="1" applyFont="1" applyBorder="1" applyAlignment="1">
      <alignment horizontal="right" vertical="center"/>
    </xf>
    <xf numFmtId="164" fontId="4" fillId="0" borderId="11" xfId="0" applyNumberFormat="1" applyFont="1" applyBorder="1" applyAlignment="1">
      <alignment horizontal="right" vertical="center" wrapText="1"/>
    </xf>
    <xf numFmtId="40" fontId="44" fillId="0" borderId="0" xfId="0" applyNumberFormat="1" applyFont="1" applyAlignment="1">
      <alignment vertical="center"/>
    </xf>
    <xf numFmtId="40" fontId="44" fillId="0" borderId="0" xfId="0" applyNumberFormat="1" applyFont="1" applyAlignment="1">
      <alignment horizontal="right" vertical="center"/>
    </xf>
    <xf numFmtId="164" fontId="35" fillId="4" borderId="2" xfId="0" applyNumberFormat="1" applyFont="1" applyFill="1" applyBorder="1" applyAlignment="1">
      <alignment horizontal="right" vertical="center" wrapText="1"/>
    </xf>
    <xf numFmtId="0" fontId="74" fillId="11" borderId="16" xfId="0" applyFont="1" applyFill="1" applyBorder="1" applyAlignment="1">
      <alignment horizontal="left" vertical="center" wrapText="1"/>
    </xf>
    <xf numFmtId="40" fontId="74" fillId="11" borderId="16" xfId="0" applyNumberFormat="1" applyFont="1" applyFill="1" applyBorder="1" applyAlignment="1">
      <alignment horizontal="right" vertical="center" wrapText="1"/>
    </xf>
    <xf numFmtId="40" fontId="74" fillId="11" borderId="15" xfId="0" applyNumberFormat="1" applyFont="1" applyFill="1" applyBorder="1" applyAlignment="1">
      <alignment horizontal="right" vertical="center" wrapText="1"/>
    </xf>
    <xf numFmtId="40" fontId="74" fillId="11" borderId="16" xfId="10" applyNumberFormat="1" applyFont="1" applyFill="1" applyBorder="1" applyAlignment="1">
      <alignment horizontal="right" vertical="center" wrapText="1"/>
    </xf>
    <xf numFmtId="40" fontId="74" fillId="11" borderId="15" xfId="10" applyNumberFormat="1" applyFont="1" applyFill="1" applyBorder="1" applyAlignment="1">
      <alignment horizontal="right" vertical="center" wrapText="1"/>
    </xf>
    <xf numFmtId="0" fontId="74" fillId="15" borderId="16" xfId="0" applyFont="1" applyFill="1" applyBorder="1" applyAlignment="1">
      <alignment horizontal="left" vertical="center" wrapText="1"/>
    </xf>
    <xf numFmtId="40" fontId="74" fillId="15" borderId="16" xfId="0" applyNumberFormat="1" applyFont="1" applyFill="1" applyBorder="1" applyAlignment="1">
      <alignment horizontal="right" vertical="center" wrapText="1"/>
    </xf>
    <xf numFmtId="40" fontId="74" fillId="15" borderId="15" xfId="0" applyNumberFormat="1" applyFont="1" applyFill="1" applyBorder="1" applyAlignment="1">
      <alignment horizontal="right" vertical="center" wrapText="1"/>
    </xf>
    <xf numFmtId="40" fontId="74" fillId="15" borderId="16" xfId="10" applyNumberFormat="1" applyFont="1" applyFill="1" applyBorder="1" applyAlignment="1">
      <alignment horizontal="right" vertical="center" wrapText="1"/>
    </xf>
    <xf numFmtId="40" fontId="74" fillId="15" borderId="15" xfId="10" applyNumberFormat="1" applyFont="1" applyFill="1" applyBorder="1" applyAlignment="1">
      <alignment horizontal="right" vertical="center" wrapText="1"/>
    </xf>
    <xf numFmtId="166" fontId="21" fillId="0" borderId="0" xfId="12" applyNumberFormat="1" applyFont="1" applyAlignment="1">
      <alignment horizontal="right" vertical="center" wrapText="1"/>
    </xf>
    <xf numFmtId="166" fontId="21" fillId="4" borderId="0" xfId="12" applyNumberFormat="1" applyFont="1" applyFill="1" applyAlignment="1">
      <alignment horizontal="right" vertical="center" wrapText="1"/>
    </xf>
    <xf numFmtId="0" fontId="104" fillId="15" borderId="26" xfId="0" applyFont="1" applyFill="1" applyBorder="1"/>
    <xf numFmtId="0" fontId="104" fillId="15" borderId="26" xfId="0" applyFont="1" applyFill="1" applyBorder="1" applyAlignment="1">
      <alignment horizontal="right"/>
    </xf>
    <xf numFmtId="14" fontId="104" fillId="15" borderId="28" xfId="0" applyNumberFormat="1" applyFont="1" applyFill="1" applyBorder="1" applyAlignment="1">
      <alignment horizontal="right"/>
    </xf>
    <xf numFmtId="2" fontId="104" fillId="15" borderId="27" xfId="0" applyNumberFormat="1" applyFont="1" applyFill="1" applyBorder="1" applyAlignment="1">
      <alignment horizontal="left"/>
    </xf>
    <xf numFmtId="14" fontId="22" fillId="0" borderId="1" xfId="0" applyNumberFormat="1" applyFont="1" applyBorder="1" applyAlignment="1">
      <alignment horizontal="centerContinuous" vertical="center"/>
    </xf>
    <xf numFmtId="1" fontId="41" fillId="0" borderId="1" xfId="0" applyNumberFormat="1" applyFont="1" applyBorder="1" applyAlignment="1">
      <alignment horizontal="centerContinuous" vertical="center"/>
    </xf>
    <xf numFmtId="0" fontId="146" fillId="0" borderId="0" xfId="0" applyFont="1" applyAlignment="1">
      <alignment horizontal="right" vertical="center"/>
    </xf>
    <xf numFmtId="164" fontId="3" fillId="0" borderId="5" xfId="0" applyNumberFormat="1" applyFont="1" applyBorder="1" applyAlignment="1">
      <alignment horizontal="right" vertical="center" wrapText="1"/>
    </xf>
    <xf numFmtId="173" fontId="31" fillId="0" borderId="8" xfId="0" applyNumberFormat="1" applyFont="1" applyBorder="1" applyAlignment="1">
      <alignment horizontal="right" vertical="center" wrapText="1"/>
    </xf>
    <xf numFmtId="164" fontId="44" fillId="0" borderId="0" xfId="0" applyNumberFormat="1" applyFont="1" applyAlignment="1">
      <alignment horizontal="right" vertical="center"/>
    </xf>
    <xf numFmtId="0" fontId="41" fillId="2" borderId="14" xfId="0" applyFont="1" applyFill="1" applyBorder="1" applyAlignment="1">
      <alignment horizontal="centerContinuous" vertical="center"/>
    </xf>
    <xf numFmtId="0" fontId="0" fillId="2" borderId="14" xfId="0" applyFill="1" applyBorder="1" applyAlignment="1">
      <alignment horizontal="centerContinuous" vertical="center"/>
    </xf>
    <xf numFmtId="0" fontId="33" fillId="0" borderId="5" xfId="0" quotePrefix="1" applyFont="1" applyBorder="1" applyAlignment="1">
      <alignment wrapText="1"/>
    </xf>
    <xf numFmtId="0" fontId="33" fillId="0" borderId="5" xfId="0" quotePrefix="1" applyFont="1" applyBorder="1" applyAlignment="1">
      <alignment vertical="center" wrapText="1"/>
    </xf>
    <xf numFmtId="166" fontId="31" fillId="4" borderId="14" xfId="0" applyNumberFormat="1" applyFont="1" applyFill="1" applyBorder="1" applyAlignment="1">
      <alignment horizontal="right" wrapText="1"/>
    </xf>
    <xf numFmtId="166" fontId="31" fillId="0" borderId="14" xfId="0" applyNumberFormat="1" applyFont="1" applyBorder="1" applyAlignment="1">
      <alignment horizontal="right" wrapText="1"/>
    </xf>
    <xf numFmtId="0" fontId="33" fillId="0" borderId="14" xfId="0" applyFont="1" applyBorder="1" applyAlignment="1">
      <alignment vertical="center" wrapText="1"/>
    </xf>
    <xf numFmtId="0" fontId="31" fillId="0" borderId="0" xfId="0" applyFont="1"/>
    <xf numFmtId="175" fontId="98" fillId="0" borderId="0" xfId="0" applyNumberFormat="1" applyFont="1" applyAlignment="1">
      <alignment vertical="center"/>
    </xf>
    <xf numFmtId="175" fontId="98" fillId="18" borderId="25" xfId="0" applyNumberFormat="1" applyFont="1" applyFill="1" applyBorder="1" applyAlignment="1">
      <alignment vertical="center"/>
    </xf>
    <xf numFmtId="175" fontId="97" fillId="20" borderId="0" xfId="0" applyNumberFormat="1" applyFont="1" applyFill="1" applyAlignment="1">
      <alignment horizontal="right" vertical="center"/>
    </xf>
    <xf numFmtId="167" fontId="97" fillId="20" borderId="0" xfId="0" applyNumberFormat="1" applyFont="1" applyFill="1" applyAlignment="1">
      <alignment vertical="center"/>
    </xf>
    <xf numFmtId="0" fontId="13" fillId="0" borderId="0" xfId="0" applyFont="1" applyAlignment="1">
      <alignment horizontal="right" vertical="center"/>
    </xf>
    <xf numFmtId="0" fontId="18" fillId="6" borderId="0" xfId="0" applyFont="1" applyFill="1" applyAlignment="1">
      <alignment horizontal="center" vertical="center" wrapText="1"/>
    </xf>
    <xf numFmtId="14" fontId="29" fillId="6" borderId="0" xfId="0" applyNumberFormat="1" applyFont="1" applyFill="1" applyAlignment="1">
      <alignment horizontal="right" vertical="center" wrapText="1"/>
    </xf>
    <xf numFmtId="169" fontId="31" fillId="0" borderId="0" xfId="0" applyNumberFormat="1" applyFont="1" applyAlignment="1">
      <alignment horizontal="right" vertical="center" wrapText="1"/>
    </xf>
    <xf numFmtId="14" fontId="2" fillId="4" borderId="2" xfId="0" applyNumberFormat="1" applyFont="1" applyFill="1" applyBorder="1" applyAlignment="1">
      <alignment horizontal="right" vertical="center" wrapText="1"/>
    </xf>
    <xf numFmtId="14" fontId="2" fillId="0" borderId="2" xfId="0" applyNumberFormat="1" applyFont="1" applyBorder="1" applyAlignment="1">
      <alignment horizontal="right" vertical="center" wrapText="1"/>
    </xf>
    <xf numFmtId="0" fontId="17" fillId="0" borderId="2" xfId="0" applyFont="1" applyBorder="1" applyAlignment="1">
      <alignment horizontal="right" vertical="center" wrapText="1"/>
    </xf>
    <xf numFmtId="164" fontId="25" fillId="4" borderId="9" xfId="0" applyNumberFormat="1" applyFont="1" applyFill="1" applyBorder="1" applyAlignment="1">
      <alignment horizontal="right" vertical="center" wrapText="1"/>
    </xf>
    <xf numFmtId="0" fontId="36" fillId="0" borderId="14" xfId="0" applyFont="1" applyBorder="1" applyAlignment="1">
      <alignment vertical="center" wrapText="1"/>
    </xf>
    <xf numFmtId="0" fontId="33" fillId="0" borderId="14" xfId="0" applyFont="1" applyBorder="1"/>
    <xf numFmtId="0" fontId="111" fillId="0" borderId="0" xfId="0" applyFont="1" applyAlignment="1">
      <alignment horizontal="right" vertical="center" wrapText="1"/>
    </xf>
    <xf numFmtId="3" fontId="23" fillId="0" borderId="14" xfId="0" applyNumberFormat="1" applyFont="1" applyBorder="1" applyAlignment="1">
      <alignment horizontal="right" vertical="center" wrapText="1"/>
    </xf>
    <xf numFmtId="3" fontId="21" fillId="0" borderId="0" xfId="0" applyNumberFormat="1" applyFont="1" applyAlignment="1">
      <alignment horizontal="right" vertical="center" wrapText="1"/>
    </xf>
    <xf numFmtId="164" fontId="21" fillId="0" borderId="3" xfId="0" applyNumberFormat="1" applyFont="1" applyBorder="1" applyAlignment="1">
      <alignment horizontal="right" wrapText="1"/>
    </xf>
    <xf numFmtId="168" fontId="15" fillId="0" borderId="0" xfId="0" applyNumberFormat="1" applyFont="1" applyAlignment="1">
      <alignment horizontal="right" wrapText="1"/>
    </xf>
    <xf numFmtId="169" fontId="3" fillId="0" borderId="2" xfId="0" applyNumberFormat="1" applyFont="1" applyBorder="1" applyAlignment="1">
      <alignment horizontal="right" vertical="center" wrapText="1"/>
    </xf>
    <xf numFmtId="169" fontId="4" fillId="0" borderId="2" xfId="0" applyNumberFormat="1" applyFont="1" applyBorder="1" applyAlignment="1">
      <alignment horizontal="right" vertical="center" wrapText="1"/>
    </xf>
    <xf numFmtId="169" fontId="3" fillId="0" borderId="3" xfId="0" applyNumberFormat="1" applyFont="1" applyBorder="1" applyAlignment="1">
      <alignment horizontal="right" vertical="center" wrapText="1"/>
    </xf>
    <xf numFmtId="164" fontId="25" fillId="0" borderId="0" xfId="0" applyNumberFormat="1" applyFont="1" applyAlignment="1">
      <alignment horizontal="right" vertical="center" wrapText="1"/>
    </xf>
    <xf numFmtId="180" fontId="31" fillId="6" borderId="2" xfId="0" applyNumberFormat="1" applyFont="1" applyFill="1" applyBorder="1" applyAlignment="1">
      <alignment horizontal="right" vertical="center" wrapText="1"/>
    </xf>
    <xf numFmtId="4" fontId="13" fillId="0" borderId="0" xfId="0" applyNumberFormat="1" applyFont="1" applyAlignment="1">
      <alignment horizontal="right" vertical="center"/>
    </xf>
    <xf numFmtId="0" fontId="29" fillId="4" borderId="7" xfId="0" applyFont="1" applyFill="1" applyBorder="1" applyAlignment="1">
      <alignment horizontal="right" vertical="center" wrapText="1"/>
    </xf>
    <xf numFmtId="166" fontId="29" fillId="0" borderId="5" xfId="0" applyNumberFormat="1" applyFont="1" applyBorder="1" applyAlignment="1">
      <alignment horizontal="right" vertical="center" wrapText="1"/>
    </xf>
    <xf numFmtId="180" fontId="29" fillId="0" borderId="14" xfId="0" applyNumberFormat="1" applyFont="1" applyBorder="1" applyAlignment="1">
      <alignment horizontal="right" vertical="center" wrapText="1"/>
    </xf>
    <xf numFmtId="180" fontId="29" fillId="4" borderId="2" xfId="0" applyNumberFormat="1" applyFont="1" applyFill="1" applyBorder="1" applyAlignment="1">
      <alignment horizontal="right" vertical="center" wrapText="1"/>
    </xf>
    <xf numFmtId="164" fontId="112" fillId="6" borderId="0" xfId="0" applyNumberFormat="1" applyFont="1" applyFill="1" applyAlignment="1">
      <alignment horizontal="right" vertical="center" wrapText="1"/>
    </xf>
    <xf numFmtId="164" fontId="31" fillId="4" borderId="14" xfId="0" applyNumberFormat="1" applyFont="1" applyFill="1" applyBorder="1" applyAlignment="1">
      <alignment horizontal="right" vertical="center" wrapText="1"/>
    </xf>
    <xf numFmtId="164" fontId="31" fillId="0" borderId="14" xfId="0" applyNumberFormat="1" applyFont="1" applyBorder="1" applyAlignment="1">
      <alignment horizontal="right" vertical="center" wrapText="1"/>
    </xf>
    <xf numFmtId="173" fontId="4" fillId="4" borderId="11" xfId="0" applyNumberFormat="1" applyFont="1" applyFill="1" applyBorder="1" applyAlignment="1">
      <alignment horizontal="right" vertical="center" wrapText="1"/>
    </xf>
    <xf numFmtId="164" fontId="4" fillId="0" borderId="14" xfId="0" applyNumberFormat="1" applyFont="1" applyBorder="1" applyAlignment="1">
      <alignment horizontal="right" vertical="center" wrapText="1"/>
    </xf>
    <xf numFmtId="164" fontId="30" fillId="0" borderId="14" xfId="0" applyNumberFormat="1" applyFont="1" applyBorder="1" applyAlignment="1">
      <alignment horizontal="right" vertical="center" wrapText="1"/>
    </xf>
    <xf numFmtId="164" fontId="44" fillId="0" borderId="0" xfId="0" applyNumberFormat="1" applyFont="1" applyAlignment="1">
      <alignment horizontal="right"/>
    </xf>
    <xf numFmtId="0" fontId="31" fillId="0" borderId="0" xfId="0" quotePrefix="1" applyFont="1" applyAlignment="1">
      <alignment horizontal="left" vertical="center"/>
    </xf>
    <xf numFmtId="3" fontId="89" fillId="6" borderId="0" xfId="0" applyNumberFormat="1" applyFont="1" applyFill="1" applyAlignment="1">
      <alignment horizontal="right" vertical="center" wrapText="1"/>
    </xf>
    <xf numFmtId="0" fontId="105" fillId="0" borderId="50" xfId="0" applyFont="1" applyBorder="1" applyAlignment="1">
      <alignment horizontal="right"/>
    </xf>
    <xf numFmtId="0" fontId="105" fillId="0" borderId="50" xfId="0" applyFont="1" applyBorder="1" applyAlignment="1">
      <alignment horizontal="center"/>
    </xf>
    <xf numFmtId="4" fontId="149" fillId="0" borderId="51" xfId="0" applyNumberFormat="1" applyFont="1" applyBorder="1" applyAlignment="1">
      <alignment horizontal="center" wrapText="1"/>
    </xf>
    <xf numFmtId="0" fontId="105" fillId="0" borderId="52" xfId="0" applyFont="1" applyBorder="1" applyAlignment="1">
      <alignment horizontal="left"/>
    </xf>
    <xf numFmtId="4" fontId="104" fillId="0" borderId="28" xfId="0" applyNumberFormat="1" applyFont="1" applyBorder="1"/>
    <xf numFmtId="0" fontId="104" fillId="20" borderId="26" xfId="0" applyFont="1" applyFill="1" applyBorder="1" applyAlignment="1">
      <alignment wrapText="1"/>
    </xf>
    <xf numFmtId="0" fontId="104" fillId="20" borderId="27" xfId="0" applyFont="1" applyFill="1" applyBorder="1" applyAlignment="1">
      <alignment horizontal="right"/>
    </xf>
    <xf numFmtId="14" fontId="104" fillId="20" borderId="27" xfId="0" applyNumberFormat="1" applyFont="1" applyFill="1" applyBorder="1"/>
    <xf numFmtId="4" fontId="104" fillId="0" borderId="22" xfId="0" applyNumberFormat="1" applyFont="1" applyBorder="1"/>
    <xf numFmtId="0" fontId="3" fillId="20" borderId="26" xfId="0" applyFont="1" applyFill="1" applyBorder="1"/>
    <xf numFmtId="4" fontId="104" fillId="11" borderId="22" xfId="0" applyNumberFormat="1" applyFont="1" applyFill="1" applyBorder="1"/>
    <xf numFmtId="0" fontId="3" fillId="20" borderId="26" xfId="0" applyFont="1" applyFill="1" applyBorder="1" applyAlignment="1">
      <alignment wrapText="1"/>
    </xf>
    <xf numFmtId="0" fontId="36" fillId="0" borderId="0" xfId="0" applyFont="1"/>
    <xf numFmtId="0" fontId="104" fillId="16" borderId="26" xfId="0" applyFont="1" applyFill="1" applyBorder="1" applyAlignment="1">
      <alignment wrapText="1"/>
    </xf>
    <xf numFmtId="0" fontId="104" fillId="16" borderId="27" xfId="0" applyFont="1" applyFill="1" applyBorder="1" applyAlignment="1">
      <alignment horizontal="right"/>
    </xf>
    <xf numFmtId="14" fontId="104" fillId="16" borderId="27" xfId="0" applyNumberFormat="1" applyFont="1" applyFill="1" applyBorder="1"/>
    <xf numFmtId="4" fontId="40" fillId="0" borderId="22" xfId="0" applyNumberFormat="1" applyFont="1" applyBorder="1"/>
    <xf numFmtId="0" fontId="104" fillId="16" borderId="54" xfId="0" applyFont="1" applyFill="1" applyBorder="1" applyAlignment="1">
      <alignment horizontal="left"/>
    </xf>
    <xf numFmtId="0" fontId="150" fillId="0" borderId="26" xfId="0" applyFont="1" applyBorder="1"/>
    <xf numFmtId="0" fontId="150" fillId="0" borderId="46" xfId="0" applyFont="1" applyBorder="1" applyAlignment="1">
      <alignment horizontal="right"/>
    </xf>
    <xf numFmtId="0" fontId="150" fillId="0" borderId="46" xfId="0" applyFont="1" applyBorder="1"/>
    <xf numFmtId="4" fontId="40" fillId="0" borderId="55" xfId="0" applyNumberFormat="1" applyFont="1" applyBorder="1"/>
    <xf numFmtId="0" fontId="105" fillId="0" borderId="56" xfId="0" applyFont="1" applyBorder="1" applyAlignment="1">
      <alignment horizontal="left"/>
    </xf>
    <xf numFmtId="164" fontId="4" fillId="0" borderId="3" xfId="0" applyNumberFormat="1" applyFont="1" applyBorder="1" applyAlignment="1">
      <alignment horizontal="right" vertical="center" wrapText="1"/>
    </xf>
    <xf numFmtId="164" fontId="5" fillId="4" borderId="2" xfId="0" applyNumberFormat="1" applyFont="1" applyFill="1" applyBorder="1" applyAlignment="1">
      <alignment horizontal="right" vertical="center"/>
    </xf>
    <xf numFmtId="3" fontId="15" fillId="0" borderId="2" xfId="0" applyNumberFormat="1" applyFont="1" applyBorder="1" applyAlignment="1">
      <alignment horizontal="right" vertical="center" wrapText="1"/>
    </xf>
    <xf numFmtId="164" fontId="31" fillId="4" borderId="8" xfId="0" applyNumberFormat="1" applyFont="1" applyFill="1" applyBorder="1" applyAlignment="1">
      <alignment horizontal="right" vertical="center" wrapText="1"/>
    </xf>
    <xf numFmtId="3" fontId="16" fillId="0" borderId="0" xfId="0" applyNumberFormat="1" applyFont="1" applyAlignment="1">
      <alignment vertical="center" wrapText="1"/>
    </xf>
    <xf numFmtId="38" fontId="13" fillId="0" borderId="0" xfId="0" applyNumberFormat="1" applyFont="1" applyAlignment="1">
      <alignment vertical="center"/>
    </xf>
    <xf numFmtId="164" fontId="29" fillId="0" borderId="5" xfId="0" applyNumberFormat="1" applyFont="1" applyBorder="1" applyAlignment="1">
      <alignment horizontal="right" vertical="center" wrapText="1"/>
    </xf>
    <xf numFmtId="3" fontId="31" fillId="0" borderId="18" xfId="0" applyNumberFormat="1" applyFont="1" applyBorder="1" applyAlignment="1">
      <alignment horizontal="right" vertical="center" wrapText="1"/>
    </xf>
    <xf numFmtId="0" fontId="112" fillId="0" borderId="0" xfId="0" applyFont="1" applyAlignment="1">
      <alignment horizontal="right" vertical="center" wrapText="1"/>
    </xf>
    <xf numFmtId="49" fontId="29" fillId="6" borderId="8" xfId="0" applyNumberFormat="1" applyFont="1" applyFill="1" applyBorder="1" applyAlignment="1">
      <alignment horizontal="right" vertical="center" wrapText="1"/>
    </xf>
    <xf numFmtId="3" fontId="15" fillId="0" borderId="0" xfId="0" applyNumberFormat="1" applyFont="1" applyAlignment="1">
      <alignment horizontal="right" vertical="center" wrapText="1"/>
    </xf>
    <xf numFmtId="164" fontId="23" fillId="0" borderId="9" xfId="0" applyNumberFormat="1" applyFont="1" applyBorder="1" applyAlignment="1">
      <alignment horizontal="right" vertical="center" wrapText="1"/>
    </xf>
    <xf numFmtId="164" fontId="23" fillId="2" borderId="6" xfId="0" applyNumberFormat="1" applyFont="1" applyFill="1" applyBorder="1" applyAlignment="1">
      <alignment horizontal="right" vertical="center" wrapText="1"/>
    </xf>
    <xf numFmtId="164" fontId="18" fillId="2" borderId="14" xfId="0" applyNumberFormat="1" applyFont="1" applyFill="1" applyBorder="1" applyAlignment="1">
      <alignment horizontal="right" vertical="center" wrapText="1"/>
    </xf>
    <xf numFmtId="40" fontId="45" fillId="0" borderId="0" xfId="0" applyNumberFormat="1" applyFont="1" applyAlignment="1">
      <alignment vertical="center"/>
    </xf>
    <xf numFmtId="0" fontId="143" fillId="0" borderId="0" xfId="1" applyFont="1" applyAlignment="1">
      <alignment horizontal="left" vertical="center"/>
    </xf>
    <xf numFmtId="167" fontId="98" fillId="9" borderId="15" xfId="1" applyNumberFormat="1" applyFont="1" applyFill="1" applyBorder="1" applyAlignment="1">
      <alignment horizontal="right" vertical="center" wrapText="1"/>
    </xf>
    <xf numFmtId="167" fontId="98" fillId="15" borderId="15" xfId="1" applyNumberFormat="1" applyFont="1" applyFill="1" applyBorder="1" applyAlignment="1">
      <alignment horizontal="right" vertical="center" wrapText="1"/>
    </xf>
    <xf numFmtId="0" fontId="3" fillId="6" borderId="57" xfId="0" applyFont="1" applyFill="1" applyBorder="1" applyAlignment="1">
      <alignment wrapText="1"/>
    </xf>
    <xf numFmtId="0" fontId="104" fillId="0" borderId="27" xfId="0" applyFont="1" applyBorder="1" applyAlignment="1">
      <alignment horizontal="right"/>
    </xf>
    <xf numFmtId="14" fontId="104" fillId="0" borderId="27" xfId="0" applyNumberFormat="1" applyFont="1" applyBorder="1"/>
    <xf numFmtId="164" fontId="21" fillId="6" borderId="18" xfId="0" applyNumberFormat="1" applyFont="1" applyFill="1" applyBorder="1" applyAlignment="1">
      <alignment horizontal="right" vertical="center" wrapText="1"/>
    </xf>
    <xf numFmtId="0" fontId="31" fillId="4" borderId="0" xfId="0" applyFont="1" applyFill="1" applyAlignment="1">
      <alignment horizontal="justify" vertical="center" wrapText="1"/>
    </xf>
    <xf numFmtId="166" fontId="31" fillId="4" borderId="8" xfId="0" applyNumberFormat="1" applyFont="1" applyFill="1" applyBorder="1" applyAlignment="1">
      <alignment horizontal="right" vertical="center" wrapText="1"/>
    </xf>
    <xf numFmtId="49" fontId="29" fillId="4" borderId="8" xfId="0" applyNumberFormat="1" applyFont="1" applyFill="1" applyBorder="1" applyAlignment="1">
      <alignment horizontal="right" vertical="center" wrapText="1"/>
    </xf>
    <xf numFmtId="49" fontId="29" fillId="6" borderId="0" xfId="0" applyNumberFormat="1" applyFont="1" applyFill="1" applyAlignment="1">
      <alignment horizontal="right" vertical="center"/>
    </xf>
    <xf numFmtId="166" fontId="21" fillId="4" borderId="47" xfId="12" applyNumberFormat="1" applyFont="1" applyFill="1" applyBorder="1" applyAlignment="1">
      <alignment horizontal="right" vertical="center" wrapText="1"/>
    </xf>
    <xf numFmtId="164" fontId="25" fillId="0" borderId="47" xfId="0" applyNumberFormat="1" applyFont="1" applyBorder="1" applyAlignment="1">
      <alignment horizontal="right" vertical="center" wrapText="1"/>
    </xf>
    <xf numFmtId="3" fontId="56" fillId="0" borderId="0" xfId="0" applyNumberFormat="1" applyFont="1" applyAlignment="1">
      <alignment vertical="center" wrapText="1"/>
    </xf>
    <xf numFmtId="172" fontId="31" fillId="4" borderId="14" xfId="0" applyNumberFormat="1" applyFont="1" applyFill="1" applyBorder="1" applyAlignment="1">
      <alignment horizontal="right" vertical="center" wrapText="1"/>
    </xf>
    <xf numFmtId="3" fontId="129" fillId="0" borderId="0" xfId="0" applyNumberFormat="1" applyFont="1" applyAlignment="1">
      <alignment horizontal="right" vertical="center" wrapText="1"/>
    </xf>
    <xf numFmtId="0" fontId="2" fillId="0" borderId="26" xfId="0" applyFont="1" applyBorder="1" applyAlignment="1">
      <alignment horizontal="center"/>
    </xf>
    <xf numFmtId="14" fontId="2" fillId="0" borderId="28" xfId="0" applyNumberFormat="1" applyFont="1" applyBorder="1" applyAlignment="1">
      <alignment horizontal="center"/>
    </xf>
    <xf numFmtId="4" fontId="2" fillId="0" borderId="22" xfId="0" applyNumberFormat="1" applyFont="1" applyBorder="1" applyAlignment="1">
      <alignment horizontal="center" wrapText="1"/>
    </xf>
    <xf numFmtId="0" fontId="2" fillId="0" borderId="27" xfId="0" applyFont="1" applyBorder="1" applyAlignment="1">
      <alignment horizontal="left"/>
    </xf>
    <xf numFmtId="0" fontId="5" fillId="20" borderId="26" xfId="0" applyFont="1" applyFill="1" applyBorder="1" applyAlignment="1">
      <alignment wrapText="1"/>
    </xf>
    <xf numFmtId="0" fontId="5" fillId="20" borderId="26" xfId="0" applyFont="1" applyFill="1" applyBorder="1"/>
    <xf numFmtId="0" fontId="5" fillId="20" borderId="26" xfId="0" applyFont="1" applyFill="1" applyBorder="1" applyAlignment="1">
      <alignment horizontal="right"/>
    </xf>
    <xf numFmtId="14" fontId="5" fillId="20" borderId="28" xfId="0" applyNumberFormat="1" applyFont="1" applyFill="1" applyBorder="1" applyAlignment="1">
      <alignment horizontal="right"/>
    </xf>
    <xf numFmtId="4" fontId="5" fillId="20" borderId="22" xfId="0" applyNumberFormat="1" applyFont="1" applyFill="1" applyBorder="1" applyAlignment="1">
      <alignment horizontal="right"/>
    </xf>
    <xf numFmtId="1" fontId="5" fillId="20" borderId="27" xfId="0" applyNumberFormat="1" applyFont="1" applyFill="1" applyBorder="1" applyAlignment="1">
      <alignment horizontal="left"/>
    </xf>
    <xf numFmtId="0" fontId="5" fillId="0" borderId="26" xfId="0" applyFont="1" applyBorder="1" applyAlignment="1">
      <alignment horizontal="right"/>
    </xf>
    <xf numFmtId="14" fontId="5" fillId="0" borderId="37" xfId="0" applyNumberFormat="1" applyFont="1" applyBorder="1"/>
    <xf numFmtId="4" fontId="5" fillId="22" borderId="22" xfId="0" applyNumberFormat="1" applyFont="1" applyFill="1" applyBorder="1" applyAlignment="1">
      <alignment horizontal="right"/>
    </xf>
    <xf numFmtId="0" fontId="3" fillId="6" borderId="36" xfId="0" applyFont="1" applyFill="1" applyBorder="1" applyAlignment="1">
      <alignment wrapText="1"/>
    </xf>
    <xf numFmtId="0" fontId="3" fillId="6" borderId="26" xfId="0" applyFont="1" applyFill="1" applyBorder="1" applyAlignment="1">
      <alignment wrapText="1"/>
    </xf>
    <xf numFmtId="49" fontId="152" fillId="9" borderId="26" xfId="0" applyNumberFormat="1" applyFont="1" applyFill="1" applyBorder="1" applyProtection="1">
      <protection locked="0"/>
    </xf>
    <xf numFmtId="0" fontId="5" fillId="0" borderId="26" xfId="0" applyFont="1" applyBorder="1"/>
    <xf numFmtId="0" fontId="2" fillId="0" borderId="26" xfId="0" applyFont="1" applyBorder="1" applyAlignment="1">
      <alignment horizontal="right"/>
    </xf>
    <xf numFmtId="4" fontId="2" fillId="22" borderId="26" xfId="0" applyNumberFormat="1" applyFont="1" applyFill="1" applyBorder="1" applyAlignment="1">
      <alignment horizontal="right"/>
    </xf>
    <xf numFmtId="0" fontId="153" fillId="0" borderId="0" xfId="0" applyFont="1"/>
    <xf numFmtId="4" fontId="5" fillId="11" borderId="22" xfId="0" applyNumberFormat="1" applyFont="1" applyFill="1" applyBorder="1" applyAlignment="1">
      <alignment horizontal="right"/>
    </xf>
    <xf numFmtId="0" fontId="3" fillId="11" borderId="26" xfId="0" applyFont="1" applyFill="1" applyBorder="1" applyAlignment="1">
      <alignment wrapText="1"/>
    </xf>
    <xf numFmtId="0" fontId="153" fillId="0" borderId="0" xfId="0" applyFont="1" applyAlignment="1">
      <alignment horizontal="right"/>
    </xf>
    <xf numFmtId="4" fontId="153" fillId="0" borderId="0" xfId="0" applyNumberFormat="1" applyFont="1"/>
    <xf numFmtId="0" fontId="153" fillId="0" borderId="0" xfId="0" applyFont="1" applyAlignment="1">
      <alignment horizontal="left"/>
    </xf>
    <xf numFmtId="14" fontId="104" fillId="0" borderId="27" xfId="0" applyNumberFormat="1" applyFont="1" applyBorder="1" applyAlignment="1">
      <alignment horizontal="right"/>
    </xf>
    <xf numFmtId="49" fontId="104" fillId="0" borderId="53" xfId="0" applyNumberFormat="1" applyFont="1" applyBorder="1" applyAlignment="1">
      <alignment horizontal="left"/>
    </xf>
    <xf numFmtId="49" fontId="104" fillId="20" borderId="54" xfId="0" applyNumberFormat="1" applyFont="1" applyFill="1" applyBorder="1" applyAlignment="1">
      <alignment horizontal="left"/>
    </xf>
    <xf numFmtId="0" fontId="3" fillId="24" borderId="26" xfId="0" applyFont="1" applyFill="1" applyBorder="1"/>
    <xf numFmtId="0" fontId="104" fillId="24" borderId="27" xfId="0" applyFont="1" applyFill="1" applyBorder="1" applyAlignment="1">
      <alignment horizontal="right"/>
    </xf>
    <xf numFmtId="14" fontId="104" fillId="24" borderId="27" xfId="0" applyNumberFormat="1" applyFont="1" applyFill="1" applyBorder="1"/>
    <xf numFmtId="4" fontId="104" fillId="24" borderId="22" xfId="0" applyNumberFormat="1" applyFont="1" applyFill="1" applyBorder="1"/>
    <xf numFmtId="4" fontId="104" fillId="24" borderId="28" xfId="0" applyNumberFormat="1" applyFont="1" applyFill="1" applyBorder="1"/>
    <xf numFmtId="49" fontId="104" fillId="24" borderId="54" xfId="0" applyNumberFormat="1" applyFont="1" applyFill="1" applyBorder="1" applyAlignment="1">
      <alignment horizontal="left"/>
    </xf>
    <xf numFmtId="49" fontId="3" fillId="20" borderId="54" xfId="0" applyNumberFormat="1" applyFont="1" applyFill="1" applyBorder="1" applyAlignment="1">
      <alignment horizontal="left"/>
    </xf>
    <xf numFmtId="49" fontId="3" fillId="24" borderId="54" xfId="0" applyNumberFormat="1" applyFont="1" applyFill="1" applyBorder="1" applyAlignment="1">
      <alignment horizontal="left"/>
    </xf>
    <xf numFmtId="49" fontId="3" fillId="0" borderId="54" xfId="0" applyNumberFormat="1" applyFont="1" applyBorder="1" applyAlignment="1">
      <alignment horizontal="left" wrapText="1"/>
    </xf>
    <xf numFmtId="0" fontId="3" fillId="0" borderId="26" xfId="0" applyFont="1" applyBorder="1" applyAlignment="1">
      <alignment horizontal="left" wrapText="1"/>
    </xf>
    <xf numFmtId="0" fontId="36" fillId="0" borderId="0" xfId="0" applyFont="1" applyAlignment="1">
      <alignment horizontal="left"/>
    </xf>
    <xf numFmtId="166" fontId="4" fillId="0" borderId="11" xfId="0" applyNumberFormat="1" applyFont="1" applyBorder="1" applyAlignment="1">
      <alignment horizontal="right" vertical="center" wrapText="1"/>
    </xf>
    <xf numFmtId="0" fontId="63" fillId="0" borderId="0" xfId="0" applyFont="1" applyAlignment="1">
      <alignment vertical="center" wrapText="1"/>
    </xf>
    <xf numFmtId="0" fontId="2" fillId="0" borderId="14" xfId="0" applyFont="1" applyBorder="1" applyAlignment="1">
      <alignment vertical="center" wrapText="1"/>
    </xf>
    <xf numFmtId="165" fontId="2" fillId="4" borderId="14" xfId="0" applyNumberFormat="1" applyFont="1" applyFill="1" applyBorder="1" applyAlignment="1">
      <alignment horizontal="right" vertical="center" wrapText="1"/>
    </xf>
    <xf numFmtId="174" fontId="29" fillId="0" borderId="14" xfId="0" applyNumberFormat="1" applyFont="1" applyBorder="1" applyAlignment="1">
      <alignment horizontal="right" vertical="center" wrapText="1"/>
    </xf>
    <xf numFmtId="3" fontId="31" fillId="6" borderId="2" xfId="0" applyNumberFormat="1" applyFont="1" applyFill="1" applyBorder="1" applyAlignment="1">
      <alignment horizontal="right" wrapText="1"/>
    </xf>
    <xf numFmtId="0" fontId="66" fillId="6" borderId="0" xfId="0" applyFont="1" applyFill="1" applyAlignment="1">
      <alignment horizontal="right" wrapText="1"/>
    </xf>
    <xf numFmtId="0" fontId="31" fillId="4" borderId="14" xfId="0" applyFont="1" applyFill="1" applyBorder="1" applyAlignment="1">
      <alignment horizontal="right" wrapText="1"/>
    </xf>
    <xf numFmtId="165" fontId="68" fillId="0" borderId="0" xfId="0" applyNumberFormat="1" applyFont="1" applyAlignment="1">
      <alignment horizontal="right" wrapText="1"/>
    </xf>
    <xf numFmtId="0" fontId="154" fillId="0" borderId="0" xfId="0" applyFont="1" applyAlignment="1">
      <alignment vertical="center"/>
    </xf>
    <xf numFmtId="164" fontId="30" fillId="4" borderId="7" xfId="0" applyNumberFormat="1" applyFont="1" applyFill="1" applyBorder="1" applyAlignment="1">
      <alignment horizontal="right" vertical="center" wrapText="1"/>
    </xf>
    <xf numFmtId="3" fontId="0" fillId="5" borderId="10" xfId="0" applyNumberFormat="1" applyFill="1" applyBorder="1" applyAlignment="1">
      <alignment vertical="center"/>
    </xf>
    <xf numFmtId="3" fontId="30" fillId="5" borderId="14" xfId="0" applyNumberFormat="1" applyFont="1" applyFill="1" applyBorder="1" applyAlignment="1">
      <alignment vertical="center" wrapText="1"/>
    </xf>
    <xf numFmtId="169" fontId="29" fillId="5" borderId="14" xfId="0" applyNumberFormat="1"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5" borderId="2" xfId="0" applyFont="1" applyFill="1" applyBorder="1" applyAlignment="1">
      <alignment horizontal="right" vertical="center" wrapText="1"/>
    </xf>
    <xf numFmtId="0" fontId="29" fillId="6" borderId="7" xfId="0" applyFont="1" applyFill="1" applyBorder="1" applyAlignment="1">
      <alignment horizontal="right" vertical="center" wrapText="1"/>
    </xf>
    <xf numFmtId="164" fontId="116" fillId="0" borderId="3" xfId="0" applyNumberFormat="1" applyFont="1" applyBorder="1" applyAlignment="1">
      <alignment horizontal="right" vertical="center" wrapText="1"/>
    </xf>
    <xf numFmtId="164" fontId="116" fillId="0" borderId="59" xfId="0" applyNumberFormat="1" applyFont="1" applyBorder="1" applyAlignment="1">
      <alignment horizontal="right" vertical="center" wrapText="1"/>
    </xf>
    <xf numFmtId="14" fontId="25" fillId="4" borderId="31" xfId="0" applyNumberFormat="1" applyFont="1" applyFill="1" applyBorder="1" applyAlignment="1">
      <alignment horizontal="center" vertical="center" wrapText="1"/>
    </xf>
    <xf numFmtId="164" fontId="33" fillId="2" borderId="3" xfId="0" applyNumberFormat="1" applyFont="1" applyFill="1" applyBorder="1" applyAlignment="1">
      <alignment horizontal="right" vertical="center" wrapText="1"/>
    </xf>
    <xf numFmtId="166" fontId="15" fillId="0" borderId="3" xfId="0" applyNumberFormat="1" applyFont="1" applyBorder="1" applyAlignment="1">
      <alignment horizontal="right" vertical="center" wrapText="1"/>
    </xf>
    <xf numFmtId="166" fontId="15" fillId="2" borderId="3" xfId="0" applyNumberFormat="1" applyFont="1" applyFill="1" applyBorder="1" applyAlignment="1">
      <alignment horizontal="right" vertical="center" wrapText="1"/>
    </xf>
    <xf numFmtId="166" fontId="13" fillId="2" borderId="0" xfId="0" applyNumberFormat="1" applyFont="1" applyFill="1" applyAlignment="1">
      <alignment vertical="center"/>
    </xf>
    <xf numFmtId="165" fontId="13" fillId="2" borderId="0" xfId="0" applyNumberFormat="1" applyFont="1" applyFill="1" applyAlignment="1">
      <alignment vertical="center"/>
    </xf>
    <xf numFmtId="172" fontId="31" fillId="4" borderId="8" xfId="0" applyNumberFormat="1" applyFont="1" applyFill="1" applyBorder="1" applyAlignment="1">
      <alignment horizontal="right" vertical="center" wrapText="1"/>
    </xf>
    <xf numFmtId="172" fontId="31" fillId="0" borderId="8" xfId="0" applyNumberFormat="1" applyFont="1" applyBorder="1" applyAlignment="1">
      <alignment horizontal="right" vertical="center" wrapText="1"/>
    </xf>
    <xf numFmtId="0" fontId="3" fillId="4" borderId="2" xfId="0" applyFont="1" applyFill="1" applyBorder="1" applyAlignment="1">
      <alignment horizontal="right" vertical="center" wrapText="1"/>
    </xf>
    <xf numFmtId="0" fontId="3" fillId="4" borderId="9" xfId="0" applyFont="1" applyFill="1" applyBorder="1" applyAlignment="1">
      <alignment horizontal="right" vertical="center" wrapText="1"/>
    </xf>
    <xf numFmtId="166" fontId="3" fillId="0" borderId="18" xfId="0" applyNumberFormat="1" applyFont="1" applyBorder="1" applyAlignment="1">
      <alignment horizontal="right" vertical="center" wrapText="1"/>
    </xf>
    <xf numFmtId="166" fontId="33" fillId="0" borderId="2" xfId="0" applyNumberFormat="1" applyFont="1" applyBorder="1" applyAlignment="1">
      <alignment horizontal="right" vertical="center" wrapText="1"/>
    </xf>
    <xf numFmtId="164" fontId="31" fillId="0" borderId="47" xfId="0" applyNumberFormat="1" applyFont="1" applyBorder="1" applyAlignment="1">
      <alignment horizontal="right" wrapText="1"/>
    </xf>
    <xf numFmtId="0" fontId="31" fillId="0" borderId="0" xfId="0" applyFont="1" applyAlignment="1">
      <alignment horizontal="left" wrapText="1"/>
    </xf>
    <xf numFmtId="0" fontId="16" fillId="0" borderId="2" xfId="0" applyFont="1" applyBorder="1" applyAlignment="1">
      <alignment horizontal="left" vertical="center" wrapText="1"/>
    </xf>
    <xf numFmtId="0" fontId="56" fillId="0" borderId="0" xfId="0" applyFont="1" applyAlignment="1">
      <alignment wrapText="1"/>
    </xf>
    <xf numFmtId="166" fontId="31" fillId="2" borderId="3" xfId="0" applyNumberFormat="1" applyFont="1" applyFill="1" applyBorder="1" applyAlignment="1">
      <alignment horizontal="right" vertical="center" wrapText="1"/>
    </xf>
    <xf numFmtId="0" fontId="5" fillId="0" borderId="2" xfId="0" applyFont="1" applyBorder="1" applyAlignment="1">
      <alignment horizontal="right" vertical="center" wrapText="1"/>
    </xf>
    <xf numFmtId="14" fontId="2" fillId="5" borderId="3" xfId="0" applyNumberFormat="1" applyFont="1" applyFill="1" applyBorder="1" applyAlignment="1">
      <alignment horizontal="right" vertical="center" wrapText="1"/>
    </xf>
    <xf numFmtId="0" fontId="23" fillId="0" borderId="7" xfId="0" applyFont="1" applyBorder="1" applyAlignment="1">
      <alignment horizontal="right" vertical="center" wrapText="1"/>
    </xf>
    <xf numFmtId="0" fontId="23" fillId="0" borderId="6" xfId="0" applyFont="1" applyBorder="1" applyAlignment="1">
      <alignment horizontal="right" vertical="center" wrapText="1"/>
    </xf>
    <xf numFmtId="0" fontId="23" fillId="0" borderId="0" xfId="0" applyFont="1" applyAlignment="1">
      <alignment horizontal="right" vertical="center" wrapText="1"/>
    </xf>
    <xf numFmtId="14" fontId="29" fillId="4" borderId="6" xfId="0" applyNumberFormat="1" applyFont="1" applyFill="1" applyBorder="1" applyAlignment="1">
      <alignment horizontal="right" vertical="center" wrapText="1"/>
    </xf>
    <xf numFmtId="14" fontId="29" fillId="6" borderId="7" xfId="0" applyNumberFormat="1" applyFont="1" applyFill="1" applyBorder="1" applyAlignment="1">
      <alignment horizontal="right" vertical="center" wrapText="1"/>
    </xf>
    <xf numFmtId="0" fontId="30" fillId="5" borderId="7" xfId="0" applyFont="1" applyFill="1" applyBorder="1" applyAlignment="1">
      <alignment horizontal="right" vertical="center" wrapText="1"/>
    </xf>
    <xf numFmtId="14" fontId="18" fillId="2" borderId="8" xfId="0" applyNumberFormat="1" applyFont="1" applyFill="1" applyBorder="1" applyAlignment="1">
      <alignment horizontal="right" vertical="center" wrapText="1"/>
    </xf>
    <xf numFmtId="14" fontId="2" fillId="3" borderId="1" xfId="0" applyNumberFormat="1" applyFont="1" applyFill="1" applyBorder="1" applyAlignment="1">
      <alignment horizontal="right" vertical="center" wrapText="1"/>
    </xf>
    <xf numFmtId="166" fontId="33" fillId="0" borderId="3" xfId="0" applyNumberFormat="1" applyFont="1" applyBorder="1" applyAlignment="1">
      <alignment horizontal="right" vertical="center" wrapText="1"/>
    </xf>
    <xf numFmtId="166" fontId="5" fillId="2" borderId="2" xfId="0" applyNumberFormat="1" applyFont="1" applyFill="1" applyBorder="1" applyAlignment="1">
      <alignment horizontal="right" vertical="center" wrapText="1"/>
    </xf>
    <xf numFmtId="0" fontId="16" fillId="0" borderId="6" xfId="0" applyFont="1" applyBorder="1" applyAlignment="1">
      <alignment horizontal="center" vertical="center" wrapText="1"/>
    </xf>
    <xf numFmtId="166" fontId="21" fillId="6" borderId="2" xfId="0" applyNumberFormat="1" applyFont="1" applyFill="1" applyBorder="1" applyAlignment="1">
      <alignment horizontal="right" vertical="center" wrapText="1"/>
    </xf>
    <xf numFmtId="166" fontId="15" fillId="4" borderId="2" xfId="0" applyNumberFormat="1" applyFont="1" applyFill="1" applyBorder="1" applyAlignment="1">
      <alignment horizontal="right" vertical="center" wrapText="1"/>
    </xf>
    <xf numFmtId="166" fontId="21" fillId="6" borderId="3" xfId="0" applyNumberFormat="1" applyFont="1" applyFill="1" applyBorder="1" applyAlignment="1">
      <alignment horizontal="right" vertical="center" wrapText="1"/>
    </xf>
    <xf numFmtId="166" fontId="21" fillId="4" borderId="2" xfId="0" applyNumberFormat="1" applyFont="1" applyFill="1" applyBorder="1" applyAlignment="1">
      <alignment horizontal="right" vertical="center" wrapText="1"/>
    </xf>
    <xf numFmtId="166" fontId="21" fillId="4" borderId="3" xfId="0" applyNumberFormat="1" applyFont="1" applyFill="1" applyBorder="1" applyAlignment="1">
      <alignment horizontal="right" vertical="center" wrapText="1"/>
    </xf>
    <xf numFmtId="166" fontId="21" fillId="0" borderId="3" xfId="0" applyNumberFormat="1" applyFont="1" applyBorder="1" applyAlignment="1">
      <alignment horizontal="right" vertical="center" wrapText="1"/>
    </xf>
    <xf numFmtId="3" fontId="15" fillId="2" borderId="2" xfId="9" applyNumberFormat="1" applyFont="1" applyFill="1" applyBorder="1" applyAlignment="1">
      <alignment vertical="center" wrapText="1"/>
    </xf>
    <xf numFmtId="3" fontId="15" fillId="0" borderId="2" xfId="9" applyNumberFormat="1" applyFont="1" applyBorder="1" applyAlignment="1">
      <alignment vertical="center" wrapText="1"/>
    </xf>
    <xf numFmtId="164" fontId="21" fillId="4" borderId="59" xfId="0" applyNumberFormat="1" applyFont="1" applyFill="1" applyBorder="1" applyAlignment="1">
      <alignment horizontal="right" vertical="center" wrapText="1"/>
    </xf>
    <xf numFmtId="164" fontId="21" fillId="6" borderId="59" xfId="0" applyNumberFormat="1" applyFont="1" applyFill="1" applyBorder="1" applyAlignment="1">
      <alignment horizontal="right" vertical="center" wrapText="1"/>
    </xf>
    <xf numFmtId="164" fontId="21" fillId="0" borderId="2" xfId="0" applyNumberFormat="1" applyFont="1" applyBorder="1" applyAlignment="1">
      <alignment horizontal="right" wrapText="1"/>
    </xf>
    <xf numFmtId="165" fontId="29" fillId="4" borderId="29" xfId="0" applyNumberFormat="1" applyFont="1" applyFill="1" applyBorder="1" applyAlignment="1">
      <alignment horizontal="right" vertical="center" wrapText="1"/>
    </xf>
    <xf numFmtId="165" fontId="29" fillId="0" borderId="29" xfId="0" applyNumberFormat="1" applyFont="1" applyBorder="1" applyAlignment="1">
      <alignment horizontal="right" vertical="center" wrapText="1"/>
    </xf>
    <xf numFmtId="165" fontId="68" fillId="0" borderId="10" xfId="0" applyNumberFormat="1" applyFont="1" applyBorder="1" applyAlignment="1">
      <alignment horizontal="right" vertical="center" wrapText="1"/>
    </xf>
    <xf numFmtId="3" fontId="16" fillId="0" borderId="14" xfId="0" applyNumberFormat="1" applyFont="1" applyBorder="1" applyAlignment="1">
      <alignment horizontal="left" vertical="center" wrapText="1"/>
    </xf>
    <xf numFmtId="3" fontId="5" fillId="2" borderId="14" xfId="0" applyNumberFormat="1" applyFont="1" applyFill="1" applyBorder="1" applyAlignment="1">
      <alignment horizontal="left"/>
    </xf>
    <xf numFmtId="166" fontId="31" fillId="0" borderId="14" xfId="0" applyNumberFormat="1" applyFont="1" applyBorder="1" applyAlignment="1">
      <alignment horizontal="right" vertical="center" wrapText="1"/>
    </xf>
    <xf numFmtId="164" fontId="3" fillId="0" borderId="21" xfId="0" applyNumberFormat="1" applyFont="1" applyBorder="1" applyAlignment="1">
      <alignment horizontal="right" vertical="center" wrapText="1"/>
    </xf>
    <xf numFmtId="0" fontId="33" fillId="2" borderId="47" xfId="0" applyFont="1" applyFill="1" applyBorder="1" applyAlignment="1">
      <alignment wrapText="1"/>
    </xf>
    <xf numFmtId="166" fontId="31" fillId="0" borderId="47" xfId="0" applyNumberFormat="1" applyFont="1" applyBorder="1" applyAlignment="1">
      <alignment horizontal="right" wrapText="1"/>
    </xf>
    <xf numFmtId="164" fontId="29" fillId="0" borderId="47" xfId="0" applyNumberFormat="1" applyFont="1" applyBorder="1" applyAlignment="1">
      <alignment horizontal="right" wrapText="1"/>
    </xf>
    <xf numFmtId="166" fontId="3" fillId="0" borderId="60" xfId="0" applyNumberFormat="1" applyFont="1" applyBorder="1" applyAlignment="1">
      <alignment horizontal="right" vertical="center" wrapText="1"/>
    </xf>
    <xf numFmtId="0" fontId="3" fillId="0" borderId="14" xfId="0" applyFont="1" applyBorder="1" applyAlignment="1">
      <alignment vertical="center" wrapText="1"/>
    </xf>
    <xf numFmtId="0" fontId="21" fillId="0" borderId="19" xfId="0" applyFont="1" applyBorder="1" applyAlignment="1">
      <alignment horizontal="left" vertical="center" wrapText="1"/>
    </xf>
    <xf numFmtId="0" fontId="15" fillId="6" borderId="59" xfId="0" applyFont="1" applyFill="1" applyBorder="1" applyAlignment="1">
      <alignment horizontal="left" vertical="center" wrapText="1"/>
    </xf>
    <xf numFmtId="166" fontId="29" fillId="2" borderId="14" xfId="0" applyNumberFormat="1" applyFont="1" applyFill="1" applyBorder="1" applyAlignment="1">
      <alignment horizontal="right" vertical="center" wrapText="1"/>
    </xf>
    <xf numFmtId="180" fontId="29" fillId="4" borderId="14" xfId="0" applyNumberFormat="1" applyFont="1" applyFill="1" applyBorder="1" applyAlignment="1">
      <alignment horizontal="right" vertical="center" wrapText="1"/>
    </xf>
    <xf numFmtId="0" fontId="16" fillId="0" borderId="0" xfId="0" quotePrefix="1" applyFont="1" applyAlignment="1">
      <alignment vertical="center" wrapText="1"/>
    </xf>
    <xf numFmtId="166" fontId="3" fillId="4" borderId="0" xfId="0" applyNumberFormat="1" applyFont="1" applyFill="1" applyAlignment="1">
      <alignment horizontal="right" wrapText="1"/>
    </xf>
    <xf numFmtId="166" fontId="3" fillId="0" borderId="0" xfId="0" applyNumberFormat="1" applyFont="1" applyAlignment="1">
      <alignment horizontal="right" wrapText="1"/>
    </xf>
    <xf numFmtId="164" fontId="3" fillId="4" borderId="0" xfId="0" applyNumberFormat="1" applyFont="1" applyFill="1" applyAlignment="1">
      <alignment horizontal="right" wrapText="1"/>
    </xf>
    <xf numFmtId="3" fontId="3" fillId="4" borderId="0" xfId="0" applyNumberFormat="1" applyFont="1" applyFill="1" applyAlignment="1">
      <alignment horizontal="right" vertical="center" wrapText="1"/>
    </xf>
    <xf numFmtId="0" fontId="26" fillId="4" borderId="21"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0" borderId="6" xfId="0" applyFont="1" applyBorder="1" applyAlignment="1">
      <alignment wrapText="1"/>
    </xf>
    <xf numFmtId="0" fontId="5" fillId="0" borderId="6" xfId="0" applyFont="1" applyBorder="1" applyAlignment="1">
      <alignment wrapText="1"/>
    </xf>
    <xf numFmtId="3" fontId="63" fillId="4" borderId="2" xfId="0" applyNumberFormat="1" applyFont="1" applyFill="1" applyBorder="1" applyAlignment="1">
      <alignment horizontal="right" vertical="center" wrapText="1"/>
    </xf>
    <xf numFmtId="0" fontId="63" fillId="4" borderId="2" xfId="0" applyFont="1" applyFill="1" applyBorder="1" applyAlignment="1">
      <alignment horizontal="right" vertical="center" wrapText="1"/>
    </xf>
    <xf numFmtId="0" fontId="5" fillId="4" borderId="2" xfId="0" applyFont="1" applyFill="1" applyBorder="1" applyAlignment="1">
      <alignment horizontal="right" vertical="center" wrapText="1"/>
    </xf>
    <xf numFmtId="0" fontId="15" fillId="0" borderId="0" xfId="0" applyFont="1"/>
    <xf numFmtId="0" fontId="70" fillId="0" borderId="0" xfId="0" applyFont="1" applyAlignment="1">
      <alignment horizontal="left" vertical="center" wrapText="1"/>
    </xf>
    <xf numFmtId="164" fontId="4" fillId="0" borderId="2" xfId="0" applyNumberFormat="1" applyFont="1" applyBorder="1" applyAlignment="1">
      <alignment horizontal="right" vertical="center" wrapText="1"/>
    </xf>
    <xf numFmtId="164" fontId="44" fillId="0" borderId="0" xfId="0" applyNumberFormat="1" applyFont="1" applyAlignment="1">
      <alignment horizontal="left" vertical="center"/>
    </xf>
    <xf numFmtId="166" fontId="29" fillId="0" borderId="3" xfId="0" applyNumberFormat="1" applyFont="1" applyBorder="1" applyAlignment="1">
      <alignment horizontal="right" wrapText="1"/>
    </xf>
    <xf numFmtId="164" fontId="16" fillId="0" borderId="0" xfId="0" applyNumberFormat="1" applyFont="1" applyAlignment="1">
      <alignment vertical="center"/>
    </xf>
    <xf numFmtId="164" fontId="35" fillId="0" borderId="9" xfId="0" applyNumberFormat="1" applyFont="1" applyBorder="1" applyAlignment="1">
      <alignment horizontal="right" vertical="center" wrapText="1"/>
    </xf>
    <xf numFmtId="164" fontId="37" fillId="0" borderId="0" xfId="0" applyNumberFormat="1" applyFont="1" applyAlignment="1">
      <alignment horizontal="right"/>
    </xf>
    <xf numFmtId="0" fontId="60" fillId="0" borderId="0" xfId="0" applyFont="1" applyAlignment="1">
      <alignment horizontal="left" vertical="top" wrapText="1"/>
    </xf>
    <xf numFmtId="0" fontId="15" fillId="0" borderId="21" xfId="0" applyFont="1" applyBorder="1" applyAlignment="1">
      <alignment horizontal="right" wrapText="1"/>
    </xf>
    <xf numFmtId="0" fontId="30" fillId="0" borderId="0" xfId="0" applyFont="1" applyAlignment="1">
      <alignment wrapText="1"/>
    </xf>
    <xf numFmtId="0" fontId="30" fillId="0" borderId="47" xfId="0" applyFont="1" applyBorder="1" applyAlignment="1">
      <alignment vertical="center" wrapText="1"/>
    </xf>
    <xf numFmtId="164" fontId="2" fillId="0" borderId="0" xfId="0" applyNumberFormat="1" applyFont="1" applyAlignment="1">
      <alignment wrapText="1"/>
    </xf>
    <xf numFmtId="164" fontId="16" fillId="0" borderId="21" xfId="0" applyNumberFormat="1" applyFont="1" applyBorder="1" applyAlignment="1">
      <alignment wrapText="1"/>
    </xf>
    <xf numFmtId="164" fontId="16" fillId="0" borderId="18" xfId="0" applyNumberFormat="1" applyFont="1" applyBorder="1" applyAlignment="1">
      <alignment wrapText="1"/>
    </xf>
    <xf numFmtId="164" fontId="16" fillId="0" borderId="23" xfId="0" applyNumberFormat="1" applyFont="1" applyBorder="1" applyAlignment="1">
      <alignment wrapText="1"/>
    </xf>
    <xf numFmtId="166" fontId="16" fillId="0" borderId="18" xfId="0" applyNumberFormat="1" applyFont="1" applyBorder="1" applyAlignment="1">
      <alignment wrapText="1"/>
    </xf>
    <xf numFmtId="164" fontId="25" fillId="2" borderId="47" xfId="0" applyNumberFormat="1" applyFont="1" applyFill="1" applyBorder="1" applyAlignment="1">
      <alignment vertical="center" wrapText="1"/>
    </xf>
    <xf numFmtId="166" fontId="16" fillId="0" borderId="2" xfId="0" applyNumberFormat="1" applyFont="1" applyBorder="1" applyAlignment="1">
      <alignment vertical="center" wrapText="1"/>
    </xf>
    <xf numFmtId="166" fontId="16" fillId="0" borderId="0" xfId="0" applyNumberFormat="1" applyFont="1" applyAlignment="1">
      <alignment vertical="center" wrapText="1"/>
    </xf>
    <xf numFmtId="166" fontId="3" fillId="2" borderId="2" xfId="0" applyNumberFormat="1" applyFont="1" applyFill="1" applyBorder="1" applyAlignment="1">
      <alignment horizontal="right" vertical="center" wrapText="1"/>
    </xf>
    <xf numFmtId="164" fontId="25" fillId="0" borderId="3" xfId="0" applyNumberFormat="1" applyFont="1" applyBorder="1" applyAlignment="1">
      <alignment horizontal="right" vertical="center" wrapText="1"/>
    </xf>
    <xf numFmtId="0" fontId="16" fillId="0" borderId="18" xfId="0" applyFont="1" applyBorder="1" applyAlignment="1">
      <alignment horizontal="right" wrapText="1"/>
    </xf>
    <xf numFmtId="0" fontId="16" fillId="0" borderId="23" xfId="0" applyFont="1" applyBorder="1" applyAlignment="1">
      <alignment horizontal="right" wrapText="1"/>
    </xf>
    <xf numFmtId="0" fontId="16" fillId="0" borderId="21" xfId="0" applyFont="1" applyBorder="1" applyAlignment="1">
      <alignment horizontal="right" wrapText="1"/>
    </xf>
    <xf numFmtId="0" fontId="25" fillId="0" borderId="47" xfId="0" applyFont="1" applyBorder="1" applyAlignment="1">
      <alignment horizontal="right" vertical="center" wrapText="1"/>
    </xf>
    <xf numFmtId="0" fontId="25" fillId="0" borderId="18" xfId="0" applyFont="1" applyBorder="1" applyAlignment="1">
      <alignment horizontal="right" wrapText="1"/>
    </xf>
    <xf numFmtId="0" fontId="30" fillId="0" borderId="5" xfId="0" applyFont="1" applyBorder="1" applyAlignment="1">
      <alignment vertical="center" wrapText="1"/>
    </xf>
    <xf numFmtId="0" fontId="30" fillId="0" borderId="61" xfId="0" applyFont="1" applyBorder="1" applyAlignment="1">
      <alignment vertical="center" wrapText="1"/>
    </xf>
    <xf numFmtId="0" fontId="94" fillId="0" borderId="0" xfId="0" applyFont="1" applyAlignment="1">
      <alignment horizontal="left" vertical="center" wrapText="1"/>
    </xf>
    <xf numFmtId="0" fontId="35" fillId="3" borderId="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160" fillId="0" borderId="0" xfId="0" applyFont="1" applyAlignment="1">
      <alignment vertical="center" wrapText="1"/>
    </xf>
    <xf numFmtId="0" fontId="33" fillId="0" borderId="47" xfId="0" applyFont="1" applyBorder="1" applyAlignment="1">
      <alignment vertical="center" wrapText="1"/>
    </xf>
    <xf numFmtId="164" fontId="16" fillId="0" borderId="5" xfId="0" applyNumberFormat="1" applyFont="1" applyBorder="1" applyAlignment="1">
      <alignment horizontal="right" vertical="center" wrapText="1"/>
    </xf>
    <xf numFmtId="164" fontId="25" fillId="0" borderId="5" xfId="0" applyNumberFormat="1" applyFont="1" applyBorder="1" applyAlignment="1">
      <alignment horizontal="right" vertical="center" wrapText="1"/>
    </xf>
    <xf numFmtId="169" fontId="4" fillId="0" borderId="47" xfId="0" applyNumberFormat="1" applyFont="1" applyBorder="1" applyAlignment="1">
      <alignment horizontal="right" vertical="center" wrapText="1"/>
    </xf>
    <xf numFmtId="169" fontId="4" fillId="0" borderId="3" xfId="0" applyNumberFormat="1" applyFont="1" applyBorder="1" applyAlignment="1">
      <alignment horizontal="right" vertical="center" wrapText="1"/>
    </xf>
    <xf numFmtId="164" fontId="25" fillId="0" borderId="2" xfId="0" applyNumberFormat="1" applyFont="1" applyBorder="1" applyAlignment="1">
      <alignment horizontal="right" vertical="center" wrapText="1"/>
    </xf>
    <xf numFmtId="166" fontId="25" fillId="0" borderId="5" xfId="0" applyNumberFormat="1" applyFont="1" applyBorder="1" applyAlignment="1">
      <alignment horizontal="right" vertical="center" wrapText="1"/>
    </xf>
    <xf numFmtId="169" fontId="4" fillId="0" borderId="5" xfId="0" applyNumberFormat="1" applyFont="1" applyBorder="1" applyAlignment="1">
      <alignment horizontal="right" vertical="center" wrapText="1"/>
    </xf>
    <xf numFmtId="0" fontId="16" fillId="0" borderId="47" xfId="0" applyFont="1" applyBorder="1" applyAlignment="1">
      <alignment vertical="center" wrapText="1"/>
    </xf>
    <xf numFmtId="173" fontId="4" fillId="0" borderId="5" xfId="0" applyNumberFormat="1" applyFont="1" applyBorder="1" applyAlignment="1">
      <alignment horizontal="right" vertical="center" wrapText="1"/>
    </xf>
    <xf numFmtId="164" fontId="25" fillId="0" borderId="61" xfId="0" applyNumberFormat="1" applyFont="1" applyBorder="1" applyAlignment="1">
      <alignment horizontal="right" vertical="center" wrapText="1"/>
    </xf>
    <xf numFmtId="3" fontId="38"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38"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23" xfId="0" applyFont="1" applyBorder="1" applyAlignment="1">
      <alignment horizontal="right" vertical="center" wrapText="1"/>
    </xf>
    <xf numFmtId="0" fontId="5" fillId="6" borderId="23" xfId="0" applyFont="1" applyFill="1" applyBorder="1" applyAlignment="1">
      <alignment horizontal="right" vertical="center" wrapText="1"/>
    </xf>
    <xf numFmtId="170" fontId="5" fillId="4" borderId="0" xfId="0" applyNumberFormat="1" applyFont="1" applyFill="1" applyAlignment="1">
      <alignment horizontal="right" vertical="center" wrapText="1"/>
    </xf>
    <xf numFmtId="170" fontId="5" fillId="0" borderId="0" xfId="0" applyNumberFormat="1" applyFont="1" applyAlignment="1">
      <alignment horizontal="right" vertical="center" wrapText="1"/>
    </xf>
    <xf numFmtId="170" fontId="5" fillId="0" borderId="2" xfId="0" applyNumberFormat="1" applyFont="1" applyBorder="1" applyAlignment="1">
      <alignment horizontal="right" vertical="center" wrapText="1"/>
    </xf>
    <xf numFmtId="181" fontId="5" fillId="0" borderId="2" xfId="0" applyNumberFormat="1" applyFont="1" applyBorder="1" applyAlignment="1">
      <alignment horizontal="right" vertical="center" wrapText="1"/>
    </xf>
    <xf numFmtId="0" fontId="5" fillId="0" borderId="9" xfId="0" applyFont="1" applyBorder="1" applyAlignment="1">
      <alignment horizontal="right" vertical="center" wrapText="1"/>
    </xf>
    <xf numFmtId="171" fontId="5" fillId="4" borderId="2" xfId="3" applyNumberFormat="1" applyFont="1" applyFill="1" applyBorder="1" applyAlignment="1">
      <alignment horizontal="right" vertical="center" wrapText="1"/>
    </xf>
    <xf numFmtId="171" fontId="5" fillId="0" borderId="2" xfId="3" applyNumberFormat="1" applyFont="1" applyFill="1" applyBorder="1" applyAlignment="1">
      <alignment horizontal="right" vertical="center" wrapText="1"/>
    </xf>
    <xf numFmtId="9" fontId="5" fillId="4" borderId="2" xfId="3" applyFont="1" applyFill="1" applyBorder="1" applyAlignment="1">
      <alignment horizontal="right" vertical="center" wrapText="1"/>
    </xf>
    <xf numFmtId="9" fontId="5" fillId="0" borderId="2" xfId="3" applyFont="1" applyFill="1" applyBorder="1" applyAlignment="1">
      <alignment horizontal="right" vertical="center" wrapText="1"/>
    </xf>
    <xf numFmtId="9" fontId="5" fillId="4" borderId="6" xfId="3" applyFont="1" applyFill="1" applyBorder="1" applyAlignment="1">
      <alignment horizontal="right" vertical="center" wrapText="1"/>
    </xf>
    <xf numFmtId="9" fontId="5" fillId="0" borderId="6" xfId="3" applyFont="1" applyFill="1" applyBorder="1" applyAlignment="1">
      <alignment horizontal="right" vertical="center" wrapText="1"/>
    </xf>
    <xf numFmtId="171" fontId="5" fillId="0" borderId="3" xfId="3"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23" xfId="0" applyFont="1" applyFill="1" applyBorder="1" applyAlignment="1">
      <alignment horizontal="right" vertical="center" wrapText="1"/>
    </xf>
    <xf numFmtId="181" fontId="3" fillId="4" borderId="0" xfId="0" applyNumberFormat="1" applyFont="1" applyFill="1" applyAlignment="1">
      <alignment horizontal="right" vertical="center" wrapText="1"/>
    </xf>
    <xf numFmtId="181" fontId="3" fillId="4" borderId="2" xfId="0" applyNumberFormat="1" applyFont="1" applyFill="1" applyBorder="1" applyAlignment="1">
      <alignment horizontal="right" vertical="center" wrapText="1"/>
    </xf>
    <xf numFmtId="181" fontId="3" fillId="4" borderId="9" xfId="0" applyNumberFormat="1" applyFont="1" applyFill="1" applyBorder="1" applyAlignment="1">
      <alignment horizontal="right" vertical="center" wrapText="1"/>
    </xf>
    <xf numFmtId="171" fontId="5" fillId="4" borderId="3" xfId="3" applyNumberFormat="1" applyFont="1" applyFill="1" applyBorder="1" applyAlignment="1">
      <alignment horizontal="right" vertical="center" wrapText="1"/>
    </xf>
    <xf numFmtId="164" fontId="25" fillId="0" borderId="14" xfId="0" applyNumberFormat="1" applyFont="1" applyBorder="1" applyAlignment="1">
      <alignment horizontal="right" vertical="center" wrapText="1"/>
    </xf>
    <xf numFmtId="166" fontId="25" fillId="4" borderId="13" xfId="0" applyNumberFormat="1" applyFont="1" applyFill="1" applyBorder="1" applyAlignment="1">
      <alignment horizontal="right" vertical="center" wrapText="1"/>
    </xf>
    <xf numFmtId="166" fontId="25" fillId="0" borderId="14" xfId="0" applyNumberFormat="1" applyFont="1" applyBorder="1" applyAlignment="1">
      <alignment horizontal="right" vertical="center" wrapText="1"/>
    </xf>
    <xf numFmtId="14" fontId="18" fillId="0" borderId="30" xfId="0" applyNumberFormat="1" applyFont="1" applyBorder="1" applyAlignment="1">
      <alignment horizontal="center" vertical="center" wrapText="1"/>
    </xf>
    <xf numFmtId="14" fontId="25" fillId="0" borderId="58" xfId="0" applyNumberFormat="1" applyFont="1" applyBorder="1" applyAlignment="1">
      <alignment horizontal="center" vertical="center" wrapText="1"/>
    </xf>
    <xf numFmtId="14" fontId="18" fillId="4" borderId="30" xfId="0" applyNumberFormat="1" applyFont="1" applyFill="1" applyBorder="1" applyAlignment="1">
      <alignment horizontal="center" vertical="center" wrapText="1"/>
    </xf>
    <xf numFmtId="14" fontId="18" fillId="4" borderId="12" xfId="0" applyNumberFormat="1"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14" fontId="25" fillId="4" borderId="14" xfId="0" applyNumberFormat="1" applyFont="1" applyFill="1" applyBorder="1" applyAlignment="1">
      <alignment horizontal="center" vertical="center" wrapText="1"/>
    </xf>
    <xf numFmtId="0" fontId="33" fillId="0" borderId="14" xfId="0" applyFont="1" applyBorder="1" applyAlignment="1">
      <alignment horizontal="center" vertical="center" wrapText="1"/>
    </xf>
    <xf numFmtId="0" fontId="33" fillId="4" borderId="14" xfId="0" applyFont="1" applyFill="1" applyBorder="1" applyAlignment="1">
      <alignment horizontal="right" vertical="center" wrapText="1"/>
    </xf>
    <xf numFmtId="9" fontId="33" fillId="0" borderId="58" xfId="0" applyNumberFormat="1" applyFont="1" applyBorder="1" applyAlignment="1">
      <alignment horizontal="right" vertical="center" wrapText="1"/>
    </xf>
    <xf numFmtId="0" fontId="67" fillId="0" borderId="14" xfId="0" applyFont="1" applyBorder="1" applyAlignment="1">
      <alignment vertical="center" wrapText="1"/>
    </xf>
    <xf numFmtId="0" fontId="12" fillId="0" borderId="0" xfId="0" applyFont="1" applyAlignment="1">
      <alignment horizontal="right" vertical="center"/>
    </xf>
    <xf numFmtId="164" fontId="23" fillId="0" borderId="14" xfId="0" applyNumberFormat="1" applyFont="1" applyBorder="1" applyAlignment="1">
      <alignment horizontal="right" vertical="center" wrapText="1"/>
    </xf>
    <xf numFmtId="0" fontId="12" fillId="0" borderId="0" xfId="0" applyFont="1" applyAlignment="1">
      <alignment horizontal="right"/>
    </xf>
    <xf numFmtId="0" fontId="15" fillId="0" borderId="0" xfId="0" applyFont="1" applyAlignment="1">
      <alignment horizontal="right" vertical="center"/>
    </xf>
    <xf numFmtId="0" fontId="15" fillId="0" borderId="0" xfId="0" applyFont="1" applyAlignment="1">
      <alignment horizontal="right"/>
    </xf>
    <xf numFmtId="0" fontId="12" fillId="0" borderId="0" xfId="0" applyFont="1" applyAlignment="1">
      <alignment horizontal="right" wrapText="1"/>
    </xf>
    <xf numFmtId="164" fontId="34" fillId="0" borderId="0" xfId="0" applyNumberFormat="1" applyFont="1" applyAlignment="1">
      <alignment horizontal="center"/>
    </xf>
    <xf numFmtId="0" fontId="34" fillId="0" borderId="0" xfId="0" applyFont="1" applyAlignment="1">
      <alignment horizontal="center" vertical="center"/>
    </xf>
    <xf numFmtId="3" fontId="34" fillId="0" borderId="0" xfId="0" applyNumberFormat="1" applyFont="1" applyAlignment="1">
      <alignment horizontal="center" vertical="center"/>
    </xf>
    <xf numFmtId="164" fontId="34" fillId="0" borderId="0" xfId="0" applyNumberFormat="1" applyFont="1" applyAlignment="1">
      <alignment horizontal="center" vertical="center"/>
    </xf>
    <xf numFmtId="0" fontId="162" fillId="0" borderId="0" xfId="0" applyFont="1" applyAlignment="1">
      <alignment horizontal="justify" vertical="center"/>
    </xf>
    <xf numFmtId="3" fontId="21" fillId="4" borderId="13" xfId="0" applyNumberFormat="1" applyFont="1" applyFill="1" applyBorder="1" applyAlignment="1">
      <alignment horizontal="right" vertical="center" wrapText="1"/>
    </xf>
    <xf numFmtId="0" fontId="33" fillId="2" borderId="21" xfId="0" applyFont="1" applyFill="1" applyBorder="1" applyAlignment="1">
      <alignment vertical="center" wrapText="1"/>
    </xf>
    <xf numFmtId="0" fontId="0" fillId="2" borderId="4" xfId="0" applyFill="1" applyBorder="1" applyAlignment="1">
      <alignment vertical="center"/>
    </xf>
    <xf numFmtId="0" fontId="2" fillId="4" borderId="39" xfId="0" applyFont="1" applyFill="1" applyBorder="1" applyAlignment="1">
      <alignment horizontal="right" vertical="center" wrapText="1"/>
    </xf>
    <xf numFmtId="0" fontId="2" fillId="4" borderId="42" xfId="0" applyFont="1" applyFill="1" applyBorder="1" applyAlignment="1">
      <alignment horizontal="right" vertical="center" wrapText="1"/>
    </xf>
    <xf numFmtId="0" fontId="2" fillId="4" borderId="38" xfId="0" applyFont="1" applyFill="1" applyBorder="1" applyAlignment="1">
      <alignment horizontal="right" vertical="center" wrapText="1"/>
    </xf>
    <xf numFmtId="0" fontId="2" fillId="4" borderId="41" xfId="0" applyFont="1" applyFill="1" applyBorder="1" applyAlignment="1">
      <alignment horizontal="right" vertical="center" wrapText="1"/>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2" fillId="4" borderId="44" xfId="0" applyFont="1" applyFill="1" applyBorder="1" applyAlignment="1">
      <alignment horizontal="right" vertical="center" wrapText="1"/>
    </xf>
    <xf numFmtId="0" fontId="2" fillId="4" borderId="45" xfId="0" applyFont="1" applyFill="1" applyBorder="1" applyAlignment="1">
      <alignment horizontal="right" vertical="center" wrapText="1"/>
    </xf>
    <xf numFmtId="0" fontId="2" fillId="4" borderId="40" xfId="0" applyFont="1" applyFill="1" applyBorder="1" applyAlignment="1">
      <alignment horizontal="right" vertical="center" wrapText="1"/>
    </xf>
    <xf numFmtId="0" fontId="2" fillId="4" borderId="43" xfId="0" applyFont="1" applyFill="1" applyBorder="1" applyAlignment="1">
      <alignment horizontal="right" vertical="center" wrapText="1"/>
    </xf>
    <xf numFmtId="0" fontId="2" fillId="4" borderId="35" xfId="0" applyFont="1" applyFill="1" applyBorder="1" applyAlignment="1">
      <alignment horizontal="righ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46"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14" fontId="46" fillId="3" borderId="7"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right" vertical="center" wrapText="1"/>
    </xf>
    <xf numFmtId="0" fontId="17" fillId="3" borderId="3" xfId="0" applyFont="1" applyFill="1" applyBorder="1" applyAlignment="1">
      <alignment horizontal="right" vertical="center" wrapText="1"/>
    </xf>
    <xf numFmtId="0" fontId="17" fillId="3" borderId="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17" fillId="5" borderId="0" xfId="0" applyFont="1" applyFill="1" applyAlignment="1">
      <alignment horizontal="left" vertical="center" wrapText="1"/>
    </xf>
    <xf numFmtId="14" fontId="46" fillId="5" borderId="1" xfId="0" applyNumberFormat="1" applyFont="1" applyFill="1" applyBorder="1" applyAlignment="1">
      <alignment horizontal="center" vertical="center" wrapText="1"/>
    </xf>
    <xf numFmtId="3" fontId="29" fillId="5" borderId="4" xfId="0" applyNumberFormat="1" applyFont="1" applyFill="1" applyBorder="1" applyAlignment="1">
      <alignment horizontal="right" vertical="center" wrapText="1"/>
    </xf>
    <xf numFmtId="3" fontId="29" fillId="5" borderId="8" xfId="0" applyNumberFormat="1" applyFont="1" applyFill="1" applyBorder="1" applyAlignment="1">
      <alignment horizontal="right" vertical="center" wrapText="1"/>
    </xf>
    <xf numFmtId="0" fontId="17" fillId="5" borderId="3" xfId="0" applyFont="1" applyFill="1" applyBorder="1" applyAlignment="1">
      <alignment horizontal="left" vertical="center" wrapText="1"/>
    </xf>
    <xf numFmtId="0" fontId="46" fillId="5" borderId="1" xfId="0" applyFont="1" applyFill="1" applyBorder="1" applyAlignment="1">
      <alignment horizontal="center" vertical="center" wrapText="1"/>
    </xf>
    <xf numFmtId="3" fontId="29" fillId="5" borderId="0" xfId="0" applyNumberFormat="1" applyFont="1" applyFill="1" applyAlignment="1">
      <alignment horizontal="right" vertical="center" wrapText="1"/>
    </xf>
    <xf numFmtId="3" fontId="35" fillId="5" borderId="4" xfId="0" applyNumberFormat="1" applyFont="1" applyFill="1" applyBorder="1" applyAlignment="1">
      <alignment horizontal="right" vertical="center" wrapText="1"/>
    </xf>
    <xf numFmtId="3" fontId="35" fillId="5" borderId="8" xfId="0" applyNumberFormat="1" applyFont="1" applyFill="1" applyBorder="1" applyAlignment="1">
      <alignment horizontal="right" vertical="center" wrapText="1"/>
    </xf>
    <xf numFmtId="3" fontId="93" fillId="5" borderId="14" xfId="0" applyNumberFormat="1" applyFont="1" applyFill="1" applyBorder="1" applyAlignment="1">
      <alignment horizontal="center" vertical="center"/>
    </xf>
    <xf numFmtId="3" fontId="18" fillId="5" borderId="0" xfId="0" applyNumberFormat="1" applyFont="1" applyFill="1" applyAlignment="1">
      <alignment vertical="center" wrapText="1"/>
    </xf>
    <xf numFmtId="3" fontId="29" fillId="5" borderId="6" xfId="0" applyNumberFormat="1" applyFont="1" applyFill="1" applyBorder="1" applyAlignment="1">
      <alignment horizontal="right" vertical="center" wrapText="1"/>
    </xf>
    <xf numFmtId="3" fontId="18" fillId="5" borderId="4" xfId="0" applyNumberFormat="1" applyFont="1" applyFill="1" applyBorder="1" applyAlignment="1">
      <alignment vertical="center" wrapText="1"/>
    </xf>
    <xf numFmtId="3" fontId="18" fillId="5" borderId="8" xfId="0" applyNumberFormat="1" applyFont="1" applyFill="1" applyBorder="1" applyAlignment="1">
      <alignment vertical="center" wrapText="1"/>
    </xf>
    <xf numFmtId="3" fontId="35" fillId="5" borderId="0" xfId="0" applyNumberFormat="1" applyFont="1" applyFill="1" applyAlignment="1">
      <alignment horizontal="right" vertical="center" wrapText="1"/>
    </xf>
    <xf numFmtId="3" fontId="93" fillId="5" borderId="14" xfId="0" applyNumberFormat="1"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1" fontId="50" fillId="2" borderId="1" xfId="0" applyNumberFormat="1" applyFont="1" applyFill="1" applyBorder="1" applyAlignment="1">
      <alignment horizontal="center" vertical="center" wrapText="1"/>
    </xf>
    <xf numFmtId="3" fontId="13" fillId="0" borderId="4" xfId="0" applyNumberFormat="1" applyFont="1" applyBorder="1" applyAlignment="1">
      <alignment horizontal="left" vertical="center" wrapText="1"/>
    </xf>
    <xf numFmtId="3" fontId="13" fillId="0" borderId="3" xfId="0" applyNumberFormat="1" applyFont="1" applyBorder="1" applyAlignment="1">
      <alignment horizontal="left" vertical="center" wrapText="1"/>
    </xf>
    <xf numFmtId="0" fontId="18" fillId="6" borderId="7" xfId="0" applyFont="1" applyFill="1" applyBorder="1" applyAlignment="1">
      <alignment horizontal="center" vertical="center" wrapText="1"/>
    </xf>
    <xf numFmtId="9" fontId="33" fillId="4" borderId="10" xfId="0" applyNumberFormat="1" applyFont="1" applyFill="1" applyBorder="1" applyAlignment="1">
      <alignment vertical="center" wrapText="1"/>
    </xf>
    <xf numFmtId="9" fontId="33" fillId="4" borderId="8" xfId="0" applyNumberFormat="1" applyFont="1" applyFill="1" applyBorder="1" applyAlignment="1">
      <alignment vertical="center" wrapText="1"/>
    </xf>
    <xf numFmtId="9" fontId="33" fillId="0" borderId="33" xfId="0" applyNumberFormat="1" applyFont="1" applyBorder="1" applyAlignment="1">
      <alignment vertical="center" wrapText="1"/>
    </xf>
    <xf numFmtId="9" fontId="33" fillId="0" borderId="34" xfId="0" applyNumberFormat="1" applyFont="1" applyBorder="1" applyAlignment="1">
      <alignment vertical="center" wrapText="1"/>
    </xf>
    <xf numFmtId="0" fontId="33" fillId="0" borderId="10" xfId="0" applyFont="1" applyBorder="1" applyAlignment="1">
      <alignment vertical="center" wrapText="1"/>
    </xf>
    <xf numFmtId="0" fontId="33" fillId="0" borderId="8" xfId="0" applyFont="1" applyBorder="1" applyAlignment="1">
      <alignmen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9" fontId="33" fillId="4" borderId="48" xfId="0" applyNumberFormat="1" applyFont="1" applyFill="1" applyBorder="1" applyAlignment="1">
      <alignment vertical="center" wrapText="1"/>
    </xf>
    <xf numFmtId="9" fontId="33" fillId="4" borderId="49" xfId="0" applyNumberFormat="1" applyFont="1" applyFill="1" applyBorder="1" applyAlignment="1">
      <alignment vertical="center" wrapText="1"/>
    </xf>
    <xf numFmtId="9" fontId="33" fillId="0" borderId="10" xfId="0" applyNumberFormat="1" applyFont="1" applyBorder="1" applyAlignment="1">
      <alignment vertical="center" wrapText="1"/>
    </xf>
    <xf numFmtId="9" fontId="33" fillId="0" borderId="8" xfId="0" applyNumberFormat="1" applyFont="1" applyBorder="1" applyAlignment="1">
      <alignment vertical="center" wrapText="1"/>
    </xf>
    <xf numFmtId="0" fontId="2" fillId="4" borderId="4"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53" fillId="0" borderId="10" xfId="0" applyFont="1" applyBorder="1" applyAlignment="1">
      <alignment vertical="center" wrapText="1"/>
    </xf>
    <xf numFmtId="0" fontId="53" fillId="0" borderId="8" xfId="0" applyFont="1" applyBorder="1" applyAlignment="1">
      <alignment vertical="center" wrapText="1"/>
    </xf>
    <xf numFmtId="0" fontId="33" fillId="0" borderId="0" xfId="0" applyFont="1" applyAlignment="1">
      <alignment vertical="center" wrapText="1"/>
    </xf>
    <xf numFmtId="10" fontId="33" fillId="0" borderId="0" xfId="0" applyNumberFormat="1" applyFont="1" applyAlignment="1">
      <alignment horizontal="right" vertical="center" wrapText="1"/>
    </xf>
    <xf numFmtId="10" fontId="33" fillId="0" borderId="32" xfId="0" applyNumberFormat="1" applyFont="1" applyBorder="1" applyAlignment="1">
      <alignment horizontal="right" vertical="center" wrapText="1"/>
    </xf>
    <xf numFmtId="0" fontId="33" fillId="0" borderId="10" xfId="0" applyFont="1" applyBorder="1" applyAlignment="1">
      <alignment horizontal="right" vertical="center" wrapText="1"/>
    </xf>
    <xf numFmtId="0" fontId="33" fillId="0" borderId="8" xfId="0" applyFont="1" applyBorder="1" applyAlignment="1">
      <alignment horizontal="right" vertical="center" wrapText="1"/>
    </xf>
    <xf numFmtId="0" fontId="33" fillId="0" borderId="33" xfId="0" applyFont="1" applyBorder="1" applyAlignment="1">
      <alignment horizontal="right" vertical="center" wrapText="1"/>
    </xf>
    <xf numFmtId="0" fontId="33" fillId="0" borderId="34" xfId="0" applyFont="1" applyBorder="1" applyAlignment="1">
      <alignment horizontal="right" vertical="center" wrapText="1"/>
    </xf>
    <xf numFmtId="9" fontId="33" fillId="4" borderId="10" xfId="0" applyNumberFormat="1"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9" fontId="33" fillId="0" borderId="33" xfId="0" applyNumberFormat="1" applyFont="1" applyBorder="1" applyAlignment="1">
      <alignment horizontal="center" vertical="center" wrapText="1"/>
    </xf>
    <xf numFmtId="9" fontId="33" fillId="0" borderId="34" xfId="0" applyNumberFormat="1" applyFont="1" applyBorder="1" applyAlignment="1">
      <alignment horizontal="center" vertical="center" wrapText="1"/>
    </xf>
    <xf numFmtId="0" fontId="33" fillId="4" borderId="10" xfId="0" applyFont="1" applyFill="1" applyBorder="1" applyAlignment="1">
      <alignment horizontal="right" vertical="center" wrapText="1"/>
    </xf>
    <xf numFmtId="0" fontId="33" fillId="4" borderId="8" xfId="0" applyFont="1" applyFill="1" applyBorder="1" applyAlignment="1">
      <alignment horizontal="right" vertical="center" wrapText="1"/>
    </xf>
    <xf numFmtId="9" fontId="33" fillId="0" borderId="10" xfId="0" applyNumberFormat="1" applyFont="1" applyBorder="1" applyAlignment="1">
      <alignment horizontal="right" vertical="center" wrapText="1"/>
    </xf>
    <xf numFmtId="9" fontId="33" fillId="0" borderId="8" xfId="0" applyNumberFormat="1" applyFont="1" applyBorder="1" applyAlignment="1">
      <alignment horizontal="right" vertical="center" wrapText="1"/>
    </xf>
    <xf numFmtId="0" fontId="159" fillId="0" borderId="0" xfId="0" applyFont="1" applyAlignment="1">
      <alignment vertical="center" wrapText="1"/>
    </xf>
    <xf numFmtId="0" fontId="159" fillId="0" borderId="8" xfId="0" applyFont="1" applyBorder="1" applyAlignment="1">
      <alignment vertical="center" wrapText="1"/>
    </xf>
    <xf numFmtId="10" fontId="33" fillId="4" borderId="0" xfId="0" applyNumberFormat="1" applyFont="1" applyFill="1" applyAlignment="1">
      <alignment horizontal="right" vertical="center" wrapText="1"/>
    </xf>
    <xf numFmtId="9" fontId="33" fillId="4" borderId="24" xfId="0" applyNumberFormat="1" applyFont="1" applyFill="1" applyBorder="1" applyAlignment="1">
      <alignment vertical="center" wrapText="1"/>
    </xf>
    <xf numFmtId="9" fontId="33" fillId="0" borderId="0" xfId="0" applyNumberFormat="1" applyFont="1" applyAlignment="1">
      <alignment vertical="center" wrapText="1"/>
    </xf>
    <xf numFmtId="1" fontId="50" fillId="2" borderId="1" xfId="0"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3" fontId="13" fillId="5" borderId="4" xfId="0" applyNumberFormat="1" applyFont="1" applyFill="1" applyBorder="1" applyAlignment="1">
      <alignment horizontal="left" vertical="center" wrapText="1"/>
    </xf>
    <xf numFmtId="3" fontId="13" fillId="5" borderId="3" xfId="0" applyNumberFormat="1" applyFont="1" applyFill="1" applyBorder="1" applyAlignment="1">
      <alignment horizontal="left" vertical="center" wrapText="1"/>
    </xf>
    <xf numFmtId="1" fontId="50" fillId="5" borderId="1" xfId="0" applyNumberFormat="1" applyFont="1" applyFill="1" applyBorder="1" applyAlignment="1">
      <alignment horizontal="center" vertical="center" wrapText="1"/>
    </xf>
    <xf numFmtId="0" fontId="30" fillId="2" borderId="0" xfId="0" applyFont="1" applyFill="1" applyAlignment="1">
      <alignment vertical="center" wrapText="1"/>
    </xf>
    <xf numFmtId="49" fontId="18" fillId="4" borderId="14"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0" fontId="18" fillId="2" borderId="14"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8" fillId="2" borderId="14" xfId="0" applyFont="1" applyFill="1" applyBorder="1" applyAlignment="1">
      <alignment horizontal="center" vertical="center"/>
    </xf>
    <xf numFmtId="0" fontId="29" fillId="0" borderId="12" xfId="0" applyFont="1" applyBorder="1" applyAlignment="1">
      <alignment horizontal="center" vertical="center" wrapText="1"/>
    </xf>
    <xf numFmtId="0" fontId="29" fillId="4" borderId="12" xfId="0" applyFont="1" applyFill="1" applyBorder="1" applyAlignment="1">
      <alignment horizontal="center" vertical="center" wrapText="1"/>
    </xf>
    <xf numFmtId="0" fontId="23" fillId="6" borderId="7" xfId="0" applyFont="1" applyFill="1" applyBorder="1" applyAlignment="1">
      <alignment horizontal="center" vertical="center"/>
    </xf>
    <xf numFmtId="0" fontId="4" fillId="6" borderId="10" xfId="0" applyFont="1" applyFill="1" applyBorder="1" applyAlignment="1">
      <alignment horizontal="left" vertical="center"/>
    </xf>
    <xf numFmtId="0" fontId="4" fillId="6" borderId="0" xfId="0" applyFont="1" applyFill="1" applyAlignment="1">
      <alignment horizontal="left" vertical="center"/>
    </xf>
    <xf numFmtId="0" fontId="4" fillId="6" borderId="19" xfId="0" applyFont="1" applyFill="1" applyBorder="1" applyAlignment="1">
      <alignment horizontal="left" vertical="center"/>
    </xf>
    <xf numFmtId="0" fontId="4" fillId="6" borderId="14" xfId="0" applyFont="1" applyFill="1" applyBorder="1" applyAlignment="1">
      <alignment horizontal="center" vertical="center"/>
    </xf>
    <xf numFmtId="0" fontId="29" fillId="6" borderId="14"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4" borderId="20"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20" xfId="0" applyFont="1" applyFill="1" applyBorder="1" applyAlignment="1">
      <alignment horizontal="left" vertical="center"/>
    </xf>
    <xf numFmtId="0" fontId="29" fillId="4" borderId="0" xfId="0" applyFont="1" applyFill="1" applyAlignment="1">
      <alignment horizontal="left" vertical="center"/>
    </xf>
    <xf numFmtId="0" fontId="3" fillId="6" borderId="10" xfId="0" applyFont="1" applyFill="1" applyBorder="1" applyAlignment="1">
      <alignment horizontal="left" vertical="center"/>
    </xf>
    <xf numFmtId="0" fontId="3" fillId="6" borderId="0" xfId="0" applyFont="1" applyFill="1" applyAlignment="1">
      <alignment horizontal="left" vertical="center"/>
    </xf>
    <xf numFmtId="0" fontId="3" fillId="6" borderId="8" xfId="0" applyFont="1" applyFill="1" applyBorder="1" applyAlignment="1">
      <alignment horizontal="left" vertical="center"/>
    </xf>
    <xf numFmtId="0" fontId="93" fillId="0" borderId="13" xfId="0" applyFont="1" applyBorder="1" applyAlignment="1">
      <alignment horizontal="center" vertic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14" fontId="46" fillId="0" borderId="13" xfId="0" applyNumberFormat="1" applyFont="1" applyBorder="1" applyAlignment="1">
      <alignment horizontal="center" vertical="center" wrapText="1"/>
    </xf>
    <xf numFmtId="14" fontId="46" fillId="0" borderId="14" xfId="0" applyNumberFormat="1" applyFont="1" applyBorder="1" applyAlignment="1">
      <alignment horizontal="center" vertical="center"/>
    </xf>
    <xf numFmtId="14" fontId="46" fillId="0" borderId="14"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0" fontId="60" fillId="0" borderId="10" xfId="0" applyFont="1" applyBorder="1" applyAlignment="1">
      <alignment vertical="center"/>
    </xf>
    <xf numFmtId="0" fontId="60" fillId="0" borderId="8" xfId="0" applyFont="1" applyBorder="1" applyAlignment="1">
      <alignment vertical="center"/>
    </xf>
    <xf numFmtId="0" fontId="41" fillId="0" borderId="13" xfId="0" applyFont="1" applyBorder="1" applyAlignment="1">
      <alignment horizontal="center" vertical="center"/>
    </xf>
    <xf numFmtId="0" fontId="18" fillId="4" borderId="1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106" fillId="0" borderId="0" xfId="0" applyFont="1" applyAlignment="1">
      <alignment horizontal="center"/>
    </xf>
    <xf numFmtId="0" fontId="12" fillId="23" borderId="0" xfId="0" applyFont="1" applyFill="1" applyAlignment="1">
      <alignment horizontal="center"/>
    </xf>
    <xf numFmtId="0" fontId="0" fillId="23" borderId="0" xfId="0" applyFill="1" applyAlignment="1">
      <alignment horizontal="center"/>
    </xf>
    <xf numFmtId="0" fontId="148" fillId="0" borderId="0" xfId="0" applyFont="1" applyAlignment="1">
      <alignment horizontal="center" wrapText="1"/>
    </xf>
    <xf numFmtId="0" fontId="0" fillId="0" borderId="0" xfId="0" applyAlignment="1">
      <alignment horizontal="center" wrapText="1"/>
    </xf>
    <xf numFmtId="0" fontId="12" fillId="0" borderId="0" xfId="0" applyFont="1" applyAlignment="1">
      <alignment horizontal="center" wrapText="1"/>
    </xf>
    <xf numFmtId="0" fontId="98" fillId="20" borderId="0" xfId="0" applyFont="1" applyFill="1" applyAlignment="1">
      <alignment horizontal="center" vertical="center"/>
    </xf>
    <xf numFmtId="0" fontId="97" fillId="0" borderId="0" xfId="0" applyFont="1" applyAlignment="1">
      <alignment horizontal="center" vertical="center"/>
    </xf>
    <xf numFmtId="0" fontId="97" fillId="0" borderId="0" xfId="0" applyFont="1" applyAlignment="1">
      <alignment horizontal="left" vertical="center" wrapText="1"/>
    </xf>
    <xf numFmtId="0" fontId="98" fillId="13" borderId="0" xfId="0" applyFont="1" applyFill="1" applyAlignment="1">
      <alignment horizontal="center" vertical="center" wrapText="1"/>
    </xf>
    <xf numFmtId="0" fontId="98" fillId="13" borderId="0" xfId="0" applyFont="1" applyFill="1" applyAlignment="1">
      <alignment horizontal="center" vertical="center"/>
    </xf>
  </cellXfs>
  <cellStyles count="28">
    <cellStyle name="Normal" xfId="0" builtinId="0"/>
    <cellStyle name="Normal 10" xfId="16" xr:uid="{246095A7-A731-4917-A490-9FEE8B25273C}"/>
    <cellStyle name="Normal 11" xfId="17" xr:uid="{9870DDEF-A4C2-4FA0-A49B-F9D5D9A489E0}"/>
    <cellStyle name="Normal 11 2" xfId="22" xr:uid="{4938D72F-2DA4-45C3-B5E9-E3A7A2C14AB3}"/>
    <cellStyle name="Normal 12" xfId="18" xr:uid="{EEDC7042-04E8-4E0B-8D51-4D2C68775287}"/>
    <cellStyle name="Normal 13" xfId="19" xr:uid="{57D54D63-4E43-42A4-B737-0522818A2592}"/>
    <cellStyle name="Normal 13 2" xfId="21" xr:uid="{3E021A6C-B4E1-4CB8-986B-F5559238132B}"/>
    <cellStyle name="Normal 14" xfId="20" xr:uid="{5FF8ACC1-5BDA-464D-B10A-F8778EC48D7A}"/>
    <cellStyle name="Normal 15" xfId="24" xr:uid="{AFD8F67B-041D-4C73-82DB-8781205E0840}"/>
    <cellStyle name="Normal 16" xfId="25" xr:uid="{D59272A6-4B0B-4970-9864-E8399E24ADB8}"/>
    <cellStyle name="Normal 17" xfId="26" xr:uid="{3AB9C13F-7E8E-4179-9106-18DB37339E74}"/>
    <cellStyle name="Normal 18" xfId="27" xr:uid="{E7993D6B-31A4-424C-B3C3-2529306BB01B}"/>
    <cellStyle name="Normal 2" xfId="1" xr:uid="{00000000-0005-0000-0000-000002000000}"/>
    <cellStyle name="Normal 2 2" xfId="8" xr:uid="{00000000-0005-0000-0000-000003000000}"/>
    <cellStyle name="Normal 2 2 2" xfId="7" xr:uid="{00000000-0005-0000-0000-000004000000}"/>
    <cellStyle name="Normal 3" xfId="2" xr:uid="{00000000-0005-0000-0000-000005000000}"/>
    <cellStyle name="Normal 3 2" xfId="14" xr:uid="{74787C80-8C25-41C2-9190-4648054AC957}"/>
    <cellStyle name="Normal 4" xfId="4" xr:uid="{00000000-0005-0000-0000-000006000000}"/>
    <cellStyle name="Normal 5" xfId="5" xr:uid="{00000000-0005-0000-0000-000007000000}"/>
    <cellStyle name="Normal 5 2" xfId="10" xr:uid="{08D9309F-10D3-4BF0-970E-FC147D512CAF}"/>
    <cellStyle name="Normal 6" xfId="6" xr:uid="{00000000-0005-0000-0000-000008000000}"/>
    <cellStyle name="Normal 7" xfId="9" xr:uid="{6DB9C93C-44B2-49CE-A70F-A7FC92970323}"/>
    <cellStyle name="Normal 8" xfId="11" xr:uid="{5EC1569E-B90F-40A6-94A1-4099C21D48DD}"/>
    <cellStyle name="Normal 8 2" xfId="23" xr:uid="{2A550672-D506-47F9-92C6-CA5A8178D4F9}"/>
    <cellStyle name="Normal 9" xfId="12" xr:uid="{47699C17-2EDE-4689-9CFE-B093CB69B615}"/>
    <cellStyle name="Normal 9 2" xfId="15" xr:uid="{4D4F7708-2467-420D-AFC7-D4A893E8C39F}"/>
    <cellStyle name="Percent" xfId="3" builtinId="5"/>
    <cellStyle name="Percent 3" xfId="13" xr:uid="{5B47C7D0-637E-4B10-BD7D-E7B5DBA0C647}"/>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ECFF"/>
      <color rgb="FFFF66FF"/>
      <color rgb="FFFFCCFF"/>
      <color rgb="FFFFFF66"/>
      <color rgb="FFD0E5F5"/>
      <color rgb="FFCCFFCC"/>
      <color rgb="FF054F95"/>
      <color rgb="FFFFFFFF"/>
      <color rgb="FFFF00FF"/>
      <color rgb="FFE3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9D63-92E4-47F8-9C5B-C4FC923CBFDA}">
  <sheetPr>
    <tabColor rgb="FF92D050"/>
  </sheetPr>
  <dimension ref="A1:O63"/>
  <sheetViews>
    <sheetView showGridLines="0" tabSelected="1" workbookViewId="0">
      <pane ySplit="3" topLeftCell="A4" activePane="bottomLeft" state="frozen"/>
      <selection pane="bottomLeft" activeCell="E2" sqref="E2"/>
    </sheetView>
  </sheetViews>
  <sheetFormatPr defaultRowHeight="14.4" outlineLevelCol="1" x14ac:dyDescent="0.3"/>
  <cols>
    <col min="1" max="1" width="61.44140625" style="75" customWidth="1"/>
    <col min="2" max="2" width="55.5546875" style="75" customWidth="1" outlineLevel="1"/>
    <col min="3" max="4" width="6.44140625" style="75" customWidth="1"/>
    <col min="5" max="9" width="12.44140625" style="75" customWidth="1"/>
    <col min="10" max="10" width="2" style="75" customWidth="1"/>
    <col min="11" max="11" width="13.5546875" style="75" customWidth="1"/>
    <col min="12" max="13" width="15.33203125" style="75" customWidth="1"/>
    <col min="14" max="257" width="8.5546875" style="75"/>
    <col min="258" max="259" width="48.5546875" style="75" customWidth="1"/>
    <col min="260" max="513" width="8.5546875" style="75"/>
    <col min="514" max="515" width="48.5546875" style="75" customWidth="1"/>
    <col min="516" max="769" width="8.5546875" style="75"/>
    <col min="770" max="771" width="48.5546875" style="75" customWidth="1"/>
    <col min="772" max="1025" width="8.5546875" style="75"/>
    <col min="1026" max="1027" width="48.5546875" style="75" customWidth="1"/>
    <col min="1028" max="1281" width="8.5546875" style="75"/>
    <col min="1282" max="1283" width="48.5546875" style="75" customWidth="1"/>
    <col min="1284" max="1537" width="8.5546875" style="75"/>
    <col min="1538" max="1539" width="48.5546875" style="75" customWidth="1"/>
    <col min="1540" max="1793" width="8.5546875" style="75"/>
    <col min="1794" max="1795" width="48.5546875" style="75" customWidth="1"/>
    <col min="1796" max="2049" width="8.5546875" style="75"/>
    <col min="2050" max="2051" width="48.5546875" style="75" customWidth="1"/>
    <col min="2052" max="2305" width="8.5546875" style="75"/>
    <col min="2306" max="2307" width="48.5546875" style="75" customWidth="1"/>
    <col min="2308" max="2561" width="8.5546875" style="75"/>
    <col min="2562" max="2563" width="48.5546875" style="75" customWidth="1"/>
    <col min="2564" max="2817" width="8.5546875" style="75"/>
    <col min="2818" max="2819" width="48.5546875" style="75" customWidth="1"/>
    <col min="2820" max="3073" width="8.5546875" style="75"/>
    <col min="3074" max="3075" width="48.5546875" style="75" customWidth="1"/>
    <col min="3076" max="3329" width="8.5546875" style="75"/>
    <col min="3330" max="3331" width="48.5546875" style="75" customWidth="1"/>
    <col min="3332" max="3585" width="8.5546875" style="75"/>
    <col min="3586" max="3587" width="48.5546875" style="75" customWidth="1"/>
    <col min="3588" max="3841" width="8.5546875" style="75"/>
    <col min="3842" max="3843" width="48.5546875" style="75" customWidth="1"/>
    <col min="3844" max="4097" width="8.5546875" style="75"/>
    <col min="4098" max="4099" width="48.5546875" style="75" customWidth="1"/>
    <col min="4100" max="4353" width="8.5546875" style="75"/>
    <col min="4354" max="4355" width="48.5546875" style="75" customWidth="1"/>
    <col min="4356" max="4609" width="8.5546875" style="75"/>
    <col min="4610" max="4611" width="48.5546875" style="75" customWidth="1"/>
    <col min="4612" max="4865" width="8.5546875" style="75"/>
    <col min="4866" max="4867" width="48.5546875" style="75" customWidth="1"/>
    <col min="4868" max="5121" width="8.5546875" style="75"/>
    <col min="5122" max="5123" width="48.5546875" style="75" customWidth="1"/>
    <col min="5124" max="5377" width="8.5546875" style="75"/>
    <col min="5378" max="5379" width="48.5546875" style="75" customWidth="1"/>
    <col min="5380" max="5633" width="8.5546875" style="75"/>
    <col min="5634" max="5635" width="48.5546875" style="75" customWidth="1"/>
    <col min="5636" max="5889" width="8.5546875" style="75"/>
    <col min="5890" max="5891" width="48.5546875" style="75" customWidth="1"/>
    <col min="5892" max="6145" width="8.5546875" style="75"/>
    <col min="6146" max="6147" width="48.5546875" style="75" customWidth="1"/>
    <col min="6148" max="6401" width="8.5546875" style="75"/>
    <col min="6402" max="6403" width="48.5546875" style="75" customWidth="1"/>
    <col min="6404" max="6657" width="8.5546875" style="75"/>
    <col min="6658" max="6659" width="48.5546875" style="75" customWidth="1"/>
    <col min="6660" max="6913" width="8.5546875" style="75"/>
    <col min="6914" max="6915" width="48.5546875" style="75" customWidth="1"/>
    <col min="6916" max="7169" width="8.5546875" style="75"/>
    <col min="7170" max="7171" width="48.5546875" style="75" customWidth="1"/>
    <col min="7172" max="7425" width="8.5546875" style="75"/>
    <col min="7426" max="7427" width="48.5546875" style="75" customWidth="1"/>
    <col min="7428" max="7681" width="8.5546875" style="75"/>
    <col min="7682" max="7683" width="48.5546875" style="75" customWidth="1"/>
    <col min="7684" max="7937" width="8.5546875" style="75"/>
    <col min="7938" max="7939" width="48.5546875" style="75" customWidth="1"/>
    <col min="7940" max="8193" width="8.5546875" style="75"/>
    <col min="8194" max="8195" width="48.5546875" style="75" customWidth="1"/>
    <col min="8196" max="8449" width="8.5546875" style="75"/>
    <col min="8450" max="8451" width="48.5546875" style="75" customWidth="1"/>
    <col min="8452" max="8705" width="8.5546875" style="75"/>
    <col min="8706" max="8707" width="48.5546875" style="75" customWidth="1"/>
    <col min="8708" max="8961" width="8.5546875" style="75"/>
    <col min="8962" max="8963" width="48.5546875" style="75" customWidth="1"/>
    <col min="8964" max="9217" width="8.5546875" style="75"/>
    <col min="9218" max="9219" width="48.5546875" style="75" customWidth="1"/>
    <col min="9220" max="9473" width="8.5546875" style="75"/>
    <col min="9474" max="9475" width="48.5546875" style="75" customWidth="1"/>
    <col min="9476" max="9729" width="8.5546875" style="75"/>
    <col min="9730" max="9731" width="48.5546875" style="75" customWidth="1"/>
    <col min="9732" max="9985" width="8.5546875" style="75"/>
    <col min="9986" max="9987" width="48.5546875" style="75" customWidth="1"/>
    <col min="9988" max="10241" width="8.5546875" style="75"/>
    <col min="10242" max="10243" width="48.5546875" style="75" customWidth="1"/>
    <col min="10244" max="10497" width="8.5546875" style="75"/>
    <col min="10498" max="10499" width="48.5546875" style="75" customWidth="1"/>
    <col min="10500" max="10753" width="8.5546875" style="75"/>
    <col min="10754" max="10755" width="48.5546875" style="75" customWidth="1"/>
    <col min="10756" max="11009" width="8.5546875" style="75"/>
    <col min="11010" max="11011" width="48.5546875" style="75" customWidth="1"/>
    <col min="11012" max="11265" width="8.5546875" style="75"/>
    <col min="11266" max="11267" width="48.5546875" style="75" customWidth="1"/>
    <col min="11268" max="11521" width="8.5546875" style="75"/>
    <col min="11522" max="11523" width="48.5546875" style="75" customWidth="1"/>
    <col min="11524" max="11777" width="8.5546875" style="75"/>
    <col min="11778" max="11779" width="48.5546875" style="75" customWidth="1"/>
    <col min="11780" max="12033" width="8.5546875" style="75"/>
    <col min="12034" max="12035" width="48.5546875" style="75" customWidth="1"/>
    <col min="12036" max="12289" width="8.5546875" style="75"/>
    <col min="12290" max="12291" width="48.5546875" style="75" customWidth="1"/>
    <col min="12292" max="12545" width="8.5546875" style="75"/>
    <col min="12546" max="12547" width="48.5546875" style="75" customWidth="1"/>
    <col min="12548" max="12801" width="8.5546875" style="75"/>
    <col min="12802" max="12803" width="48.5546875" style="75" customWidth="1"/>
    <col min="12804" max="13057" width="8.5546875" style="75"/>
    <col min="13058" max="13059" width="48.5546875" style="75" customWidth="1"/>
    <col min="13060" max="13313" width="8.5546875" style="75"/>
    <col min="13314" max="13315" width="48.5546875" style="75" customWidth="1"/>
    <col min="13316" max="13569" width="8.5546875" style="75"/>
    <col min="13570" max="13571" width="48.5546875" style="75" customWidth="1"/>
    <col min="13572" max="13825" width="8.5546875" style="75"/>
    <col min="13826" max="13827" width="48.5546875" style="75" customWidth="1"/>
    <col min="13828" max="14081" width="8.5546875" style="75"/>
    <col min="14082" max="14083" width="48.5546875" style="75" customWidth="1"/>
    <col min="14084" max="14337" width="8.5546875" style="75"/>
    <col min="14338" max="14339" width="48.5546875" style="75" customWidth="1"/>
    <col min="14340" max="14593" width="8.5546875" style="75"/>
    <col min="14594" max="14595" width="48.5546875" style="75" customWidth="1"/>
    <col min="14596" max="14849" width="8.5546875" style="75"/>
    <col min="14850" max="14851" width="48.5546875" style="75" customWidth="1"/>
    <col min="14852" max="15105" width="8.5546875" style="75"/>
    <col min="15106" max="15107" width="48.5546875" style="75" customWidth="1"/>
    <col min="15108" max="15361" width="8.5546875" style="75"/>
    <col min="15362" max="15363" width="48.5546875" style="75" customWidth="1"/>
    <col min="15364" max="15617" width="8.5546875" style="75"/>
    <col min="15618" max="15619" width="48.5546875" style="75" customWidth="1"/>
    <col min="15620" max="15873" width="8.5546875" style="75"/>
    <col min="15874" max="15875" width="48.5546875" style="75" customWidth="1"/>
    <col min="15876" max="16129" width="8.5546875" style="75"/>
    <col min="16130" max="16131" width="48.5546875" style="75" customWidth="1"/>
    <col min="16132" max="16384" width="8.5546875" style="75"/>
  </cols>
  <sheetData>
    <row r="1" spans="1:15" x14ac:dyDescent="0.3">
      <c r="A1" s="63" t="s">
        <v>1011</v>
      </c>
      <c r="B1" s="63" t="s">
        <v>1012</v>
      </c>
    </row>
    <row r="2" spans="1:15" ht="25.5" customHeight="1" x14ac:dyDescent="0.3">
      <c r="A2" s="63" t="s">
        <v>1761</v>
      </c>
      <c r="B2" s="63" t="s">
        <v>1762</v>
      </c>
    </row>
    <row r="3" spans="1:15" ht="21" x14ac:dyDescent="0.3">
      <c r="A3" s="652" t="s">
        <v>600</v>
      </c>
      <c r="B3" s="652" t="s">
        <v>1133</v>
      </c>
      <c r="C3" s="69"/>
      <c r="D3" s="69"/>
      <c r="E3" s="69"/>
      <c r="F3" s="69"/>
      <c r="G3" s="15"/>
      <c r="H3" s="15"/>
      <c r="I3" s="15"/>
      <c r="J3" s="15"/>
    </row>
    <row r="4" spans="1:15" s="76" customFormat="1" ht="18" x14ac:dyDescent="0.3">
      <c r="A4" s="69"/>
      <c r="B4" s="69"/>
      <c r="C4" s="69"/>
      <c r="D4" s="69"/>
      <c r="E4" s="69"/>
      <c r="F4" s="69"/>
      <c r="G4" s="15"/>
      <c r="H4" s="15"/>
      <c r="I4" s="15"/>
      <c r="J4" s="15"/>
    </row>
    <row r="5" spans="1:15" s="1009" customFormat="1" ht="23.25" customHeight="1" thickBot="1" x14ac:dyDescent="0.35">
      <c r="A5" s="70" t="s">
        <v>142</v>
      </c>
      <c r="B5" s="70" t="s">
        <v>1134</v>
      </c>
      <c r="C5" s="669"/>
      <c r="D5" s="669"/>
      <c r="E5" s="669"/>
      <c r="F5" s="669"/>
      <c r="G5" s="1008"/>
      <c r="H5" s="1008"/>
      <c r="I5" s="1008"/>
      <c r="J5" s="15"/>
    </row>
    <row r="6" spans="1:15" s="1009" customFormat="1" ht="17.25" customHeight="1" thickTop="1" x14ac:dyDescent="0.3">
      <c r="A6" s="1485"/>
      <c r="B6" s="1485"/>
      <c r="C6" s="1485"/>
      <c r="D6" s="1033"/>
      <c r="E6" s="1488" t="s">
        <v>147</v>
      </c>
      <c r="F6" s="1488"/>
      <c r="G6" s="1488"/>
      <c r="H6" s="1488"/>
      <c r="I6" s="1488"/>
      <c r="J6" s="649"/>
      <c r="K6" s="1488" t="s">
        <v>186</v>
      </c>
      <c r="L6" s="1488"/>
      <c r="M6" s="1488"/>
      <c r="N6" s="1010"/>
      <c r="O6" s="1010"/>
    </row>
    <row r="7" spans="1:15" s="1009" customFormat="1" ht="12.75" customHeight="1" x14ac:dyDescent="0.3">
      <c r="A7" s="1486"/>
      <c r="B7" s="1486"/>
      <c r="C7" s="1486"/>
      <c r="D7" s="1034"/>
      <c r="E7" s="1483" t="s">
        <v>1628</v>
      </c>
      <c r="F7" s="1481" t="s">
        <v>1629</v>
      </c>
      <c r="G7" s="1483" t="s">
        <v>1630</v>
      </c>
      <c r="H7" s="1481" t="s">
        <v>1631</v>
      </c>
      <c r="I7" s="1483" t="s">
        <v>1632</v>
      </c>
      <c r="J7" s="649"/>
      <c r="K7" s="1483" t="s">
        <v>1628</v>
      </c>
      <c r="L7" s="1481" t="s">
        <v>1629</v>
      </c>
      <c r="M7" s="1483" t="s">
        <v>1630</v>
      </c>
      <c r="N7" s="1010"/>
      <c r="O7" s="1010"/>
    </row>
    <row r="8" spans="1:15" s="1009" customFormat="1" ht="12.75" customHeight="1" x14ac:dyDescent="0.3">
      <c r="A8" s="1487"/>
      <c r="B8" s="1487"/>
      <c r="C8" s="1487"/>
      <c r="D8" s="1375"/>
      <c r="E8" s="1484"/>
      <c r="F8" s="1482"/>
      <c r="G8" s="1484"/>
      <c r="H8" s="1482"/>
      <c r="I8" s="1484"/>
      <c r="J8" s="1011"/>
      <c r="K8" s="1484"/>
      <c r="L8" s="1482"/>
      <c r="M8" s="1484"/>
      <c r="N8" s="1010"/>
      <c r="O8" s="1010"/>
    </row>
    <row r="9" spans="1:15" s="1009" customFormat="1" x14ac:dyDescent="0.3">
      <c r="A9" s="1012"/>
      <c r="B9" s="1012"/>
      <c r="C9" s="1012"/>
      <c r="D9" s="1012"/>
      <c r="E9" s="1446"/>
      <c r="F9" s="1431"/>
      <c r="G9" s="1432"/>
      <c r="H9" s="1432"/>
      <c r="I9" s="1432"/>
      <c r="J9" s="649"/>
      <c r="K9" s="412"/>
      <c r="L9" s="36"/>
      <c r="M9" s="1013"/>
    </row>
    <row r="10" spans="1:15" s="1009" customFormat="1" x14ac:dyDescent="0.3">
      <c r="A10" s="1014" t="s">
        <v>758</v>
      </c>
      <c r="B10" s="1014" t="s">
        <v>1135</v>
      </c>
      <c r="C10" s="1376" t="s">
        <v>143</v>
      </c>
      <c r="D10" s="1376"/>
      <c r="E10" s="1445" t="s">
        <v>214</v>
      </c>
      <c r="F10" s="1430" t="s">
        <v>214</v>
      </c>
      <c r="G10" s="1430" t="s">
        <v>214</v>
      </c>
      <c r="H10" s="1430" t="s">
        <v>214</v>
      </c>
      <c r="I10" s="1430" t="s">
        <v>214</v>
      </c>
      <c r="J10" s="649"/>
      <c r="K10" s="1374">
        <v>3753</v>
      </c>
      <c r="L10" s="1427">
        <v>3763</v>
      </c>
      <c r="M10" s="1090">
        <v>2520</v>
      </c>
    </row>
    <row r="11" spans="1:15" s="1019" customFormat="1" ht="15" customHeight="1" x14ac:dyDescent="0.3">
      <c r="A11" s="1015" t="s">
        <v>1428</v>
      </c>
      <c r="B11" s="1016" t="s">
        <v>1429</v>
      </c>
      <c r="C11" s="1017" t="s">
        <v>143</v>
      </c>
      <c r="D11" s="1017"/>
      <c r="E11" s="1379">
        <v>3341</v>
      </c>
      <c r="F11" s="1426">
        <v>3089</v>
      </c>
      <c r="G11" s="1426">
        <v>2643</v>
      </c>
      <c r="H11" s="1426">
        <v>3384</v>
      </c>
      <c r="I11" s="1426">
        <v>3083</v>
      </c>
      <c r="J11" s="1018"/>
      <c r="K11" s="1379">
        <v>1898</v>
      </c>
      <c r="L11" s="1426">
        <v>1927</v>
      </c>
      <c r="M11" s="1426">
        <v>1710</v>
      </c>
    </row>
    <row r="12" spans="1:15" s="1019" customFormat="1" ht="15" customHeight="1" x14ac:dyDescent="0.3">
      <c r="A12" s="1015" t="s">
        <v>1430</v>
      </c>
      <c r="B12" s="1016" t="s">
        <v>1431</v>
      </c>
      <c r="C12" s="1017" t="s">
        <v>143</v>
      </c>
      <c r="D12" s="1017"/>
      <c r="E12" s="1381" t="s">
        <v>214</v>
      </c>
      <c r="F12" s="1330" t="s">
        <v>214</v>
      </c>
      <c r="G12" s="1330" t="s">
        <v>214</v>
      </c>
      <c r="H12" s="1330" t="s">
        <v>214</v>
      </c>
      <c r="I12" s="1330" t="s">
        <v>214</v>
      </c>
      <c r="J12" s="1018"/>
      <c r="K12" s="1379">
        <v>1855</v>
      </c>
      <c r="L12" s="1426">
        <v>1836</v>
      </c>
      <c r="M12" s="1426">
        <v>810</v>
      </c>
    </row>
    <row r="13" spans="1:15" s="1019" customFormat="1" ht="15" customHeight="1" x14ac:dyDescent="0.3">
      <c r="A13" s="19" t="s">
        <v>1432</v>
      </c>
      <c r="B13" s="59" t="s">
        <v>1433</v>
      </c>
      <c r="C13" s="1020" t="s">
        <v>143</v>
      </c>
      <c r="D13" s="1020"/>
      <c r="E13" s="1321">
        <v>1333</v>
      </c>
      <c r="F13" s="1428">
        <v>799</v>
      </c>
      <c r="G13" s="1428">
        <v>518</v>
      </c>
      <c r="H13" s="1428">
        <v>506</v>
      </c>
      <c r="I13" s="1428">
        <v>227</v>
      </c>
      <c r="J13" s="1018"/>
      <c r="K13" s="1321">
        <v>1238</v>
      </c>
      <c r="L13" s="1428">
        <v>734</v>
      </c>
      <c r="M13" s="1428">
        <v>435</v>
      </c>
    </row>
    <row r="14" spans="1:15" s="1010" customFormat="1" ht="15" customHeight="1" x14ac:dyDescent="0.3">
      <c r="A14" s="1015" t="s">
        <v>1434</v>
      </c>
      <c r="B14" s="1016" t="s">
        <v>1435</v>
      </c>
      <c r="C14" s="1017" t="s">
        <v>143</v>
      </c>
      <c r="D14" s="1017"/>
      <c r="E14" s="1381" t="s">
        <v>214</v>
      </c>
      <c r="F14" s="1330" t="s">
        <v>214</v>
      </c>
      <c r="G14" s="1330" t="s">
        <v>214</v>
      </c>
      <c r="H14" s="1330" t="s">
        <v>214</v>
      </c>
      <c r="I14" s="1330" t="s">
        <v>214</v>
      </c>
      <c r="J14" s="1018"/>
      <c r="K14" s="1380">
        <v>524</v>
      </c>
      <c r="L14" s="1429">
        <v>380</v>
      </c>
      <c r="M14" s="1429">
        <v>435</v>
      </c>
    </row>
    <row r="15" spans="1:15" s="1010" customFormat="1" ht="15" customHeight="1" x14ac:dyDescent="0.3">
      <c r="A15" s="1015" t="s">
        <v>1436</v>
      </c>
      <c r="B15" s="1016" t="s">
        <v>1437</v>
      </c>
      <c r="C15" s="1017" t="s">
        <v>143</v>
      </c>
      <c r="D15" s="1017"/>
      <c r="E15" s="1381" t="s">
        <v>214</v>
      </c>
      <c r="F15" s="1330" t="s">
        <v>214</v>
      </c>
      <c r="G15" s="1330" t="s">
        <v>214</v>
      </c>
      <c r="H15" s="1330" t="s">
        <v>214</v>
      </c>
      <c r="I15" s="1330" t="s">
        <v>214</v>
      </c>
      <c r="J15" s="1018"/>
      <c r="K15" s="1380">
        <v>714</v>
      </c>
      <c r="L15" s="1429">
        <v>354</v>
      </c>
      <c r="M15" s="1429" t="s">
        <v>214</v>
      </c>
    </row>
    <row r="16" spans="1:15" s="1009" customFormat="1" ht="15" customHeight="1" x14ac:dyDescent="0.3">
      <c r="A16" s="19" t="s">
        <v>146</v>
      </c>
      <c r="B16" s="59" t="s">
        <v>759</v>
      </c>
      <c r="C16" s="1020" t="s">
        <v>143</v>
      </c>
      <c r="D16" s="1020"/>
      <c r="E16" s="893">
        <v>3531</v>
      </c>
      <c r="F16" s="1428">
        <v>3520</v>
      </c>
      <c r="G16" s="1428">
        <v>2253</v>
      </c>
      <c r="H16" s="1428">
        <v>2827</v>
      </c>
      <c r="I16" s="1428">
        <v>2550</v>
      </c>
      <c r="J16" s="1021"/>
      <c r="K16" s="893">
        <v>3511</v>
      </c>
      <c r="L16" s="1428">
        <v>3512</v>
      </c>
      <c r="M16" s="1428">
        <v>2242</v>
      </c>
    </row>
    <row r="17" spans="1:13" s="1009" customFormat="1" ht="15" customHeight="1" x14ac:dyDescent="0.3">
      <c r="A17" s="19" t="s">
        <v>144</v>
      </c>
      <c r="B17" s="59" t="s">
        <v>760</v>
      </c>
      <c r="C17" s="1020" t="s">
        <v>143</v>
      </c>
      <c r="D17" s="1020"/>
      <c r="E17" s="1321">
        <v>1045</v>
      </c>
      <c r="F17" s="1428">
        <v>969</v>
      </c>
      <c r="G17" s="1428">
        <v>1092</v>
      </c>
      <c r="H17" s="1428">
        <v>1259</v>
      </c>
      <c r="I17" s="1428">
        <v>978</v>
      </c>
      <c r="J17" s="1021"/>
      <c r="K17" s="1321">
        <v>901</v>
      </c>
      <c r="L17" s="1428">
        <v>833</v>
      </c>
      <c r="M17" s="1428">
        <v>945</v>
      </c>
    </row>
    <row r="18" spans="1:13" s="1009" customFormat="1" ht="15" customHeight="1" x14ac:dyDescent="0.3">
      <c r="A18" s="19" t="s">
        <v>145</v>
      </c>
      <c r="B18" s="59" t="s">
        <v>1136</v>
      </c>
      <c r="C18" s="1022"/>
      <c r="D18" s="1022"/>
      <c r="E18" s="893">
        <v>3492</v>
      </c>
      <c r="F18" s="1428">
        <v>3473</v>
      </c>
      <c r="G18" s="1428">
        <v>3201</v>
      </c>
      <c r="H18" s="1428">
        <v>3303</v>
      </c>
      <c r="I18" s="1428">
        <v>3374</v>
      </c>
      <c r="J18" s="1021"/>
      <c r="K18" s="893">
        <v>1467</v>
      </c>
      <c r="L18" s="1428">
        <v>1388</v>
      </c>
      <c r="M18" s="1428">
        <v>1281</v>
      </c>
    </row>
    <row r="19" spans="1:13" s="1009" customFormat="1" ht="27" customHeight="1" thickBot="1" x14ac:dyDescent="0.35">
      <c r="A19" s="1377" t="s">
        <v>1137</v>
      </c>
      <c r="B19" s="1378" t="s">
        <v>1138</v>
      </c>
      <c r="C19" s="1342"/>
      <c r="D19" s="1342"/>
      <c r="E19" s="1023" t="s">
        <v>1659</v>
      </c>
      <c r="F19" s="1024" t="s">
        <v>1659</v>
      </c>
      <c r="G19" s="1024" t="s">
        <v>1659</v>
      </c>
      <c r="H19" s="1024" t="s">
        <v>1659</v>
      </c>
      <c r="I19" s="1024" t="s">
        <v>1659</v>
      </c>
      <c r="J19" s="1021"/>
      <c r="K19" s="1023" t="s">
        <v>1659</v>
      </c>
      <c r="L19" s="1024" t="s">
        <v>1659</v>
      </c>
      <c r="M19" s="1024" t="s">
        <v>1659</v>
      </c>
    </row>
    <row r="20" spans="1:13" s="76" customFormat="1" ht="12" customHeight="1" thickTop="1" x14ac:dyDescent="0.3">
      <c r="A20" s="1025"/>
      <c r="B20" s="1025"/>
      <c r="C20" s="69"/>
      <c r="D20" s="69"/>
      <c r="E20" s="1026"/>
      <c r="F20" s="1026"/>
      <c r="G20" s="649"/>
      <c r="H20" s="1027"/>
      <c r="I20" s="649"/>
      <c r="J20" s="649"/>
      <c r="K20" s="1028"/>
      <c r="L20" s="1028"/>
      <c r="M20" s="1028"/>
    </row>
    <row r="21" spans="1:13" s="76" customFormat="1" ht="11.25" customHeight="1" x14ac:dyDescent="0.3">
      <c r="A21" s="1025"/>
      <c r="B21" s="1025"/>
      <c r="C21" s="69"/>
      <c r="D21" s="69"/>
      <c r="E21" s="1026"/>
      <c r="F21" s="1026"/>
      <c r="G21" s="649"/>
      <c r="H21" s="539"/>
      <c r="I21" s="649"/>
      <c r="J21" s="649"/>
      <c r="K21" s="1028"/>
      <c r="L21" s="1028"/>
      <c r="M21" s="1028"/>
    </row>
    <row r="22" spans="1:13" s="76" customFormat="1" ht="11.25" customHeight="1" x14ac:dyDescent="0.3">
      <c r="A22" s="1029"/>
      <c r="B22" s="69"/>
      <c r="C22" s="69"/>
      <c r="D22" s="69"/>
      <c r="E22" s="1026"/>
      <c r="F22" s="1026"/>
      <c r="G22" s="649"/>
      <c r="H22" s="1030"/>
      <c r="I22" s="649"/>
      <c r="J22" s="649"/>
      <c r="K22" s="1028"/>
      <c r="L22" s="1028"/>
      <c r="M22" s="1028"/>
    </row>
    <row r="23" spans="1:13" ht="16.2" thickBot="1" x14ac:dyDescent="0.35">
      <c r="A23" s="70" t="s">
        <v>1139</v>
      </c>
      <c r="B23" s="70" t="s">
        <v>1140</v>
      </c>
      <c r="C23" s="15"/>
      <c r="D23" s="15"/>
      <c r="E23" s="649"/>
      <c r="F23" s="649"/>
      <c r="G23" s="649"/>
      <c r="H23" s="649"/>
      <c r="I23" s="649"/>
      <c r="J23" s="649"/>
      <c r="K23" s="1031"/>
      <c r="L23" s="1031"/>
      <c r="M23" s="1032" t="s">
        <v>1141</v>
      </c>
    </row>
    <row r="24" spans="1:13" s="1009" customFormat="1" ht="16.5" customHeight="1" thickTop="1" x14ac:dyDescent="0.3">
      <c r="A24" s="1485"/>
      <c r="B24" s="1485"/>
      <c r="C24" s="1033"/>
      <c r="D24" s="1033"/>
      <c r="E24" s="1488" t="s">
        <v>147</v>
      </c>
      <c r="F24" s="1488">
        <v>2015</v>
      </c>
      <c r="G24" s="1488">
        <v>2014</v>
      </c>
      <c r="H24" s="1488">
        <v>2013</v>
      </c>
      <c r="I24" s="1488">
        <v>2012</v>
      </c>
      <c r="J24" s="649"/>
      <c r="K24" s="1488" t="s">
        <v>186</v>
      </c>
      <c r="L24" s="1488"/>
      <c r="M24" s="1488"/>
    </row>
    <row r="25" spans="1:13" s="1009" customFormat="1" x14ac:dyDescent="0.3">
      <c r="A25" s="1486"/>
      <c r="B25" s="1486"/>
      <c r="C25" s="1034"/>
      <c r="D25" s="1034"/>
      <c r="E25" s="1483" t="s">
        <v>1628</v>
      </c>
      <c r="F25" s="1481" t="s">
        <v>1629</v>
      </c>
      <c r="G25" s="1481" t="s">
        <v>1630</v>
      </c>
      <c r="H25" s="1481" t="s">
        <v>1631</v>
      </c>
      <c r="I25" s="1491" t="s">
        <v>1632</v>
      </c>
      <c r="J25" s="649"/>
      <c r="K25" s="1483" t="s">
        <v>1628</v>
      </c>
      <c r="L25" s="1481" t="s">
        <v>1629</v>
      </c>
      <c r="M25" s="1491" t="s">
        <v>1630</v>
      </c>
    </row>
    <row r="26" spans="1:13" s="1009" customFormat="1" x14ac:dyDescent="0.3">
      <c r="A26" s="1487"/>
      <c r="B26" s="1487"/>
      <c r="C26" s="1035"/>
      <c r="D26" s="1375"/>
      <c r="E26" s="1484"/>
      <c r="F26" s="1482"/>
      <c r="G26" s="1482"/>
      <c r="H26" s="1482"/>
      <c r="I26" s="1492"/>
      <c r="J26" s="649"/>
      <c r="K26" s="1489"/>
      <c r="L26" s="1490"/>
      <c r="M26" s="1493"/>
    </row>
    <row r="27" spans="1:13" s="1009" customFormat="1" ht="9.75" customHeight="1" x14ac:dyDescent="0.3">
      <c r="A27" s="1012"/>
      <c r="B27" s="1012"/>
      <c r="C27" s="1012"/>
      <c r="D27" s="1012"/>
      <c r="E27" s="412"/>
      <c r="F27" s="1013"/>
      <c r="G27" s="1013"/>
      <c r="H27" s="1013"/>
      <c r="I27" s="1013"/>
      <c r="J27" s="649"/>
      <c r="K27" s="1036"/>
      <c r="L27" s="1037"/>
      <c r="M27" s="1013"/>
    </row>
    <row r="28" spans="1:13" s="1009" customFormat="1" ht="15" customHeight="1" x14ac:dyDescent="0.3">
      <c r="A28" s="149" t="s">
        <v>1142</v>
      </c>
      <c r="B28" s="701" t="s">
        <v>1143</v>
      </c>
      <c r="C28" s="1038"/>
      <c r="D28" s="1038"/>
      <c r="E28" s="1447" t="s">
        <v>1763</v>
      </c>
      <c r="F28" s="1434" t="s">
        <v>1764</v>
      </c>
      <c r="G28" s="1434" t="s">
        <v>1660</v>
      </c>
      <c r="H28" s="1434" t="s">
        <v>1661</v>
      </c>
      <c r="I28" s="1434" t="s">
        <v>1765</v>
      </c>
      <c r="J28" s="649"/>
      <c r="K28" s="127" t="s">
        <v>1766</v>
      </c>
      <c r="L28" s="1434" t="s">
        <v>1767</v>
      </c>
      <c r="M28" s="1434" t="s">
        <v>1687</v>
      </c>
    </row>
    <row r="29" spans="1:13" s="1009" customFormat="1" ht="15" customHeight="1" x14ac:dyDescent="0.3">
      <c r="A29" s="19" t="s">
        <v>1144</v>
      </c>
      <c r="B29" s="59" t="s">
        <v>1145</v>
      </c>
      <c r="C29" s="1039"/>
      <c r="D29" s="1039"/>
      <c r="E29" s="1448" t="s">
        <v>1768</v>
      </c>
      <c r="F29" s="1435" t="s">
        <v>1662</v>
      </c>
      <c r="G29" s="1435" t="s">
        <v>1663</v>
      </c>
      <c r="H29" s="1435" t="s">
        <v>1664</v>
      </c>
      <c r="I29" s="1435" t="s">
        <v>1665</v>
      </c>
      <c r="J29" s="649"/>
      <c r="K29" s="1321" t="s">
        <v>1769</v>
      </c>
      <c r="L29" s="1330" t="s">
        <v>1688</v>
      </c>
      <c r="M29" s="1330" t="s">
        <v>1689</v>
      </c>
    </row>
    <row r="30" spans="1:13" s="1009" customFormat="1" ht="15" customHeight="1" x14ac:dyDescent="0.3">
      <c r="A30" s="19" t="s">
        <v>139</v>
      </c>
      <c r="B30" s="59" t="s">
        <v>1146</v>
      </c>
      <c r="C30" s="1039"/>
      <c r="D30" s="1039"/>
      <c r="E30" s="1448" t="s">
        <v>1770</v>
      </c>
      <c r="F30" s="1330" t="s">
        <v>1666</v>
      </c>
      <c r="G30" s="1330" t="s">
        <v>1667</v>
      </c>
      <c r="H30" s="1330" t="s">
        <v>1668</v>
      </c>
      <c r="I30" s="1435" t="s">
        <v>1669</v>
      </c>
      <c r="J30" s="649"/>
      <c r="K30" s="1321" t="s">
        <v>1771</v>
      </c>
      <c r="L30" s="1330" t="s">
        <v>1690</v>
      </c>
      <c r="M30" s="1330" t="s">
        <v>1691</v>
      </c>
    </row>
    <row r="31" spans="1:13" s="1009" customFormat="1" ht="15" customHeight="1" x14ac:dyDescent="0.3">
      <c r="A31" s="19" t="s">
        <v>140</v>
      </c>
      <c r="B31" s="59" t="s">
        <v>148</v>
      </c>
      <c r="C31" s="1039"/>
      <c r="D31" s="1039"/>
      <c r="E31" s="1448" t="s">
        <v>1772</v>
      </c>
      <c r="F31" s="1436" t="s">
        <v>1670</v>
      </c>
      <c r="G31" s="1436" t="s">
        <v>1671</v>
      </c>
      <c r="H31" s="1436" t="s">
        <v>1672</v>
      </c>
      <c r="I31" s="1436" t="s">
        <v>1673</v>
      </c>
      <c r="J31" s="649"/>
      <c r="K31" s="1448" t="s">
        <v>1773</v>
      </c>
      <c r="L31" s="1436" t="s">
        <v>1692</v>
      </c>
      <c r="M31" s="1436" t="s">
        <v>1693</v>
      </c>
    </row>
    <row r="32" spans="1:13" s="1009" customFormat="1" ht="15" customHeight="1" x14ac:dyDescent="0.3">
      <c r="A32" s="19" t="s">
        <v>141</v>
      </c>
      <c r="B32" s="59" t="s">
        <v>149</v>
      </c>
      <c r="C32" s="1039"/>
      <c r="D32" s="1039"/>
      <c r="E32" s="1448" t="s">
        <v>1774</v>
      </c>
      <c r="F32" s="1436" t="s">
        <v>1674</v>
      </c>
      <c r="G32" s="1436" t="s">
        <v>1675</v>
      </c>
      <c r="H32" s="1436" t="s">
        <v>1676</v>
      </c>
      <c r="I32" s="1436" t="s">
        <v>1677</v>
      </c>
      <c r="J32" s="649"/>
      <c r="K32" s="1448" t="s">
        <v>1775</v>
      </c>
      <c r="L32" s="1436" t="s">
        <v>1694</v>
      </c>
      <c r="M32" s="1436" t="s">
        <v>1695</v>
      </c>
    </row>
    <row r="33" spans="1:13" s="1009" customFormat="1" ht="15" customHeight="1" x14ac:dyDescent="0.3">
      <c r="A33" s="1040" t="s">
        <v>1147</v>
      </c>
      <c r="B33" s="59" t="s">
        <v>1148</v>
      </c>
      <c r="C33" s="1039"/>
      <c r="D33" s="1039"/>
      <c r="E33" s="1448" t="s">
        <v>1776</v>
      </c>
      <c r="F33" s="1435" t="s">
        <v>1678</v>
      </c>
      <c r="G33" s="1435" t="s">
        <v>1679</v>
      </c>
      <c r="H33" s="1435" t="s">
        <v>1680</v>
      </c>
      <c r="I33" s="1435" t="s">
        <v>1681</v>
      </c>
      <c r="J33" s="649"/>
      <c r="K33" s="1321" t="s">
        <v>1777</v>
      </c>
      <c r="L33" s="1330" t="s">
        <v>1696</v>
      </c>
      <c r="M33" s="1330" t="s">
        <v>1697</v>
      </c>
    </row>
    <row r="34" spans="1:13" s="1009" customFormat="1" ht="15" customHeight="1" x14ac:dyDescent="0.3">
      <c r="A34" s="1041" t="s">
        <v>1149</v>
      </c>
      <c r="B34" s="1042" t="s">
        <v>1150</v>
      </c>
      <c r="C34" s="1043"/>
      <c r="D34" s="1043"/>
      <c r="E34" s="1448" t="s">
        <v>1778</v>
      </c>
      <c r="F34" s="1434" t="s">
        <v>1779</v>
      </c>
      <c r="G34" s="1434" t="s">
        <v>1780</v>
      </c>
      <c r="H34" s="1434">
        <v>130</v>
      </c>
      <c r="I34" s="1434" t="s">
        <v>1682</v>
      </c>
      <c r="J34" s="649"/>
      <c r="K34" s="1381" t="s">
        <v>214</v>
      </c>
      <c r="L34" s="36" t="s">
        <v>214</v>
      </c>
      <c r="M34" s="36" t="s">
        <v>214</v>
      </c>
    </row>
    <row r="35" spans="1:13" s="1009" customFormat="1" ht="15" customHeight="1" thickBot="1" x14ac:dyDescent="0.35">
      <c r="A35" s="1044" t="s">
        <v>75</v>
      </c>
      <c r="B35" s="1045" t="s">
        <v>76</v>
      </c>
      <c r="C35" s="1046"/>
      <c r="D35" s="1046"/>
      <c r="E35" s="1449" t="s">
        <v>1781</v>
      </c>
      <c r="F35" s="1437" t="s">
        <v>1683</v>
      </c>
      <c r="G35" s="1437" t="s">
        <v>1684</v>
      </c>
      <c r="H35" s="1437" t="s">
        <v>1685</v>
      </c>
      <c r="I35" s="1437" t="s">
        <v>1686</v>
      </c>
      <c r="J35" s="649"/>
      <c r="K35" s="1322" t="s">
        <v>1782</v>
      </c>
      <c r="L35" s="1437" t="s">
        <v>1698</v>
      </c>
      <c r="M35" s="1437" t="s">
        <v>1699</v>
      </c>
    </row>
    <row r="36" spans="1:13" s="1009" customFormat="1" ht="15" thickTop="1" x14ac:dyDescent="0.3">
      <c r="A36" s="71"/>
      <c r="B36" s="71"/>
      <c r="C36" s="71"/>
      <c r="D36" s="71"/>
      <c r="E36" s="649"/>
      <c r="F36" s="649"/>
      <c r="G36" s="649"/>
      <c r="H36" s="649"/>
      <c r="I36" s="649"/>
      <c r="J36" s="649"/>
      <c r="K36" s="649"/>
      <c r="L36" s="1047"/>
      <c r="M36" s="1047"/>
    </row>
    <row r="37" spans="1:13" s="1009" customFormat="1" ht="16.2" thickBot="1" x14ac:dyDescent="0.35">
      <c r="A37" s="70" t="s">
        <v>1151</v>
      </c>
      <c r="B37" s="70" t="s">
        <v>1152</v>
      </c>
      <c r="C37" s="70"/>
      <c r="D37" s="70"/>
      <c r="E37" s="649"/>
      <c r="F37" s="649"/>
      <c r="G37" s="649"/>
      <c r="H37" s="649"/>
      <c r="I37" s="649"/>
      <c r="J37" s="649"/>
      <c r="K37" s="649"/>
      <c r="L37" s="1047"/>
      <c r="M37" s="1047"/>
    </row>
    <row r="38" spans="1:13" ht="16.5" customHeight="1" thickTop="1" x14ac:dyDescent="0.3">
      <c r="A38" s="1485"/>
      <c r="B38" s="1485"/>
      <c r="C38" s="1033"/>
      <c r="D38" s="1033"/>
      <c r="E38" s="1488" t="s">
        <v>147</v>
      </c>
      <c r="F38" s="1488">
        <v>2015</v>
      </c>
      <c r="G38" s="1488">
        <v>2014</v>
      </c>
      <c r="H38" s="1488">
        <v>2013</v>
      </c>
      <c r="I38" s="1488">
        <v>2012</v>
      </c>
      <c r="J38" s="649"/>
      <c r="K38" s="1488" t="s">
        <v>186</v>
      </c>
      <c r="L38" s="1488"/>
      <c r="M38" s="1488"/>
    </row>
    <row r="39" spans="1:13" x14ac:dyDescent="0.3">
      <c r="A39" s="1486"/>
      <c r="B39" s="1486"/>
      <c r="C39" s="1034"/>
      <c r="D39" s="1034"/>
      <c r="E39" s="1483" t="s">
        <v>1628</v>
      </c>
      <c r="F39" s="1481" t="s">
        <v>1629</v>
      </c>
      <c r="G39" s="1481" t="s">
        <v>1630</v>
      </c>
      <c r="H39" s="1481" t="s">
        <v>1631</v>
      </c>
      <c r="I39" s="1491" t="s">
        <v>1632</v>
      </c>
      <c r="J39" s="649"/>
      <c r="K39" s="1483" t="s">
        <v>1628</v>
      </c>
      <c r="L39" s="1481" t="s">
        <v>1629</v>
      </c>
      <c r="M39" s="1491" t="s">
        <v>1630</v>
      </c>
    </row>
    <row r="40" spans="1:13" x14ac:dyDescent="0.3">
      <c r="A40" s="1487"/>
      <c r="B40" s="1487"/>
      <c r="C40" s="1035"/>
      <c r="D40" s="1035"/>
      <c r="E40" s="1489"/>
      <c r="F40" s="1490"/>
      <c r="G40" s="1490"/>
      <c r="H40" s="1490"/>
      <c r="I40" s="1493"/>
      <c r="J40" s="649"/>
      <c r="K40" s="1489"/>
      <c r="L40" s="1490"/>
      <c r="M40" s="1493"/>
    </row>
    <row r="41" spans="1:13" s="1009" customFormat="1" x14ac:dyDescent="0.3">
      <c r="A41" s="1012"/>
      <c r="B41" s="1012"/>
      <c r="C41" s="1012"/>
      <c r="D41" s="1012"/>
      <c r="E41" s="1036"/>
      <c r="F41" s="1037"/>
      <c r="G41" s="1037"/>
      <c r="H41" s="1037"/>
      <c r="I41" s="1037"/>
      <c r="J41" s="649"/>
      <c r="K41" s="1036"/>
      <c r="L41" s="1037"/>
      <c r="M41" s="1037"/>
    </row>
    <row r="42" spans="1:13" s="1009" customFormat="1" x14ac:dyDescent="0.3">
      <c r="A42" s="149" t="s">
        <v>1153</v>
      </c>
      <c r="B42" s="701" t="s">
        <v>1154</v>
      </c>
      <c r="C42" s="701"/>
      <c r="D42" s="701"/>
      <c r="E42" s="1450" t="s">
        <v>1783</v>
      </c>
      <c r="F42" s="1444" t="s">
        <v>1700</v>
      </c>
      <c r="G42" s="1444" t="s">
        <v>1701</v>
      </c>
      <c r="H42" s="1444" t="s">
        <v>1702</v>
      </c>
      <c r="I42" s="1444" t="s">
        <v>1703</v>
      </c>
      <c r="J42" s="649"/>
      <c r="K42" s="1450" t="s">
        <v>1784</v>
      </c>
      <c r="L42" s="1444" t="s">
        <v>1721</v>
      </c>
      <c r="M42" s="1444" t="s">
        <v>1722</v>
      </c>
    </row>
    <row r="43" spans="1:13" s="1009" customFormat="1" x14ac:dyDescent="0.3">
      <c r="A43" s="149" t="s">
        <v>1438</v>
      </c>
      <c r="B43" s="701" t="s">
        <v>1439</v>
      </c>
      <c r="C43" s="59"/>
      <c r="D43" s="59"/>
      <c r="E43" s="1440">
        <v>1.0900000000000001</v>
      </c>
      <c r="F43" s="1441">
        <v>0.78</v>
      </c>
      <c r="G43" s="1441">
        <v>0.33</v>
      </c>
      <c r="H43" s="1441">
        <v>0.4</v>
      </c>
      <c r="I43" s="1441">
        <v>0.47</v>
      </c>
      <c r="J43" s="649"/>
      <c r="K43" s="1440" t="s">
        <v>214</v>
      </c>
      <c r="L43" s="1441" t="s">
        <v>214</v>
      </c>
      <c r="M43" s="1441" t="s">
        <v>214</v>
      </c>
    </row>
    <row r="44" spans="1:13" s="1009" customFormat="1" ht="15" customHeight="1" x14ac:dyDescent="0.3">
      <c r="A44" s="149" t="s">
        <v>1440</v>
      </c>
      <c r="B44" s="701" t="s">
        <v>1441</v>
      </c>
      <c r="C44" s="59"/>
      <c r="D44" s="59"/>
      <c r="E44" s="1433" t="s">
        <v>1785</v>
      </c>
      <c r="F44" s="1434" t="s">
        <v>1704</v>
      </c>
      <c r="G44" s="1434" t="s">
        <v>1705</v>
      </c>
      <c r="H44" s="1435" t="s">
        <v>1706</v>
      </c>
      <c r="I44" s="1435" t="s">
        <v>1707</v>
      </c>
      <c r="J44" s="649"/>
      <c r="K44" s="1381" t="s">
        <v>214</v>
      </c>
      <c r="L44" s="1330" t="s">
        <v>214</v>
      </c>
      <c r="M44" s="1330" t="s">
        <v>214</v>
      </c>
    </row>
    <row r="45" spans="1:13" ht="15" customHeight="1" x14ac:dyDescent="0.3">
      <c r="A45" s="19" t="s">
        <v>1442</v>
      </c>
      <c r="B45" s="59" t="s">
        <v>1443</v>
      </c>
      <c r="C45" s="59"/>
      <c r="D45" s="59"/>
      <c r="E45" s="1440">
        <v>0.36</v>
      </c>
      <c r="F45" s="1441" t="s">
        <v>1708</v>
      </c>
      <c r="G45" s="1441" t="s">
        <v>1708</v>
      </c>
      <c r="H45" s="1441" t="s">
        <v>1709</v>
      </c>
      <c r="I45" s="1441" t="s">
        <v>1710</v>
      </c>
      <c r="J45" s="649"/>
      <c r="K45" s="1440">
        <v>0.43</v>
      </c>
      <c r="L45" s="1441">
        <v>0.25</v>
      </c>
      <c r="M45" s="1441" t="s">
        <v>1723</v>
      </c>
    </row>
    <row r="46" spans="1:13" s="1009" customFormat="1" ht="15" customHeight="1" x14ac:dyDescent="0.3">
      <c r="A46" s="19" t="s">
        <v>1444</v>
      </c>
      <c r="B46" s="59" t="s">
        <v>1445</v>
      </c>
      <c r="C46" s="59"/>
      <c r="D46" s="59"/>
      <c r="E46" s="1438" t="s">
        <v>1786</v>
      </c>
      <c r="F46" s="1439" t="s">
        <v>1711</v>
      </c>
      <c r="G46" s="1439" t="s">
        <v>1702</v>
      </c>
      <c r="H46" s="1439" t="s">
        <v>1712</v>
      </c>
      <c r="I46" s="1439" t="s">
        <v>1713</v>
      </c>
      <c r="J46" s="649"/>
      <c r="K46" s="1438" t="s">
        <v>214</v>
      </c>
      <c r="L46" s="1439" t="s">
        <v>214</v>
      </c>
      <c r="M46" s="1439" t="s">
        <v>214</v>
      </c>
    </row>
    <row r="47" spans="1:13" s="1009" customFormat="1" ht="15" customHeight="1" x14ac:dyDescent="0.3">
      <c r="A47" s="19" t="s">
        <v>1446</v>
      </c>
      <c r="B47" s="59" t="s">
        <v>1447</v>
      </c>
      <c r="C47" s="59"/>
      <c r="D47" s="59"/>
      <c r="E47" s="1438" t="s">
        <v>1787</v>
      </c>
      <c r="F47" s="1439" t="s">
        <v>1714</v>
      </c>
      <c r="G47" s="1439" t="s">
        <v>1715</v>
      </c>
      <c r="H47" s="1439" t="s">
        <v>1716</v>
      </c>
      <c r="I47" s="1439" t="s">
        <v>1717</v>
      </c>
      <c r="J47" s="649"/>
      <c r="K47" s="1438" t="s">
        <v>214</v>
      </c>
      <c r="L47" s="1439" t="s">
        <v>214</v>
      </c>
      <c r="M47" s="1439" t="s">
        <v>214</v>
      </c>
    </row>
    <row r="48" spans="1:13" s="1009" customFormat="1" ht="15" customHeight="1" thickBot="1" x14ac:dyDescent="0.35">
      <c r="A48" s="1048" t="s">
        <v>1448</v>
      </c>
      <c r="B48" s="1045" t="s">
        <v>1449</v>
      </c>
      <c r="C48" s="1045"/>
      <c r="D48" s="1045"/>
      <c r="E48" s="1442">
        <v>0.17</v>
      </c>
      <c r="F48" s="1443" t="s">
        <v>1718</v>
      </c>
      <c r="G48" s="1443" t="s">
        <v>1709</v>
      </c>
      <c r="H48" s="1443" t="s">
        <v>1719</v>
      </c>
      <c r="I48" s="1443" t="s">
        <v>1720</v>
      </c>
      <c r="J48" s="649"/>
      <c r="K48" s="1442">
        <v>0.2</v>
      </c>
      <c r="L48" s="1443" t="s">
        <v>1724</v>
      </c>
      <c r="M48" s="1443" t="s">
        <v>1725</v>
      </c>
    </row>
    <row r="49" spans="1:10" s="1009" customFormat="1" ht="15" thickTop="1" x14ac:dyDescent="0.3">
      <c r="A49" s="293"/>
      <c r="B49" s="65"/>
      <c r="C49" s="72"/>
      <c r="D49" s="72"/>
      <c r="E49" s="72"/>
      <c r="F49" s="72"/>
      <c r="G49" s="437"/>
      <c r="H49" s="437"/>
      <c r="I49" s="437"/>
      <c r="J49" s="15"/>
    </row>
    <row r="50" spans="1:10" s="1009" customFormat="1" ht="30.6" x14ac:dyDescent="0.3">
      <c r="A50" s="293" t="s">
        <v>1155</v>
      </c>
      <c r="B50" s="65" t="s">
        <v>1156</v>
      </c>
      <c r="C50" s="72"/>
      <c r="D50" s="72"/>
      <c r="E50" s="72"/>
      <c r="F50" s="72"/>
      <c r="G50" s="437"/>
      <c r="H50" s="437"/>
      <c r="I50" s="437"/>
      <c r="J50" s="15"/>
    </row>
    <row r="51" spans="1:10" s="1009" customFormat="1" ht="5.25" customHeight="1" x14ac:dyDescent="0.3">
      <c r="A51" s="293"/>
      <c r="B51" s="65"/>
      <c r="C51" s="72"/>
      <c r="D51" s="72"/>
      <c r="E51" s="72"/>
      <c r="F51" s="72"/>
      <c r="G51" s="437"/>
      <c r="H51" s="437"/>
      <c r="I51" s="437"/>
      <c r="J51" s="15"/>
    </row>
    <row r="52" spans="1:10" s="1009" customFormat="1" x14ac:dyDescent="0.3">
      <c r="A52" s="1049" t="s">
        <v>1157</v>
      </c>
      <c r="B52" s="1049" t="s">
        <v>1158</v>
      </c>
      <c r="C52" s="72"/>
      <c r="D52" s="72"/>
      <c r="E52" s="72"/>
      <c r="F52" s="72"/>
      <c r="G52" s="437"/>
      <c r="H52" s="437"/>
      <c r="I52" s="437"/>
      <c r="J52" s="15"/>
    </row>
    <row r="53" spans="1:10" s="1009" customFormat="1" ht="21.6" x14ac:dyDescent="0.3">
      <c r="A53" s="1049" t="s">
        <v>1159</v>
      </c>
      <c r="B53" s="1049" t="s">
        <v>1160</v>
      </c>
      <c r="C53" s="72"/>
      <c r="D53" s="72"/>
      <c r="E53" s="72"/>
      <c r="F53" s="72"/>
      <c r="G53" s="437"/>
      <c r="H53" s="437"/>
      <c r="I53" s="437"/>
      <c r="J53" s="15"/>
    </row>
    <row r="54" spans="1:10" ht="31.8" x14ac:dyDescent="0.3">
      <c r="A54" s="1049" t="s">
        <v>1161</v>
      </c>
      <c r="B54" s="1049" t="s">
        <v>1162</v>
      </c>
      <c r="C54" s="74"/>
      <c r="D54" s="74"/>
      <c r="E54" s="74"/>
      <c r="F54" s="74"/>
      <c r="G54" s="15"/>
      <c r="H54" s="15"/>
      <c r="I54" s="15"/>
      <c r="J54" s="15"/>
    </row>
    <row r="55" spans="1:10" ht="33.75" customHeight="1" x14ac:dyDescent="0.3">
      <c r="A55" s="1049" t="s">
        <v>1163</v>
      </c>
      <c r="B55" s="1049" t="s">
        <v>1164</v>
      </c>
      <c r="C55" s="74"/>
      <c r="D55" s="74"/>
      <c r="E55" s="74"/>
      <c r="F55" s="74"/>
      <c r="G55" s="15"/>
      <c r="H55" s="15"/>
      <c r="I55" s="15"/>
      <c r="J55" s="15"/>
    </row>
    <row r="56" spans="1:10" ht="21.6" x14ac:dyDescent="0.3">
      <c r="A56" s="1050" t="s">
        <v>1165</v>
      </c>
      <c r="B56" s="65" t="s">
        <v>1166</v>
      </c>
      <c r="C56" s="74"/>
      <c r="D56" s="74"/>
      <c r="E56" s="74"/>
      <c r="F56" s="74"/>
      <c r="G56" s="15"/>
      <c r="H56" s="15"/>
      <c r="I56" s="15"/>
      <c r="J56" s="15"/>
    </row>
    <row r="57" spans="1:10" ht="33.75" customHeight="1" x14ac:dyDescent="0.3">
      <c r="A57" s="1051" t="s">
        <v>1167</v>
      </c>
      <c r="B57" s="1049" t="s">
        <v>1168</v>
      </c>
      <c r="C57" s="74"/>
      <c r="D57" s="74"/>
      <c r="E57" s="74"/>
      <c r="F57" s="74"/>
      <c r="G57" s="15"/>
      <c r="H57" s="15"/>
      <c r="I57" s="15"/>
      <c r="J57" s="15"/>
    </row>
    <row r="58" spans="1:10" ht="31.8" x14ac:dyDescent="0.3">
      <c r="A58" s="1049" t="s">
        <v>1450</v>
      </c>
      <c r="B58" s="1049" t="s">
        <v>1451</v>
      </c>
      <c r="C58" s="15"/>
      <c r="D58" s="15"/>
      <c r="E58" s="15"/>
      <c r="F58" s="15"/>
      <c r="G58" s="15"/>
      <c r="H58" s="15"/>
      <c r="I58" s="15"/>
      <c r="J58" s="15"/>
    </row>
    <row r="59" spans="1:10" ht="27" customHeight="1" x14ac:dyDescent="0.3">
      <c r="A59" s="1051" t="s">
        <v>1452</v>
      </c>
      <c r="B59" s="1051" t="s">
        <v>1453</v>
      </c>
      <c r="C59" s="15"/>
      <c r="D59" s="15"/>
      <c r="E59" s="15"/>
      <c r="F59" s="15"/>
      <c r="G59" s="15"/>
      <c r="H59" s="15"/>
      <c r="I59" s="15"/>
      <c r="J59" s="15"/>
    </row>
    <row r="60" spans="1:10" ht="33.75" customHeight="1" x14ac:dyDescent="0.3">
      <c r="A60" s="1051" t="s">
        <v>1454</v>
      </c>
      <c r="B60" s="1051" t="s">
        <v>1455</v>
      </c>
      <c r="C60" s="15"/>
      <c r="D60" s="15"/>
      <c r="E60" s="15"/>
      <c r="F60" s="15"/>
      <c r="G60" s="15"/>
      <c r="H60" s="15"/>
      <c r="I60" s="15"/>
      <c r="J60" s="15"/>
    </row>
    <row r="61" spans="1:10" ht="21.6" x14ac:dyDescent="0.3">
      <c r="A61" s="1051" t="s">
        <v>1456</v>
      </c>
      <c r="B61" s="1051" t="s">
        <v>1457</v>
      </c>
      <c r="C61" s="1052"/>
      <c r="D61" s="1052"/>
      <c r="E61" s="1052"/>
      <c r="F61" s="1052"/>
      <c r="G61" s="15"/>
      <c r="H61" s="15"/>
      <c r="I61" s="15"/>
      <c r="J61" s="15"/>
    </row>
    <row r="62" spans="1:10" ht="31.8" x14ac:dyDescent="0.3">
      <c r="A62" s="1051" t="s">
        <v>1458</v>
      </c>
      <c r="B62" s="1051" t="s">
        <v>1459</v>
      </c>
    </row>
    <row r="63" spans="1:10" ht="33.75" customHeight="1" x14ac:dyDescent="0.3">
      <c r="A63" s="1051" t="s">
        <v>1460</v>
      </c>
      <c r="B63" s="1051" t="s">
        <v>1461</v>
      </c>
    </row>
  </sheetData>
  <mergeCells count="37">
    <mergeCell ref="I25:I26"/>
    <mergeCell ref="K25:K26"/>
    <mergeCell ref="L25:L26"/>
    <mergeCell ref="M25:M26"/>
    <mergeCell ref="M39:M40"/>
    <mergeCell ref="I39:I40"/>
    <mergeCell ref="K39:K40"/>
    <mergeCell ref="L39:L40"/>
    <mergeCell ref="A38:A40"/>
    <mergeCell ref="B38:B40"/>
    <mergeCell ref="E38:I38"/>
    <mergeCell ref="K38:M38"/>
    <mergeCell ref="E39:E40"/>
    <mergeCell ref="F39:F40"/>
    <mergeCell ref="G39:G40"/>
    <mergeCell ref="H39:H40"/>
    <mergeCell ref="L7:L8"/>
    <mergeCell ref="M7:M8"/>
    <mergeCell ref="A24:A26"/>
    <mergeCell ref="B24:B26"/>
    <mergeCell ref="E24:I24"/>
    <mergeCell ref="K24:M24"/>
    <mergeCell ref="E25:E26"/>
    <mergeCell ref="F25:F26"/>
    <mergeCell ref="G25:G26"/>
    <mergeCell ref="A6:A8"/>
    <mergeCell ref="B6:B8"/>
    <mergeCell ref="C6:C8"/>
    <mergeCell ref="E6:I6"/>
    <mergeCell ref="K6:M6"/>
    <mergeCell ref="E7:E8"/>
    <mergeCell ref="H25:H26"/>
    <mergeCell ref="F7:F8"/>
    <mergeCell ref="G7:G8"/>
    <mergeCell ref="H7:H8"/>
    <mergeCell ref="I7:I8"/>
    <mergeCell ref="K7:K8"/>
  </mergeCells>
  <phoneticPr fontId="8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9A65D-0A8A-4443-8C68-606AFB4A2DEA}">
  <sheetPr>
    <tabColor rgb="FF92D050"/>
    <pageSetUpPr fitToPage="1"/>
  </sheetPr>
  <dimension ref="A1:K52"/>
  <sheetViews>
    <sheetView showGridLines="0" zoomScaleNormal="100" workbookViewId="0">
      <pane ySplit="7" topLeftCell="A8" activePane="bottomLeft" state="frozen"/>
      <selection pane="bottomLeft" activeCell="J29" sqref="J29"/>
    </sheetView>
  </sheetViews>
  <sheetFormatPr defaultColWidth="9.44140625" defaultRowHeight="13.2" outlineLevelCol="1" x14ac:dyDescent="0.3"/>
  <cols>
    <col min="1" max="1" width="59.5546875" style="8" customWidth="1"/>
    <col min="2" max="2" width="50.44140625" style="8" customWidth="1" outlineLevel="1"/>
    <col min="3" max="3" width="10.5546875" style="8" customWidth="1"/>
    <col min="4" max="4" width="20.5546875" style="34" customWidth="1"/>
    <col min="5" max="5" width="23.5546875" style="34" customWidth="1"/>
    <col min="6" max="6" width="1.5546875" style="8" customWidth="1"/>
    <col min="7" max="8" width="20.44140625" style="34" customWidth="1"/>
    <col min="9" max="16384" width="9.44140625" style="8"/>
  </cols>
  <sheetData>
    <row r="1" spans="1:9" ht="26.4" x14ac:dyDescent="0.3">
      <c r="A1" s="63" t="s">
        <v>1011</v>
      </c>
      <c r="B1" s="63" t="s">
        <v>1012</v>
      </c>
      <c r="C1" s="63"/>
    </row>
    <row r="2" spans="1:9" ht="25.5" customHeight="1" x14ac:dyDescent="0.3">
      <c r="A2" s="63" t="s">
        <v>1761</v>
      </c>
      <c r="B2" s="63" t="s">
        <v>1762</v>
      </c>
      <c r="C2" s="63"/>
    </row>
    <row r="3" spans="1:9" ht="14.4" x14ac:dyDescent="0.3">
      <c r="B3" s="15"/>
      <c r="C3" s="15"/>
    </row>
    <row r="4" spans="1:9" ht="20.399999999999999" x14ac:dyDescent="0.3">
      <c r="A4" s="16" t="s">
        <v>107</v>
      </c>
      <c r="B4" s="16" t="s">
        <v>108</v>
      </c>
    </row>
    <row r="5" spans="1:9" ht="21" thickBot="1" x14ac:dyDescent="0.3">
      <c r="A5" s="16"/>
      <c r="B5" s="15"/>
      <c r="C5" s="15"/>
      <c r="H5" s="1472" t="s">
        <v>36</v>
      </c>
    </row>
    <row r="6" spans="1:9" ht="36" customHeight="1" thickTop="1" x14ac:dyDescent="0.3">
      <c r="A6" s="1494"/>
      <c r="B6" s="1494"/>
      <c r="C6" s="1496" t="s">
        <v>490</v>
      </c>
      <c r="D6" s="1498" t="s">
        <v>109</v>
      </c>
      <c r="E6" s="1498"/>
      <c r="G6" s="1498" t="s">
        <v>185</v>
      </c>
      <c r="H6" s="1498"/>
    </row>
    <row r="7" spans="1:9" ht="13.8" x14ac:dyDescent="0.3">
      <c r="A7" s="1495"/>
      <c r="B7" s="1495"/>
      <c r="C7" s="1497"/>
      <c r="D7" s="200" t="s">
        <v>1633</v>
      </c>
      <c r="E7" s="200" t="s">
        <v>1634</v>
      </c>
      <c r="F7" s="3"/>
      <c r="G7" s="200" t="s">
        <v>1633</v>
      </c>
      <c r="H7" s="200" t="s">
        <v>1634</v>
      </c>
    </row>
    <row r="8" spans="1:9" x14ac:dyDescent="0.3">
      <c r="A8" s="6"/>
      <c r="B8" s="51"/>
      <c r="C8" s="79"/>
      <c r="D8" s="36"/>
      <c r="E8" s="36"/>
      <c r="G8" s="36"/>
      <c r="H8" s="36"/>
    </row>
    <row r="9" spans="1:9" x14ac:dyDescent="0.3">
      <c r="A9" s="6"/>
      <c r="B9" s="51"/>
      <c r="C9" s="79"/>
      <c r="D9" s="36"/>
      <c r="E9" s="36"/>
      <c r="G9" s="36"/>
      <c r="H9" s="36"/>
    </row>
    <row r="10" spans="1:9" x14ac:dyDescent="0.3">
      <c r="A10" s="431" t="s">
        <v>0</v>
      </c>
      <c r="B10" s="431" t="s">
        <v>37</v>
      </c>
      <c r="C10" s="87">
        <v>4</v>
      </c>
      <c r="D10" s="37">
        <v>955423</v>
      </c>
      <c r="E10" s="37">
        <v>1167466</v>
      </c>
      <c r="F10" s="708"/>
      <c r="G10" s="37">
        <v>619683</v>
      </c>
      <c r="H10" s="37">
        <v>870286</v>
      </c>
      <c r="I10" s="708"/>
    </row>
    <row r="11" spans="1:9" x14ac:dyDescent="0.3">
      <c r="A11" s="116" t="s">
        <v>1</v>
      </c>
      <c r="B11" s="116" t="s">
        <v>38</v>
      </c>
      <c r="C11" s="769"/>
      <c r="D11" s="770">
        <v>15415</v>
      </c>
      <c r="E11" s="770">
        <v>16296</v>
      </c>
      <c r="F11" s="708"/>
      <c r="G11" s="770">
        <v>14110</v>
      </c>
      <c r="H11" s="770">
        <v>14432</v>
      </c>
      <c r="I11" s="708"/>
    </row>
    <row r="12" spans="1:9" x14ac:dyDescent="0.3">
      <c r="A12" s="116" t="s">
        <v>129</v>
      </c>
      <c r="B12" s="116" t="s">
        <v>682</v>
      </c>
      <c r="C12" s="769">
        <v>5</v>
      </c>
      <c r="D12" s="30">
        <v>-467797</v>
      </c>
      <c r="E12" s="30">
        <v>-731991</v>
      </c>
      <c r="F12" s="708"/>
      <c r="G12" s="30">
        <v>-260263</v>
      </c>
      <c r="H12" s="30">
        <v>-531105</v>
      </c>
      <c r="I12" s="708"/>
    </row>
    <row r="13" spans="1:9" x14ac:dyDescent="0.3">
      <c r="A13" s="116" t="s">
        <v>2</v>
      </c>
      <c r="B13" s="116" t="s">
        <v>39</v>
      </c>
      <c r="C13" s="769"/>
      <c r="D13" s="770">
        <v>-76425</v>
      </c>
      <c r="E13" s="770">
        <v>-72688</v>
      </c>
      <c r="F13" s="708"/>
      <c r="G13" s="770">
        <v>-34805</v>
      </c>
      <c r="H13" s="770">
        <v>-33113</v>
      </c>
      <c r="I13" s="708"/>
    </row>
    <row r="14" spans="1:9" x14ac:dyDescent="0.2">
      <c r="A14" s="286" t="s">
        <v>3</v>
      </c>
      <c r="B14" s="286" t="s">
        <v>40</v>
      </c>
      <c r="C14" s="771"/>
      <c r="D14" s="772">
        <v>-32890</v>
      </c>
      <c r="E14" s="772">
        <v>-34415</v>
      </c>
      <c r="F14" s="708"/>
      <c r="G14" s="772">
        <v>-21028</v>
      </c>
      <c r="H14" s="772">
        <v>-21462</v>
      </c>
      <c r="I14" s="708"/>
    </row>
    <row r="15" spans="1:9" x14ac:dyDescent="0.3">
      <c r="A15" s="773" t="s">
        <v>853</v>
      </c>
      <c r="B15" s="773" t="s">
        <v>853</v>
      </c>
      <c r="C15" s="78"/>
      <c r="D15" s="29">
        <v>393726</v>
      </c>
      <c r="E15" s="29">
        <v>344668</v>
      </c>
      <c r="F15" s="708"/>
      <c r="G15" s="29">
        <v>317697</v>
      </c>
      <c r="H15" s="29">
        <v>299038</v>
      </c>
      <c r="I15" s="708"/>
    </row>
    <row r="16" spans="1:9" ht="20.399999999999999" x14ac:dyDescent="0.2">
      <c r="A16" s="286" t="s">
        <v>495</v>
      </c>
      <c r="B16" s="286" t="s">
        <v>856</v>
      </c>
      <c r="C16" s="771" t="s">
        <v>949</v>
      </c>
      <c r="D16" s="774">
        <v>-86582</v>
      </c>
      <c r="E16" s="774">
        <v>-85523</v>
      </c>
      <c r="F16" s="708"/>
      <c r="G16" s="774">
        <v>-42281</v>
      </c>
      <c r="H16" s="774">
        <v>-42822</v>
      </c>
      <c r="I16" s="708"/>
    </row>
    <row r="17" spans="1:11" x14ac:dyDescent="0.3">
      <c r="A17" s="773" t="s">
        <v>4</v>
      </c>
      <c r="B17" s="773" t="s">
        <v>41</v>
      </c>
      <c r="C17" s="78"/>
      <c r="D17" s="29">
        <v>307144</v>
      </c>
      <c r="E17" s="29">
        <v>259145</v>
      </c>
      <c r="F17" s="708"/>
      <c r="G17" s="29">
        <v>275416</v>
      </c>
      <c r="H17" s="29">
        <v>256216</v>
      </c>
      <c r="I17" s="708"/>
    </row>
    <row r="18" spans="1:11" x14ac:dyDescent="0.3">
      <c r="A18" s="118" t="s">
        <v>5</v>
      </c>
      <c r="B18" s="118" t="s">
        <v>42</v>
      </c>
      <c r="C18" s="77" t="s">
        <v>950</v>
      </c>
      <c r="D18" s="21">
        <v>9208</v>
      </c>
      <c r="E18" s="21">
        <v>2381</v>
      </c>
      <c r="F18" s="708"/>
      <c r="G18" s="21">
        <v>18910</v>
      </c>
      <c r="H18" s="21">
        <v>9449</v>
      </c>
      <c r="I18" s="708"/>
    </row>
    <row r="19" spans="1:11" x14ac:dyDescent="0.3">
      <c r="A19" s="118" t="s">
        <v>6</v>
      </c>
      <c r="B19" s="118" t="s">
        <v>43</v>
      </c>
      <c r="C19" s="77" t="s">
        <v>951</v>
      </c>
      <c r="D19" s="21">
        <v>-11584</v>
      </c>
      <c r="E19" s="21">
        <v>-11910</v>
      </c>
      <c r="F19" s="708"/>
      <c r="G19" s="21">
        <v>-11517</v>
      </c>
      <c r="H19" s="21">
        <v>-11909</v>
      </c>
      <c r="I19" s="708"/>
    </row>
    <row r="20" spans="1:11" x14ac:dyDescent="0.3">
      <c r="A20" s="118" t="s">
        <v>110</v>
      </c>
      <c r="B20" s="118" t="s">
        <v>773</v>
      </c>
      <c r="C20" s="77"/>
      <c r="D20" s="197">
        <v>0</v>
      </c>
      <c r="E20" s="197">
        <v>0</v>
      </c>
      <c r="F20" s="708"/>
      <c r="G20" s="1341">
        <v>19069</v>
      </c>
      <c r="H20" s="1341">
        <v>924</v>
      </c>
      <c r="I20" s="708"/>
    </row>
    <row r="21" spans="1:11" x14ac:dyDescent="0.3">
      <c r="A21" s="773" t="s">
        <v>96</v>
      </c>
      <c r="B21" s="773" t="s">
        <v>86</v>
      </c>
      <c r="C21" s="78"/>
      <c r="D21" s="29">
        <v>304768</v>
      </c>
      <c r="E21" s="29">
        <v>249616</v>
      </c>
      <c r="F21" s="708"/>
      <c r="G21" s="29">
        <v>301878</v>
      </c>
      <c r="H21" s="29">
        <v>254680</v>
      </c>
      <c r="I21" s="708"/>
      <c r="K21" s="708"/>
    </row>
    <row r="22" spans="1:11" x14ac:dyDescent="0.3">
      <c r="A22" s="118" t="s">
        <v>456</v>
      </c>
      <c r="B22" s="118" t="s">
        <v>482</v>
      </c>
      <c r="C22" s="77"/>
      <c r="D22" s="50">
        <v>-52280</v>
      </c>
      <c r="E22" s="50">
        <v>-27097</v>
      </c>
      <c r="F22" s="708"/>
      <c r="G22" s="50">
        <v>-48282</v>
      </c>
      <c r="H22" s="344">
        <v>-26462</v>
      </c>
      <c r="I22" s="708"/>
    </row>
    <row r="23" spans="1:11" ht="13.8" thickBot="1" x14ac:dyDescent="0.35">
      <c r="A23" s="775" t="s">
        <v>581</v>
      </c>
      <c r="B23" s="775" t="s">
        <v>478</v>
      </c>
      <c r="C23" s="80"/>
      <c r="D23" s="53">
        <v>252488</v>
      </c>
      <c r="E23" s="53">
        <v>222519</v>
      </c>
      <c r="F23" s="708"/>
      <c r="G23" s="53">
        <v>253596</v>
      </c>
      <c r="H23" s="53">
        <v>228218</v>
      </c>
      <c r="I23" s="708"/>
    </row>
    <row r="24" spans="1:11" ht="13.8" thickTop="1" x14ac:dyDescent="0.3">
      <c r="A24" s="776"/>
      <c r="B24" s="776"/>
      <c r="C24" s="777"/>
      <c r="D24" s="231"/>
      <c r="E24" s="231"/>
      <c r="G24" s="231"/>
      <c r="H24" s="231"/>
    </row>
    <row r="25" spans="1:11" x14ac:dyDescent="0.3">
      <c r="A25" s="420" t="s">
        <v>1188</v>
      </c>
      <c r="B25" s="420" t="s">
        <v>111</v>
      </c>
      <c r="C25" s="413"/>
      <c r="D25" s="206"/>
      <c r="E25" s="206"/>
      <c r="G25" s="206"/>
      <c r="H25" s="206"/>
    </row>
    <row r="26" spans="1:11" x14ac:dyDescent="0.3">
      <c r="A26" s="118" t="s">
        <v>954</v>
      </c>
      <c r="B26" s="118" t="s">
        <v>955</v>
      </c>
      <c r="C26" s="77"/>
      <c r="D26" s="50">
        <v>251368</v>
      </c>
      <c r="E26" s="50">
        <v>221999</v>
      </c>
      <c r="G26" s="21">
        <v>253596</v>
      </c>
      <c r="H26" s="21">
        <v>228218</v>
      </c>
    </row>
    <row r="27" spans="1:11" x14ac:dyDescent="0.3">
      <c r="A27" s="118" t="s">
        <v>956</v>
      </c>
      <c r="B27" s="118" t="s">
        <v>957</v>
      </c>
      <c r="C27" s="77"/>
      <c r="D27" s="50">
        <v>1120</v>
      </c>
      <c r="E27" s="50">
        <v>520</v>
      </c>
      <c r="G27" s="197">
        <v>0</v>
      </c>
      <c r="H27" s="197">
        <v>0</v>
      </c>
    </row>
    <row r="28" spans="1:11" ht="37.5" customHeight="1" x14ac:dyDescent="0.3">
      <c r="A28" s="293" t="s">
        <v>854</v>
      </c>
      <c r="B28" s="293" t="s">
        <v>855</v>
      </c>
      <c r="C28" s="15"/>
      <c r="D28" s="8"/>
      <c r="E28" s="8"/>
      <c r="G28" s="38"/>
      <c r="H28" s="38"/>
    </row>
    <row r="29" spans="1:11" ht="14.4" x14ac:dyDescent="0.3">
      <c r="A29" s="117"/>
      <c r="B29" s="15"/>
      <c r="C29" s="15"/>
      <c r="D29" s="38"/>
      <c r="E29" s="38"/>
      <c r="G29" s="38"/>
      <c r="H29" s="38"/>
    </row>
    <row r="30" spans="1:11" ht="20.399999999999999" x14ac:dyDescent="0.3">
      <c r="A30" s="16" t="s">
        <v>204</v>
      </c>
      <c r="B30" s="16" t="s">
        <v>205</v>
      </c>
      <c r="D30" s="39"/>
      <c r="E30" s="39"/>
      <c r="G30" s="39"/>
      <c r="H30" s="39"/>
    </row>
    <row r="31" spans="1:11" ht="21" thickBot="1" x14ac:dyDescent="0.35">
      <c r="A31" s="16"/>
      <c r="B31" s="15"/>
      <c r="C31" s="15"/>
      <c r="D31" s="35"/>
      <c r="E31" s="35"/>
      <c r="G31" s="35"/>
      <c r="H31" s="38" t="s">
        <v>36</v>
      </c>
    </row>
    <row r="32" spans="1:11" ht="16.2" thickTop="1" x14ac:dyDescent="0.3">
      <c r="A32" s="1494"/>
      <c r="B32" s="1499"/>
      <c r="C32" s="1496" t="s">
        <v>490</v>
      </c>
      <c r="D32" s="1498" t="s">
        <v>109</v>
      </c>
      <c r="E32" s="1498"/>
      <c r="G32" s="1498" t="s">
        <v>185</v>
      </c>
      <c r="H32" s="1498"/>
    </row>
    <row r="33" spans="1:8" ht="30" customHeight="1" x14ac:dyDescent="0.3">
      <c r="A33" s="1495"/>
      <c r="B33" s="1500"/>
      <c r="C33" s="1497"/>
      <c r="D33" s="201" t="s">
        <v>1633</v>
      </c>
      <c r="E33" s="201" t="s">
        <v>1634</v>
      </c>
      <c r="F33" s="3"/>
      <c r="G33" s="200" t="s">
        <v>1633</v>
      </c>
      <c r="H33" s="200" t="s">
        <v>1634</v>
      </c>
    </row>
    <row r="34" spans="1:8" x14ac:dyDescent="0.3">
      <c r="A34" s="6"/>
      <c r="B34" s="51"/>
      <c r="C34" s="79"/>
      <c r="D34" s="36"/>
      <c r="E34" s="36"/>
      <c r="F34" s="36"/>
      <c r="G34" s="36"/>
      <c r="H34" s="36"/>
    </row>
    <row r="35" spans="1:8" x14ac:dyDescent="0.3">
      <c r="A35" s="6"/>
      <c r="B35" s="51"/>
      <c r="C35" s="79"/>
      <c r="D35" s="36"/>
      <c r="E35" s="36"/>
      <c r="F35" s="36"/>
      <c r="G35" s="36"/>
      <c r="H35" s="36"/>
    </row>
    <row r="36" spans="1:8" x14ac:dyDescent="0.3">
      <c r="A36" s="18" t="s">
        <v>581</v>
      </c>
      <c r="B36" s="18" t="s">
        <v>478</v>
      </c>
      <c r="C36" s="78"/>
      <c r="D36" s="29">
        <v>252488</v>
      </c>
      <c r="E36" s="29">
        <v>222519</v>
      </c>
      <c r="G36" s="29">
        <v>253596</v>
      </c>
      <c r="H36" s="29">
        <v>228218</v>
      </c>
    </row>
    <row r="37" spans="1:8" x14ac:dyDescent="0.3">
      <c r="A37" s="44"/>
      <c r="B37" s="44"/>
      <c r="C37" s="82"/>
      <c r="D37" s="43"/>
      <c r="E37" s="43"/>
      <c r="G37" s="43"/>
      <c r="H37" s="43"/>
    </row>
    <row r="38" spans="1:8" ht="22.8" x14ac:dyDescent="0.2">
      <c r="A38" s="62" t="s">
        <v>1791</v>
      </c>
      <c r="B38" s="45" t="s">
        <v>1590</v>
      </c>
      <c r="C38" s="83"/>
      <c r="D38" s="37"/>
      <c r="E38" s="37"/>
      <c r="G38" s="37"/>
      <c r="H38" s="37"/>
    </row>
    <row r="39" spans="1:8" x14ac:dyDescent="0.2">
      <c r="A39" s="19" t="s">
        <v>1198</v>
      </c>
      <c r="B39" s="19" t="s">
        <v>1199</v>
      </c>
      <c r="C39" s="84">
        <v>13</v>
      </c>
      <c r="D39" s="21">
        <v>-5274</v>
      </c>
      <c r="E39" s="21">
        <v>54596</v>
      </c>
      <c r="G39" s="21">
        <v>-5274</v>
      </c>
      <c r="H39" s="21">
        <v>54596</v>
      </c>
    </row>
    <row r="40" spans="1:8" ht="24" x14ac:dyDescent="0.25">
      <c r="A40" s="20" t="s">
        <v>1402</v>
      </c>
      <c r="B40" s="20" t="s">
        <v>1401</v>
      </c>
      <c r="C40" s="85"/>
      <c r="D40" s="46">
        <v>-5274</v>
      </c>
      <c r="E40" s="46">
        <v>54596</v>
      </c>
      <c r="F40" s="6"/>
      <c r="G40" s="46">
        <v>-5274</v>
      </c>
      <c r="H40" s="46">
        <v>54596</v>
      </c>
    </row>
    <row r="41" spans="1:8" ht="23.4" x14ac:dyDescent="0.25">
      <c r="A41" s="62" t="s">
        <v>1591</v>
      </c>
      <c r="B41" s="45" t="s">
        <v>1589</v>
      </c>
      <c r="C41" s="85"/>
      <c r="D41" s="46"/>
      <c r="E41" s="46"/>
      <c r="F41" s="6"/>
      <c r="G41" s="46"/>
      <c r="H41" s="46"/>
    </row>
    <row r="42" spans="1:8" x14ac:dyDescent="0.2">
      <c r="A42" s="19" t="s">
        <v>858</v>
      </c>
      <c r="B42" s="19" t="s">
        <v>857</v>
      </c>
      <c r="C42" s="411" t="s">
        <v>681</v>
      </c>
      <c r="D42" s="223">
        <v>0</v>
      </c>
      <c r="E42" s="223">
        <v>312062</v>
      </c>
      <c r="F42" s="6"/>
      <c r="G42" s="223">
        <v>0</v>
      </c>
      <c r="H42" s="223">
        <v>312062</v>
      </c>
    </row>
    <row r="43" spans="1:8" ht="24" x14ac:dyDescent="0.25">
      <c r="A43" s="20" t="s">
        <v>1400</v>
      </c>
      <c r="B43" s="20" t="s">
        <v>1399</v>
      </c>
      <c r="C43" s="85"/>
      <c r="D43" s="768">
        <v>0</v>
      </c>
      <c r="E43" s="768">
        <v>312062</v>
      </c>
      <c r="F43" s="6"/>
      <c r="G43" s="768">
        <v>0</v>
      </c>
      <c r="H43" s="768">
        <v>312062</v>
      </c>
    </row>
    <row r="44" spans="1:8" x14ac:dyDescent="0.3">
      <c r="A44" s="20" t="s">
        <v>1365</v>
      </c>
      <c r="B44" s="20" t="s">
        <v>1366</v>
      </c>
      <c r="C44" s="81"/>
      <c r="D44" s="40">
        <v>-5274</v>
      </c>
      <c r="E44" s="40">
        <v>366658</v>
      </c>
      <c r="F44" s="6"/>
      <c r="G44" s="40">
        <v>-5274</v>
      </c>
      <c r="H44" s="40">
        <v>366658</v>
      </c>
    </row>
    <row r="45" spans="1:8" ht="13.8" thickBot="1" x14ac:dyDescent="0.35">
      <c r="A45" s="52" t="s">
        <v>660</v>
      </c>
      <c r="B45" s="52" t="s">
        <v>661</v>
      </c>
      <c r="C45" s="80"/>
      <c r="D45" s="53">
        <v>247214</v>
      </c>
      <c r="E45" s="53">
        <v>589177</v>
      </c>
      <c r="F45" s="6"/>
      <c r="G45" s="53">
        <v>248322</v>
      </c>
      <c r="H45" s="53">
        <v>594876</v>
      </c>
    </row>
    <row r="46" spans="1:8" ht="13.8" thickTop="1" x14ac:dyDescent="0.3">
      <c r="A46" s="20" t="s">
        <v>206</v>
      </c>
      <c r="B46" s="20" t="s">
        <v>774</v>
      </c>
      <c r="C46" s="81"/>
      <c r="D46" s="50"/>
      <c r="E46" s="50"/>
      <c r="G46" s="50"/>
      <c r="H46" s="50"/>
    </row>
    <row r="47" spans="1:8" x14ac:dyDescent="0.3">
      <c r="A47" s="19" t="s">
        <v>954</v>
      </c>
      <c r="B47" s="19" t="s">
        <v>955</v>
      </c>
      <c r="C47" s="77"/>
      <c r="D47" s="50">
        <v>246094</v>
      </c>
      <c r="E47" s="50">
        <v>588657</v>
      </c>
      <c r="G47" s="21">
        <v>248322</v>
      </c>
      <c r="H47" s="21">
        <v>594876</v>
      </c>
    </row>
    <row r="48" spans="1:8" x14ac:dyDescent="0.3">
      <c r="A48" s="19" t="s">
        <v>956</v>
      </c>
      <c r="B48" s="19" t="s">
        <v>957</v>
      </c>
      <c r="C48" s="77"/>
      <c r="D48" s="50">
        <v>1120</v>
      </c>
      <c r="E48" s="50">
        <v>520</v>
      </c>
      <c r="G48" s="197">
        <v>0</v>
      </c>
      <c r="H48" s="197">
        <v>0</v>
      </c>
    </row>
    <row r="52" spans="6:6" x14ac:dyDescent="0.3">
      <c r="F52" s="34"/>
    </row>
  </sheetData>
  <mergeCells count="10">
    <mergeCell ref="A32:A33"/>
    <mergeCell ref="B32:B33"/>
    <mergeCell ref="C32:C33"/>
    <mergeCell ref="D32:E32"/>
    <mergeCell ref="G32:H32"/>
    <mergeCell ref="A6:A7"/>
    <mergeCell ref="B6:B7"/>
    <mergeCell ref="C6:C7"/>
    <mergeCell ref="D6:E6"/>
    <mergeCell ref="G6:H6"/>
  </mergeCells>
  <pageMargins left="0.51181102362204722" right="0.15748031496062992" top="0.59055118110236227" bottom="0.23622047244094491" header="0.31496062992125984" footer="0.15748031496062992"/>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586A-3E95-48EA-AAFE-8AD301B4A50D}">
  <sheetPr>
    <tabColor rgb="FF92D050"/>
    <pageSetUpPr fitToPage="1"/>
  </sheetPr>
  <dimension ref="A1:J71"/>
  <sheetViews>
    <sheetView showGridLines="0" zoomScaleNormal="100" workbookViewId="0">
      <pane ySplit="8" topLeftCell="A9" activePane="bottomLeft" state="frozen"/>
      <selection pane="bottomLeft" activeCell="B41" sqref="B41"/>
    </sheetView>
  </sheetViews>
  <sheetFormatPr defaultColWidth="9.44140625" defaultRowHeight="13.8" outlineLevelCol="1" x14ac:dyDescent="0.3"/>
  <cols>
    <col min="1" max="1" width="53" style="3" customWidth="1"/>
    <col min="2" max="2" width="64.33203125" style="3" customWidth="1" outlineLevel="1"/>
    <col min="3" max="3" width="9.5546875" style="3" customWidth="1"/>
    <col min="4" max="4" width="16.5546875" style="3" customWidth="1"/>
    <col min="5" max="5" width="18.44140625" style="3" customWidth="1"/>
    <col min="6" max="6" width="4.5546875" style="3" customWidth="1"/>
    <col min="7" max="7" width="19" style="3" customWidth="1"/>
    <col min="8" max="8" width="19.5546875" style="3" customWidth="1"/>
    <col min="9" max="9" width="9.44140625" style="3"/>
    <col min="10" max="10" width="42.5546875" style="3" customWidth="1"/>
    <col min="11" max="16384" width="9.44140625" style="3"/>
  </cols>
  <sheetData>
    <row r="1" spans="1:10" x14ac:dyDescent="0.3">
      <c r="A1" s="63" t="s">
        <v>1011</v>
      </c>
      <c r="B1" s="63" t="s">
        <v>1012</v>
      </c>
      <c r="C1" s="63"/>
    </row>
    <row r="2" spans="1:10" ht="31.2" customHeight="1" x14ac:dyDescent="0.3">
      <c r="A2" s="63" t="s">
        <v>1761</v>
      </c>
      <c r="B2" s="63" t="s">
        <v>1762</v>
      </c>
      <c r="C2" s="63"/>
      <c r="D2" s="6"/>
      <c r="E2" s="6"/>
      <c r="G2" s="6"/>
      <c r="H2" s="6"/>
    </row>
    <row r="3" spans="1:10" x14ac:dyDescent="0.3">
      <c r="A3" s="6"/>
      <c r="B3" s="6"/>
      <c r="C3" s="6"/>
    </row>
    <row r="4" spans="1:10" ht="20.399999999999999" x14ac:dyDescent="0.3">
      <c r="A4" s="16" t="s">
        <v>589</v>
      </c>
      <c r="B4" s="16" t="s">
        <v>112</v>
      </c>
    </row>
    <row r="5" spans="1:10" ht="20.399999999999999" x14ac:dyDescent="0.3">
      <c r="A5" s="5"/>
      <c r="B5" s="7"/>
      <c r="C5" s="7"/>
    </row>
    <row r="6" spans="1:10" ht="21" thickBot="1" x14ac:dyDescent="0.3">
      <c r="A6" s="16"/>
      <c r="B6" s="1"/>
      <c r="C6" s="1"/>
      <c r="D6" s="35"/>
      <c r="E6" s="35"/>
      <c r="G6" s="35"/>
      <c r="H6" s="1469" t="s">
        <v>36</v>
      </c>
    </row>
    <row r="7" spans="1:10" ht="33.75" customHeight="1" thickTop="1" thickBot="1" x14ac:dyDescent="0.35">
      <c r="A7" s="1494"/>
      <c r="B7" s="1494"/>
      <c r="C7" s="1496" t="s">
        <v>150</v>
      </c>
      <c r="D7" s="1501" t="s">
        <v>109</v>
      </c>
      <c r="E7" s="1501"/>
      <c r="G7" s="1501" t="s">
        <v>185</v>
      </c>
      <c r="H7" s="1501"/>
    </row>
    <row r="8" spans="1:10" ht="14.4" thickTop="1" x14ac:dyDescent="0.3">
      <c r="A8" s="1495"/>
      <c r="B8" s="1495"/>
      <c r="C8" s="1497"/>
      <c r="D8" s="1308" t="s">
        <v>1635</v>
      </c>
      <c r="E8" s="1308" t="s">
        <v>1568</v>
      </c>
      <c r="G8" s="1339" t="s">
        <v>1635</v>
      </c>
      <c r="H8" s="1339" t="s">
        <v>1568</v>
      </c>
    </row>
    <row r="9" spans="1:10" x14ac:dyDescent="0.3">
      <c r="A9" s="6"/>
      <c r="B9" s="6"/>
      <c r="C9" s="42"/>
      <c r="D9" s="42"/>
      <c r="E9" s="42"/>
      <c r="G9" s="42"/>
      <c r="H9" s="42"/>
    </row>
    <row r="10" spans="1:10" x14ac:dyDescent="0.3">
      <c r="A10" s="90" t="s">
        <v>7</v>
      </c>
      <c r="B10" s="90" t="s">
        <v>44</v>
      </c>
      <c r="C10" s="82"/>
      <c r="D10" s="6"/>
      <c r="E10" s="6"/>
      <c r="G10" s="6"/>
      <c r="H10" s="6"/>
    </row>
    <row r="11" spans="1:10" x14ac:dyDescent="0.3">
      <c r="A11" s="778" t="s">
        <v>8</v>
      </c>
      <c r="B11" s="778" t="s">
        <v>45</v>
      </c>
      <c r="C11" s="86"/>
      <c r="D11" s="6"/>
      <c r="E11" s="6"/>
      <c r="G11" s="6"/>
      <c r="H11" s="6"/>
    </row>
    <row r="12" spans="1:10" x14ac:dyDescent="0.3">
      <c r="A12" s="293" t="s">
        <v>680</v>
      </c>
      <c r="B12" s="293" t="s">
        <v>678</v>
      </c>
      <c r="C12" s="780" t="s">
        <v>962</v>
      </c>
      <c r="D12" s="22">
        <v>69630</v>
      </c>
      <c r="E12" s="22">
        <v>57326</v>
      </c>
      <c r="G12" s="22">
        <v>21968</v>
      </c>
      <c r="H12" s="22">
        <v>21647</v>
      </c>
      <c r="J12" s="6"/>
    </row>
    <row r="13" spans="1:10" x14ac:dyDescent="0.3">
      <c r="A13" s="118" t="s">
        <v>679</v>
      </c>
      <c r="B13" s="118" t="s">
        <v>677</v>
      </c>
      <c r="C13" s="77" t="s">
        <v>959</v>
      </c>
      <c r="D13" s="23">
        <v>3372245</v>
      </c>
      <c r="E13" s="186">
        <v>3301051</v>
      </c>
      <c r="G13" s="23">
        <v>1483974</v>
      </c>
      <c r="H13" s="186">
        <v>1505411</v>
      </c>
      <c r="J13" s="6"/>
    </row>
    <row r="14" spans="1:10" x14ac:dyDescent="0.3">
      <c r="A14" s="118" t="s">
        <v>250</v>
      </c>
      <c r="B14" s="118" t="s">
        <v>251</v>
      </c>
      <c r="C14" s="77">
        <v>8</v>
      </c>
      <c r="D14" s="23">
        <v>10278</v>
      </c>
      <c r="E14" s="186">
        <v>11219</v>
      </c>
      <c r="G14" s="23">
        <v>4063</v>
      </c>
      <c r="H14" s="186">
        <v>4710</v>
      </c>
      <c r="J14" s="6"/>
    </row>
    <row r="15" spans="1:10" x14ac:dyDescent="0.3">
      <c r="A15" s="118" t="s">
        <v>77</v>
      </c>
      <c r="B15" s="118" t="s">
        <v>78</v>
      </c>
      <c r="C15" s="77" t="s">
        <v>1102</v>
      </c>
      <c r="D15" s="23">
        <v>2266</v>
      </c>
      <c r="E15" s="23">
        <v>2309</v>
      </c>
      <c r="G15" s="23">
        <v>2060</v>
      </c>
      <c r="H15" s="23">
        <v>2261</v>
      </c>
      <c r="J15" s="6"/>
    </row>
    <row r="16" spans="1:10" x14ac:dyDescent="0.3">
      <c r="A16" s="118" t="s">
        <v>102</v>
      </c>
      <c r="B16" s="118" t="s">
        <v>103</v>
      </c>
      <c r="C16" s="77">
        <v>9</v>
      </c>
      <c r="D16" s="23">
        <v>40</v>
      </c>
      <c r="E16" s="23">
        <v>42</v>
      </c>
      <c r="G16" s="41">
        <v>755628</v>
      </c>
      <c r="H16" s="23">
        <v>671720</v>
      </c>
      <c r="J16" s="6"/>
    </row>
    <row r="17" spans="1:10" x14ac:dyDescent="0.3">
      <c r="A17" s="118" t="s">
        <v>472</v>
      </c>
      <c r="B17" s="118" t="s">
        <v>491</v>
      </c>
      <c r="C17" s="77" t="s">
        <v>960</v>
      </c>
      <c r="D17" s="186">
        <v>16079</v>
      </c>
      <c r="E17" s="186">
        <v>863</v>
      </c>
      <c r="G17" s="41">
        <v>494729</v>
      </c>
      <c r="H17" s="23">
        <v>463030</v>
      </c>
      <c r="J17" s="6"/>
    </row>
    <row r="18" spans="1:10" x14ac:dyDescent="0.3">
      <c r="A18" s="118" t="s">
        <v>97</v>
      </c>
      <c r="B18" s="118" t="s">
        <v>98</v>
      </c>
      <c r="C18" s="77" t="s">
        <v>961</v>
      </c>
      <c r="D18" s="23">
        <v>447</v>
      </c>
      <c r="E18" s="23">
        <v>447</v>
      </c>
      <c r="G18" s="23">
        <v>447</v>
      </c>
      <c r="H18" s="23">
        <v>447</v>
      </c>
      <c r="J18" s="6"/>
    </row>
    <row r="19" spans="1:10" x14ac:dyDescent="0.3">
      <c r="A19" s="116" t="s">
        <v>469</v>
      </c>
      <c r="B19" s="116" t="s">
        <v>775</v>
      </c>
      <c r="C19" s="77"/>
      <c r="D19" s="23">
        <v>66</v>
      </c>
      <c r="E19" s="23">
        <v>800</v>
      </c>
      <c r="G19" s="186">
        <v>0</v>
      </c>
      <c r="H19" s="186">
        <v>0</v>
      </c>
      <c r="J19" s="6"/>
    </row>
    <row r="20" spans="1:10" x14ac:dyDescent="0.3">
      <c r="A20" s="118" t="s">
        <v>11</v>
      </c>
      <c r="B20" s="118" t="s">
        <v>55</v>
      </c>
      <c r="C20" s="77">
        <v>15</v>
      </c>
      <c r="D20" s="23">
        <v>3734</v>
      </c>
      <c r="E20" s="186">
        <v>3210</v>
      </c>
      <c r="G20" s="23">
        <v>3734</v>
      </c>
      <c r="H20" s="186">
        <v>3210</v>
      </c>
      <c r="J20" s="6"/>
    </row>
    <row r="21" spans="1:10" x14ac:dyDescent="0.3">
      <c r="A21" s="773" t="s">
        <v>190</v>
      </c>
      <c r="B21" s="773" t="s">
        <v>191</v>
      </c>
      <c r="C21" s="78"/>
      <c r="D21" s="29">
        <v>3474785</v>
      </c>
      <c r="E21" s="29">
        <v>3377267</v>
      </c>
      <c r="G21" s="29">
        <v>2766603</v>
      </c>
      <c r="H21" s="29">
        <v>2672436</v>
      </c>
      <c r="J21" s="6"/>
    </row>
    <row r="22" spans="1:10" x14ac:dyDescent="0.3">
      <c r="A22" s="778" t="s">
        <v>9</v>
      </c>
      <c r="B22" s="778" t="s">
        <v>46</v>
      </c>
      <c r="C22" s="86"/>
      <c r="D22" s="22"/>
      <c r="E22" s="22"/>
      <c r="G22" s="22"/>
      <c r="H22" s="22"/>
    </row>
    <row r="23" spans="1:10" x14ac:dyDescent="0.3">
      <c r="A23" s="293" t="s">
        <v>10</v>
      </c>
      <c r="B23" s="293" t="s">
        <v>47</v>
      </c>
      <c r="C23" s="42">
        <v>10</v>
      </c>
      <c r="D23" s="99">
        <v>141734</v>
      </c>
      <c r="E23" s="22">
        <v>183798</v>
      </c>
      <c r="G23" s="22">
        <v>98582</v>
      </c>
      <c r="H23" s="22">
        <v>146045</v>
      </c>
    </row>
    <row r="24" spans="1:10" x14ac:dyDescent="0.3">
      <c r="A24" s="118" t="s">
        <v>598</v>
      </c>
      <c r="B24" s="118" t="s">
        <v>599</v>
      </c>
      <c r="C24" s="102" t="s">
        <v>969</v>
      </c>
      <c r="D24" s="186">
        <v>39668</v>
      </c>
      <c r="E24" s="23">
        <v>69312</v>
      </c>
      <c r="G24" s="186">
        <v>39668</v>
      </c>
      <c r="H24" s="41">
        <v>69312</v>
      </c>
    </row>
    <row r="25" spans="1:10" x14ac:dyDescent="0.3">
      <c r="A25" s="118" t="s">
        <v>187</v>
      </c>
      <c r="B25" s="118" t="s">
        <v>188</v>
      </c>
      <c r="C25" s="102" t="s">
        <v>963</v>
      </c>
      <c r="D25" s="41">
        <v>167029</v>
      </c>
      <c r="E25" s="41">
        <v>224922</v>
      </c>
      <c r="G25" s="41">
        <v>108497</v>
      </c>
      <c r="H25" s="41">
        <v>161674</v>
      </c>
    </row>
    <row r="26" spans="1:10" x14ac:dyDescent="0.3">
      <c r="A26" s="118" t="s">
        <v>138</v>
      </c>
      <c r="B26" s="118" t="s">
        <v>135</v>
      </c>
      <c r="C26" s="77" t="s">
        <v>964</v>
      </c>
      <c r="D26" s="41">
        <v>36564</v>
      </c>
      <c r="E26" s="41">
        <v>50081</v>
      </c>
      <c r="G26" s="41">
        <v>48262</v>
      </c>
      <c r="H26" s="41">
        <v>52280</v>
      </c>
    </row>
    <row r="27" spans="1:10" x14ac:dyDescent="0.3">
      <c r="A27" s="118" t="s">
        <v>117</v>
      </c>
      <c r="B27" s="118" t="s">
        <v>114</v>
      </c>
      <c r="C27" s="77"/>
      <c r="D27" s="23">
        <v>4184</v>
      </c>
      <c r="E27" s="23">
        <v>2388</v>
      </c>
      <c r="G27" s="23">
        <v>3476</v>
      </c>
      <c r="H27" s="23">
        <v>2156</v>
      </c>
    </row>
    <row r="28" spans="1:10" x14ac:dyDescent="0.3">
      <c r="A28" s="118" t="s">
        <v>473</v>
      </c>
      <c r="B28" s="118" t="s">
        <v>492</v>
      </c>
      <c r="C28" s="77" t="s">
        <v>960</v>
      </c>
      <c r="D28" s="186">
        <v>0</v>
      </c>
      <c r="E28" s="186">
        <v>0</v>
      </c>
      <c r="G28" s="41">
        <v>185251</v>
      </c>
      <c r="H28" s="23">
        <v>161268</v>
      </c>
    </row>
    <row r="29" spans="1:10" x14ac:dyDescent="0.3">
      <c r="A29" s="118" t="s">
        <v>466</v>
      </c>
      <c r="B29" s="118" t="s">
        <v>189</v>
      </c>
      <c r="C29" s="77"/>
      <c r="D29" s="186">
        <v>304</v>
      </c>
      <c r="E29" s="186">
        <v>0</v>
      </c>
      <c r="G29" s="766">
        <v>0</v>
      </c>
      <c r="H29" s="186">
        <v>0</v>
      </c>
    </row>
    <row r="30" spans="1:10" x14ac:dyDescent="0.3">
      <c r="A30" s="118" t="s">
        <v>11</v>
      </c>
      <c r="B30" s="118" t="s">
        <v>55</v>
      </c>
      <c r="C30" s="77">
        <v>15</v>
      </c>
      <c r="D30" s="23">
        <v>2398</v>
      </c>
      <c r="E30" s="23">
        <v>7959</v>
      </c>
      <c r="G30" s="41">
        <v>2398</v>
      </c>
      <c r="H30" s="23">
        <v>7959</v>
      </c>
    </row>
    <row r="31" spans="1:10" x14ac:dyDescent="0.3">
      <c r="A31" s="118" t="s">
        <v>486</v>
      </c>
      <c r="B31" s="118" t="s">
        <v>1572</v>
      </c>
      <c r="C31" s="77"/>
      <c r="D31" s="23">
        <v>170000</v>
      </c>
      <c r="E31" s="186">
        <v>140000</v>
      </c>
      <c r="G31" s="41">
        <v>170000</v>
      </c>
      <c r="H31" s="186">
        <v>140000</v>
      </c>
    </row>
    <row r="32" spans="1:10" x14ac:dyDescent="0.3">
      <c r="A32" s="118" t="s">
        <v>12</v>
      </c>
      <c r="B32" s="118" t="s">
        <v>48</v>
      </c>
      <c r="C32" s="77">
        <v>12</v>
      </c>
      <c r="D32" s="23">
        <v>71245</v>
      </c>
      <c r="E32" s="23">
        <v>118456</v>
      </c>
      <c r="G32" s="41">
        <v>51141</v>
      </c>
      <c r="H32" s="23">
        <v>107163</v>
      </c>
    </row>
    <row r="33" spans="1:8" x14ac:dyDescent="0.3">
      <c r="A33" s="773" t="s">
        <v>192</v>
      </c>
      <c r="B33" s="773" t="s">
        <v>193</v>
      </c>
      <c r="C33" s="78"/>
      <c r="D33" s="29">
        <v>633126</v>
      </c>
      <c r="E33" s="29">
        <v>796916</v>
      </c>
      <c r="G33" s="29">
        <v>707275</v>
      </c>
      <c r="H33" s="29">
        <v>847857</v>
      </c>
    </row>
    <row r="34" spans="1:8" ht="14.4" thickBot="1" x14ac:dyDescent="0.35">
      <c r="A34" s="775" t="s">
        <v>13</v>
      </c>
      <c r="B34" s="775" t="s">
        <v>49</v>
      </c>
      <c r="C34" s="80"/>
      <c r="D34" s="53">
        <v>4107911</v>
      </c>
      <c r="E34" s="53">
        <v>4174183</v>
      </c>
      <c r="G34" s="53">
        <v>3473878</v>
      </c>
      <c r="H34" s="53">
        <v>3520293</v>
      </c>
    </row>
    <row r="35" spans="1:8" ht="14.4" thickTop="1" x14ac:dyDescent="0.3">
      <c r="A35" s="90" t="s">
        <v>194</v>
      </c>
      <c r="B35" s="90" t="s">
        <v>195</v>
      </c>
      <c r="C35" s="42"/>
      <c r="D35" s="22"/>
      <c r="E35" s="22"/>
      <c r="G35" s="22"/>
      <c r="H35" s="22"/>
    </row>
    <row r="36" spans="1:8" x14ac:dyDescent="0.3">
      <c r="A36" s="90" t="s">
        <v>224</v>
      </c>
      <c r="B36" s="90" t="s">
        <v>149</v>
      </c>
      <c r="C36" s="82"/>
      <c r="D36" s="22"/>
      <c r="E36" s="22"/>
      <c r="G36" s="22"/>
      <c r="H36" s="22"/>
    </row>
    <row r="37" spans="1:8" s="47" customFormat="1" x14ac:dyDescent="0.3">
      <c r="A37" s="431" t="s">
        <v>14</v>
      </c>
      <c r="B37" s="431" t="s">
        <v>50</v>
      </c>
      <c r="C37" s="87"/>
      <c r="D37" s="26">
        <v>790368</v>
      </c>
      <c r="E37" s="26">
        <v>790368</v>
      </c>
      <c r="F37" s="3"/>
      <c r="G37" s="26">
        <v>790368</v>
      </c>
      <c r="H37" s="26">
        <v>790368</v>
      </c>
    </row>
    <row r="38" spans="1:8" x14ac:dyDescent="0.3">
      <c r="A38" s="118" t="s">
        <v>25</v>
      </c>
      <c r="B38" s="293" t="s">
        <v>71</v>
      </c>
      <c r="C38" s="42"/>
      <c r="D38" s="25">
        <v>1676997</v>
      </c>
      <c r="E38" s="25">
        <v>1681852</v>
      </c>
      <c r="G38" s="26">
        <v>1314944</v>
      </c>
      <c r="H38" s="26">
        <v>1320419</v>
      </c>
    </row>
    <row r="39" spans="1:8" x14ac:dyDescent="0.3">
      <c r="A39" s="118" t="s">
        <v>15</v>
      </c>
      <c r="B39" s="118" t="s">
        <v>51</v>
      </c>
      <c r="C39" s="77"/>
      <c r="D39" s="64">
        <v>521538</v>
      </c>
      <c r="E39" s="64">
        <v>483016</v>
      </c>
      <c r="G39" s="26">
        <v>538825</v>
      </c>
      <c r="H39" s="26">
        <v>497227</v>
      </c>
    </row>
    <row r="40" spans="1:8" x14ac:dyDescent="0.3">
      <c r="A40" s="779" t="s">
        <v>196</v>
      </c>
      <c r="B40" s="779" t="s">
        <v>151</v>
      </c>
      <c r="C40" s="81"/>
      <c r="D40" s="48">
        <v>2988903</v>
      </c>
      <c r="E40" s="48">
        <v>2955236</v>
      </c>
      <c r="F40" s="47"/>
      <c r="G40" s="48">
        <v>2644137</v>
      </c>
      <c r="H40" s="48">
        <v>2608014</v>
      </c>
    </row>
    <row r="41" spans="1:8" x14ac:dyDescent="0.3">
      <c r="A41" s="118" t="s">
        <v>746</v>
      </c>
      <c r="B41" s="118" t="s">
        <v>99</v>
      </c>
      <c r="C41" s="77"/>
      <c r="D41" s="64">
        <v>6713</v>
      </c>
      <c r="E41" s="64">
        <v>7844</v>
      </c>
      <c r="G41" s="186">
        <v>0</v>
      </c>
      <c r="H41" s="186">
        <v>0</v>
      </c>
    </row>
    <row r="42" spans="1:8" x14ac:dyDescent="0.3">
      <c r="A42" s="773" t="s">
        <v>197</v>
      </c>
      <c r="B42" s="773" t="s">
        <v>198</v>
      </c>
      <c r="C42" s="78"/>
      <c r="D42" s="24">
        <v>2995616</v>
      </c>
      <c r="E42" s="24">
        <v>2963080</v>
      </c>
      <c r="G42" s="24">
        <v>2644137</v>
      </c>
      <c r="H42" s="24">
        <v>2608014</v>
      </c>
    </row>
    <row r="43" spans="1:8" x14ac:dyDescent="0.3">
      <c r="A43" s="90" t="s">
        <v>225</v>
      </c>
      <c r="B43" s="90" t="s">
        <v>226</v>
      </c>
      <c r="C43" s="82"/>
      <c r="D43" s="22"/>
      <c r="E43" s="22"/>
      <c r="G43" s="22"/>
      <c r="H43" s="22"/>
    </row>
    <row r="44" spans="1:8" x14ac:dyDescent="0.3">
      <c r="A44" s="778" t="s">
        <v>16</v>
      </c>
      <c r="B44" s="778" t="s">
        <v>52</v>
      </c>
      <c r="C44" s="86"/>
      <c r="D44" s="22"/>
      <c r="E44" s="22"/>
      <c r="G44" s="22"/>
      <c r="H44" s="22"/>
    </row>
    <row r="45" spans="1:8" x14ac:dyDescent="0.3">
      <c r="A45" s="431" t="s">
        <v>17</v>
      </c>
      <c r="B45" s="431" t="s">
        <v>53</v>
      </c>
      <c r="C45" s="87">
        <v>14</v>
      </c>
      <c r="D45" s="30">
        <v>484865</v>
      </c>
      <c r="E45" s="30">
        <v>536316</v>
      </c>
      <c r="G45" s="30">
        <v>476513</v>
      </c>
      <c r="H45" s="30">
        <v>527082</v>
      </c>
    </row>
    <row r="46" spans="1:8" x14ac:dyDescent="0.3">
      <c r="A46" s="118" t="s">
        <v>401</v>
      </c>
      <c r="B46" s="118" t="s">
        <v>493</v>
      </c>
      <c r="C46" s="77">
        <v>8</v>
      </c>
      <c r="D46" s="23">
        <v>8085</v>
      </c>
      <c r="E46" s="186">
        <v>9015</v>
      </c>
      <c r="G46" s="23">
        <v>2976</v>
      </c>
      <c r="H46" s="186">
        <v>3607</v>
      </c>
    </row>
    <row r="47" spans="1:8" x14ac:dyDescent="0.3">
      <c r="A47" s="118" t="s">
        <v>252</v>
      </c>
      <c r="B47" s="118" t="s">
        <v>253</v>
      </c>
      <c r="C47" s="77"/>
      <c r="D47" s="23">
        <v>3449</v>
      </c>
      <c r="E47" s="23">
        <v>5475</v>
      </c>
      <c r="G47" s="186">
        <v>0</v>
      </c>
      <c r="H47" s="186">
        <v>0</v>
      </c>
    </row>
    <row r="48" spans="1:8" x14ac:dyDescent="0.3">
      <c r="A48" s="118" t="s">
        <v>18</v>
      </c>
      <c r="B48" s="118" t="s">
        <v>54</v>
      </c>
      <c r="C48" s="77"/>
      <c r="D48" s="41">
        <v>18485</v>
      </c>
      <c r="E48" s="41">
        <v>18240</v>
      </c>
      <c r="G48" s="41">
        <v>8764</v>
      </c>
      <c r="H48" s="41">
        <v>8565</v>
      </c>
    </row>
    <row r="49" spans="1:8" x14ac:dyDescent="0.3">
      <c r="A49" s="118" t="s">
        <v>199</v>
      </c>
      <c r="B49" s="118" t="s">
        <v>494</v>
      </c>
      <c r="C49" s="77" t="s">
        <v>965</v>
      </c>
      <c r="D49" s="23">
        <v>142438</v>
      </c>
      <c r="E49" s="23">
        <v>138506</v>
      </c>
      <c r="G49" s="186">
        <v>635</v>
      </c>
      <c r="H49" s="186">
        <v>668</v>
      </c>
    </row>
    <row r="50" spans="1:8" x14ac:dyDescent="0.3">
      <c r="A50" s="118" t="s">
        <v>201</v>
      </c>
      <c r="B50" s="118" t="s">
        <v>202</v>
      </c>
      <c r="C50" s="77" t="s">
        <v>966</v>
      </c>
      <c r="D50" s="23">
        <v>102886</v>
      </c>
      <c r="E50" s="23">
        <v>112509</v>
      </c>
      <c r="G50" s="23">
        <v>84263</v>
      </c>
      <c r="H50" s="23">
        <v>94263</v>
      </c>
    </row>
    <row r="51" spans="1:8" x14ac:dyDescent="0.3">
      <c r="A51" s="773" t="s">
        <v>200</v>
      </c>
      <c r="B51" s="773" t="s">
        <v>58</v>
      </c>
      <c r="C51" s="78"/>
      <c r="D51" s="29">
        <v>760208</v>
      </c>
      <c r="E51" s="29">
        <v>820061</v>
      </c>
      <c r="G51" s="29">
        <v>573151</v>
      </c>
      <c r="H51" s="29">
        <v>634185</v>
      </c>
    </row>
    <row r="52" spans="1:8" x14ac:dyDescent="0.3">
      <c r="A52" s="778" t="s">
        <v>19</v>
      </c>
      <c r="B52" s="778" t="s">
        <v>56</v>
      </c>
      <c r="C52" s="86"/>
      <c r="D52" s="22"/>
      <c r="E52" s="22"/>
      <c r="G52" s="22"/>
      <c r="H52" s="22"/>
    </row>
    <row r="53" spans="1:8" x14ac:dyDescent="0.3">
      <c r="A53" s="293" t="s">
        <v>17</v>
      </c>
      <c r="B53" s="293" t="s">
        <v>53</v>
      </c>
      <c r="C53" s="42">
        <v>14</v>
      </c>
      <c r="D53" s="22">
        <v>98596</v>
      </c>
      <c r="E53" s="22">
        <v>93380</v>
      </c>
      <c r="G53" s="22">
        <v>96431</v>
      </c>
      <c r="H53" s="22">
        <v>91097</v>
      </c>
    </row>
    <row r="54" spans="1:8" x14ac:dyDescent="0.3">
      <c r="A54" s="118" t="s">
        <v>401</v>
      </c>
      <c r="B54" s="118" t="s">
        <v>493</v>
      </c>
      <c r="C54" s="77">
        <v>8</v>
      </c>
      <c r="D54" s="41">
        <v>2646</v>
      </c>
      <c r="E54" s="186">
        <v>2391</v>
      </c>
      <c r="G54" s="41">
        <v>1385</v>
      </c>
      <c r="H54" s="186">
        <v>1217</v>
      </c>
    </row>
    <row r="55" spans="1:8" x14ac:dyDescent="0.3">
      <c r="A55" s="118" t="s">
        <v>27</v>
      </c>
      <c r="B55" s="118" t="s">
        <v>81</v>
      </c>
      <c r="C55" s="77">
        <v>17</v>
      </c>
      <c r="D55" s="41">
        <v>179700</v>
      </c>
      <c r="E55" s="41">
        <v>202733</v>
      </c>
      <c r="G55" s="41">
        <v>106008</v>
      </c>
      <c r="H55" s="41">
        <v>115300</v>
      </c>
    </row>
    <row r="56" spans="1:8" x14ac:dyDescent="0.3">
      <c r="A56" s="118" t="s">
        <v>199</v>
      </c>
      <c r="B56" s="118" t="s">
        <v>494</v>
      </c>
      <c r="C56" s="42" t="s">
        <v>967</v>
      </c>
      <c r="D56" s="99">
        <v>17624</v>
      </c>
      <c r="E56" s="99">
        <v>21304</v>
      </c>
      <c r="G56" s="186">
        <v>67</v>
      </c>
      <c r="H56" s="186">
        <v>67</v>
      </c>
    </row>
    <row r="57" spans="1:8" x14ac:dyDescent="0.3">
      <c r="A57" s="118" t="s">
        <v>201</v>
      </c>
      <c r="B57" s="118" t="s">
        <v>202</v>
      </c>
      <c r="C57" s="77" t="s">
        <v>968</v>
      </c>
      <c r="D57" s="41">
        <v>24974</v>
      </c>
      <c r="E57" s="41">
        <v>24973</v>
      </c>
      <c r="G57" s="41">
        <v>24152</v>
      </c>
      <c r="H57" s="41">
        <v>24152</v>
      </c>
    </row>
    <row r="58" spans="1:8" x14ac:dyDescent="0.3">
      <c r="A58" s="118" t="s">
        <v>18</v>
      </c>
      <c r="B58" s="118" t="s">
        <v>54</v>
      </c>
      <c r="C58" s="77"/>
      <c r="D58" s="41">
        <v>27591</v>
      </c>
      <c r="E58" s="41">
        <v>46261</v>
      </c>
      <c r="G58" s="41">
        <v>27591</v>
      </c>
      <c r="H58" s="41">
        <v>46261</v>
      </c>
    </row>
    <row r="59" spans="1:8" x14ac:dyDescent="0.3">
      <c r="A59" s="118" t="s">
        <v>11</v>
      </c>
      <c r="B59" s="118" t="s">
        <v>55</v>
      </c>
      <c r="C59" s="77">
        <v>15</v>
      </c>
      <c r="D59" s="186">
        <v>956</v>
      </c>
      <c r="E59" s="186">
        <v>0</v>
      </c>
      <c r="G59" s="186">
        <v>956</v>
      </c>
      <c r="H59" s="186">
        <v>0</v>
      </c>
    </row>
    <row r="60" spans="1:8" x14ac:dyDescent="0.3">
      <c r="A60" s="779" t="s">
        <v>240</v>
      </c>
      <c r="B60" s="779" t="s">
        <v>238</v>
      </c>
      <c r="C60" s="81"/>
      <c r="D60" s="40">
        <v>352087</v>
      </c>
      <c r="E60" s="40">
        <v>391042</v>
      </c>
      <c r="G60" s="40">
        <v>256590</v>
      </c>
      <c r="H60" s="40">
        <v>278094</v>
      </c>
    </row>
    <row r="61" spans="1:8" x14ac:dyDescent="0.3">
      <c r="A61" s="773" t="s">
        <v>241</v>
      </c>
      <c r="B61" s="773" t="s">
        <v>239</v>
      </c>
      <c r="C61" s="78"/>
      <c r="D61" s="29">
        <v>1112295</v>
      </c>
      <c r="E61" s="29">
        <v>1211103</v>
      </c>
      <c r="G61" s="29">
        <v>829741</v>
      </c>
      <c r="H61" s="29">
        <v>912279</v>
      </c>
    </row>
    <row r="62" spans="1:8" ht="14.4" thickBot="1" x14ac:dyDescent="0.35">
      <c r="A62" s="775" t="s">
        <v>20</v>
      </c>
      <c r="B62" s="775" t="s">
        <v>57</v>
      </c>
      <c r="C62" s="80"/>
      <c r="D62" s="53">
        <v>4107911</v>
      </c>
      <c r="E62" s="53">
        <v>4174183</v>
      </c>
      <c r="G62" s="53">
        <v>3473878</v>
      </c>
      <c r="H62" s="53">
        <v>3520293</v>
      </c>
    </row>
    <row r="63" spans="1:8" ht="14.4" thickTop="1" x14ac:dyDescent="0.3">
      <c r="D63" s="692"/>
      <c r="E63" s="692"/>
      <c r="F63" s="293"/>
      <c r="G63" s="692"/>
      <c r="H63" s="692"/>
    </row>
    <row r="64" spans="1:8" x14ac:dyDescent="0.3">
      <c r="D64" s="293"/>
      <c r="E64" s="293"/>
      <c r="F64" s="293"/>
      <c r="G64" s="293"/>
      <c r="H64" s="293"/>
    </row>
    <row r="65" spans="4:8" x14ac:dyDescent="0.3">
      <c r="D65" s="293"/>
      <c r="E65" s="293"/>
      <c r="F65" s="293"/>
      <c r="G65" s="293"/>
      <c r="H65" s="293"/>
    </row>
    <row r="71" spans="4:8" x14ac:dyDescent="0.3">
      <c r="D71" s="781"/>
    </row>
  </sheetData>
  <mergeCells count="5">
    <mergeCell ref="A7:A8"/>
    <mergeCell ref="B7:B8"/>
    <mergeCell ref="C7:C8"/>
    <mergeCell ref="D7:E7"/>
    <mergeCell ref="G7:H7"/>
  </mergeCells>
  <pageMargins left="0.52" right="0.15748031496062992" top="0.19685039370078741" bottom="0.35433070866141736" header="0.15748031496062992" footer="0.15748031496062992"/>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88D03-7845-48A9-826E-279F73C1726C}">
  <sheetPr>
    <tabColor rgb="FF92D050"/>
    <pageSetUpPr fitToPage="1"/>
  </sheetPr>
  <dimension ref="A1:K58"/>
  <sheetViews>
    <sheetView showGridLines="0" zoomScaleNormal="100" workbookViewId="0">
      <pane ySplit="9" topLeftCell="A10" activePane="bottomLeft" state="frozen"/>
      <selection pane="bottomLeft" activeCell="B58" sqref="B58"/>
    </sheetView>
  </sheetViews>
  <sheetFormatPr defaultColWidth="9.44140625" defaultRowHeight="13.8" outlineLevelCol="1" x14ac:dyDescent="0.25"/>
  <cols>
    <col min="1" max="1" width="59.6640625" style="2" customWidth="1"/>
    <col min="2" max="2" width="58.88671875" style="2" customWidth="1" outlineLevel="1"/>
    <col min="3" max="3" width="11.44140625" style="2" customWidth="1"/>
    <col min="4" max="4" width="16.6640625" style="2" customWidth="1"/>
    <col min="5" max="5" width="16.5546875" style="2" customWidth="1"/>
    <col min="6" max="6" width="3.44140625" style="2" customWidth="1"/>
    <col min="7" max="8" width="16.5546875" style="2" customWidth="1"/>
    <col min="9" max="10" width="9.44140625" style="2"/>
    <col min="11" max="11" width="5.44140625" style="2" customWidth="1"/>
    <col min="12" max="16384" width="9.44140625" style="2"/>
  </cols>
  <sheetData>
    <row r="1" spans="1:8" x14ac:dyDescent="0.25">
      <c r="A1" s="63" t="s">
        <v>1011</v>
      </c>
      <c r="B1" s="63" t="s">
        <v>1012</v>
      </c>
      <c r="C1" s="63"/>
    </row>
    <row r="2" spans="1:8" ht="26.25" customHeight="1" x14ac:dyDescent="0.25">
      <c r="A2" s="63" t="s">
        <v>1761</v>
      </c>
      <c r="B2" s="63" t="s">
        <v>1762</v>
      </c>
      <c r="C2" s="63"/>
      <c r="D2" s="6"/>
      <c r="E2" s="6"/>
      <c r="G2" s="6"/>
      <c r="H2" s="6"/>
    </row>
    <row r="5" spans="1:8" ht="19.5" customHeight="1" x14ac:dyDescent="0.25">
      <c r="A5" s="5" t="s">
        <v>590</v>
      </c>
      <c r="B5" s="5" t="s">
        <v>119</v>
      </c>
      <c r="D5" s="4"/>
      <c r="E5" s="4"/>
      <c r="G5" s="4"/>
      <c r="H5" s="4"/>
    </row>
    <row r="6" spans="1:8" s="3" customFormat="1" ht="18.75" customHeight="1" x14ac:dyDescent="0.3">
      <c r="A6" s="5"/>
      <c r="B6" s="5"/>
      <c r="C6" s="5"/>
    </row>
    <row r="7" spans="1:8" s="3" customFormat="1" ht="14.4" thickBot="1" x14ac:dyDescent="0.3">
      <c r="A7" s="1"/>
      <c r="B7" s="1"/>
      <c r="C7" s="1"/>
      <c r="H7" s="1472" t="s">
        <v>36</v>
      </c>
    </row>
    <row r="8" spans="1:8" s="3" customFormat="1" ht="36" customHeight="1" thickTop="1" x14ac:dyDescent="0.3">
      <c r="A8" s="1502"/>
      <c r="B8" s="1502"/>
      <c r="C8" s="1504" t="s">
        <v>490</v>
      </c>
      <c r="D8" s="1498" t="s">
        <v>109</v>
      </c>
      <c r="E8" s="1498"/>
      <c r="G8" s="1498" t="s">
        <v>185</v>
      </c>
      <c r="H8" s="1498"/>
    </row>
    <row r="9" spans="1:8" s="3" customFormat="1" ht="63" customHeight="1" x14ac:dyDescent="0.3">
      <c r="A9" s="1503"/>
      <c r="B9" s="1503"/>
      <c r="C9" s="1505"/>
      <c r="D9" s="200" t="s">
        <v>1633</v>
      </c>
      <c r="E9" s="200" t="s">
        <v>1634</v>
      </c>
      <c r="G9" s="200" t="s">
        <v>1633</v>
      </c>
      <c r="H9" s="200" t="s">
        <v>1634</v>
      </c>
    </row>
    <row r="10" spans="1:8" s="3" customFormat="1" ht="13.5" customHeight="1" x14ac:dyDescent="0.3">
      <c r="C10" s="764"/>
      <c r="D10" s="610"/>
      <c r="E10" s="610"/>
      <c r="G10" s="610"/>
      <c r="H10" s="610"/>
    </row>
    <row r="11" spans="1:8" ht="8.25" customHeight="1" x14ac:dyDescent="0.3">
      <c r="B11"/>
      <c r="C11" s="813"/>
    </row>
    <row r="12" spans="1:8" x14ac:dyDescent="0.25">
      <c r="A12" s="1392" t="s">
        <v>85</v>
      </c>
      <c r="B12" s="1392" t="s">
        <v>59</v>
      </c>
      <c r="C12" s="814"/>
      <c r="D12" s="815"/>
      <c r="E12" s="815"/>
      <c r="G12" s="815"/>
      <c r="H12" s="815"/>
    </row>
    <row r="13" spans="1:8" x14ac:dyDescent="0.25">
      <c r="A13" s="1392" t="s">
        <v>96</v>
      </c>
      <c r="B13" s="1392" t="s">
        <v>86</v>
      </c>
      <c r="C13" s="816"/>
      <c r="D13" s="1394">
        <v>304768</v>
      </c>
      <c r="E13" s="1394">
        <v>249616</v>
      </c>
      <c r="F13" s="419"/>
      <c r="G13" s="1394">
        <v>301878</v>
      </c>
      <c r="H13" s="1394">
        <v>254680</v>
      </c>
    </row>
    <row r="14" spans="1:8" x14ac:dyDescent="0.25">
      <c r="A14" s="1392"/>
      <c r="B14" s="1392"/>
      <c r="C14" s="816"/>
      <c r="D14" s="1394"/>
      <c r="E14" s="1394"/>
      <c r="F14" s="419"/>
      <c r="G14" s="1394"/>
      <c r="H14" s="1394"/>
    </row>
    <row r="15" spans="1:8" x14ac:dyDescent="0.25">
      <c r="A15" s="1392" t="s">
        <v>87</v>
      </c>
      <c r="B15" s="1392" t="s">
        <v>101</v>
      </c>
      <c r="C15" s="814"/>
      <c r="D15" s="518"/>
      <c r="E15" s="518"/>
      <c r="F15" s="419"/>
      <c r="G15" s="518"/>
      <c r="H15" s="518"/>
    </row>
    <row r="16" spans="1:8" ht="21" x14ac:dyDescent="0.25">
      <c r="A16" s="342" t="s">
        <v>994</v>
      </c>
      <c r="B16" s="342" t="s">
        <v>995</v>
      </c>
      <c r="C16" s="1391"/>
      <c r="D16" s="1395">
        <v>86582</v>
      </c>
      <c r="E16" s="1395">
        <v>85523</v>
      </c>
      <c r="F16" s="519"/>
      <c r="G16" s="1395">
        <v>42281</v>
      </c>
      <c r="H16" s="1395">
        <v>42822</v>
      </c>
    </row>
    <row r="17" spans="1:8" x14ac:dyDescent="0.25">
      <c r="A17" s="330" t="s">
        <v>1603</v>
      </c>
      <c r="B17" s="330" t="s">
        <v>1604</v>
      </c>
      <c r="C17" s="816"/>
      <c r="D17" s="519">
        <v>2076</v>
      </c>
      <c r="E17" s="519">
        <v>1699</v>
      </c>
      <c r="F17" s="519"/>
      <c r="G17" s="519">
        <v>-709</v>
      </c>
      <c r="H17" s="519">
        <v>-188</v>
      </c>
    </row>
    <row r="18" spans="1:8" x14ac:dyDescent="0.25">
      <c r="A18" s="330" t="s">
        <v>673</v>
      </c>
      <c r="B18" s="330" t="s">
        <v>683</v>
      </c>
      <c r="C18" s="1404"/>
      <c r="D18" s="1396">
        <v>11495</v>
      </c>
      <c r="E18" s="1396">
        <v>11773</v>
      </c>
      <c r="F18" s="519"/>
      <c r="G18" s="1396">
        <v>11438</v>
      </c>
      <c r="H18" s="1396">
        <v>11785</v>
      </c>
    </row>
    <row r="19" spans="1:8" x14ac:dyDescent="0.25">
      <c r="A19" s="330" t="s">
        <v>674</v>
      </c>
      <c r="B19" s="330" t="s">
        <v>671</v>
      </c>
      <c r="C19" s="517"/>
      <c r="D19" s="519">
        <v>-7446</v>
      </c>
      <c r="E19" s="519">
        <v>-1170</v>
      </c>
      <c r="F19" s="519"/>
      <c r="G19" s="1397">
        <v>-17146</v>
      </c>
      <c r="H19" s="1397">
        <v>-8238</v>
      </c>
    </row>
    <row r="20" spans="1:8" x14ac:dyDescent="0.25">
      <c r="A20" s="330" t="s">
        <v>1792</v>
      </c>
      <c r="B20" s="330" t="s">
        <v>1797</v>
      </c>
      <c r="C20" s="1405"/>
      <c r="D20" s="1397">
        <v>719</v>
      </c>
      <c r="E20" s="1397">
        <v>35726</v>
      </c>
      <c r="F20" s="519"/>
      <c r="G20" s="1396">
        <v>719</v>
      </c>
      <c r="H20" s="1396">
        <v>35726</v>
      </c>
    </row>
    <row r="21" spans="1:8" x14ac:dyDescent="0.25">
      <c r="A21" s="330" t="s">
        <v>443</v>
      </c>
      <c r="B21" s="330" t="s">
        <v>442</v>
      </c>
      <c r="C21" s="1404"/>
      <c r="D21" s="1398">
        <v>0</v>
      </c>
      <c r="E21" s="1398">
        <v>0</v>
      </c>
      <c r="F21" s="519"/>
      <c r="G21" s="1396">
        <v>-19069</v>
      </c>
      <c r="H21" s="1396">
        <v>-924</v>
      </c>
    </row>
    <row r="22" spans="1:8" x14ac:dyDescent="0.25">
      <c r="A22" s="330" t="s">
        <v>1601</v>
      </c>
      <c r="B22" s="330" t="s">
        <v>1798</v>
      </c>
      <c r="C22" s="1406"/>
      <c r="D22" s="1395">
        <v>-18425</v>
      </c>
      <c r="E22" s="1395">
        <v>-17546</v>
      </c>
      <c r="F22" s="519"/>
      <c r="G22" s="1395">
        <v>-18472</v>
      </c>
      <c r="H22" s="1395">
        <v>-17766</v>
      </c>
    </row>
    <row r="23" spans="1:8" x14ac:dyDescent="0.25">
      <c r="A23" s="431" t="s">
        <v>90</v>
      </c>
      <c r="B23" s="431" t="s">
        <v>82</v>
      </c>
      <c r="C23" s="87"/>
      <c r="D23" s="1396">
        <v>-15833</v>
      </c>
      <c r="E23" s="1396">
        <v>-11769</v>
      </c>
      <c r="F23" s="6"/>
      <c r="G23" s="1396">
        <v>-15455</v>
      </c>
      <c r="H23" s="1396">
        <v>-11738</v>
      </c>
    </row>
    <row r="24" spans="1:8" x14ac:dyDescent="0.25">
      <c r="A24" s="342" t="s">
        <v>675</v>
      </c>
      <c r="B24" s="342" t="s">
        <v>672</v>
      </c>
      <c r="C24" s="42"/>
      <c r="D24" s="1396">
        <v>-69</v>
      </c>
      <c r="E24" s="1396">
        <v>-54</v>
      </c>
      <c r="F24" s="6"/>
      <c r="G24" s="1396">
        <v>-15</v>
      </c>
      <c r="H24" s="1396">
        <v>-13</v>
      </c>
    </row>
    <row r="25" spans="1:8" x14ac:dyDescent="0.25">
      <c r="A25" s="512" t="s">
        <v>91</v>
      </c>
      <c r="B25" s="330" t="s">
        <v>83</v>
      </c>
      <c r="C25" s="531"/>
      <c r="D25" s="1396">
        <v>5505</v>
      </c>
      <c r="E25" s="1396">
        <v>1170</v>
      </c>
      <c r="F25" s="6"/>
      <c r="G25" s="1396">
        <v>5173</v>
      </c>
      <c r="H25" s="1396">
        <v>1168</v>
      </c>
    </row>
    <row r="26" spans="1:8" x14ac:dyDescent="0.25">
      <c r="A26" s="330" t="s">
        <v>398</v>
      </c>
      <c r="B26" s="330" t="s">
        <v>399</v>
      </c>
      <c r="C26" s="42"/>
      <c r="D26" s="519">
        <v>-55550</v>
      </c>
      <c r="E26" s="519">
        <v>-27153</v>
      </c>
      <c r="F26" s="6"/>
      <c r="G26" s="519">
        <v>-48282</v>
      </c>
      <c r="H26" s="519">
        <v>-26462</v>
      </c>
    </row>
    <row r="27" spans="1:8" s="49" customFormat="1" x14ac:dyDescent="0.25">
      <c r="A27" s="1393" t="s">
        <v>1170</v>
      </c>
      <c r="B27" s="1393" t="s">
        <v>1130</v>
      </c>
      <c r="C27" s="1407"/>
      <c r="D27" s="1399">
        <v>313822</v>
      </c>
      <c r="E27" s="1399">
        <v>327815</v>
      </c>
      <c r="F27" s="414"/>
      <c r="G27" s="1399">
        <v>242341</v>
      </c>
      <c r="H27" s="1399">
        <v>280852</v>
      </c>
    </row>
    <row r="28" spans="1:8" s="49" customFormat="1" x14ac:dyDescent="0.25">
      <c r="A28" s="118" t="s">
        <v>1793</v>
      </c>
      <c r="B28" s="118" t="s">
        <v>1799</v>
      </c>
      <c r="C28" s="82"/>
      <c r="D28" s="1396">
        <v>74489</v>
      </c>
      <c r="E28" s="1396">
        <v>96413</v>
      </c>
      <c r="F28" s="414"/>
      <c r="G28" s="1396">
        <v>77107</v>
      </c>
      <c r="H28" s="1396">
        <v>127827</v>
      </c>
    </row>
    <row r="29" spans="1:8" s="49" customFormat="1" ht="22.95" customHeight="1" x14ac:dyDescent="0.25">
      <c r="A29" s="118" t="s">
        <v>1794</v>
      </c>
      <c r="B29" s="118" t="s">
        <v>1800</v>
      </c>
      <c r="C29" s="508"/>
      <c r="D29" s="1396">
        <v>71733</v>
      </c>
      <c r="E29" s="1396">
        <v>122792</v>
      </c>
      <c r="F29" s="414"/>
      <c r="G29" s="1396">
        <v>80796</v>
      </c>
      <c r="H29" s="1396">
        <v>55384</v>
      </c>
    </row>
    <row r="30" spans="1:8" s="49" customFormat="1" x14ac:dyDescent="0.25">
      <c r="A30" s="118" t="s">
        <v>1795</v>
      </c>
      <c r="B30" s="118" t="s">
        <v>1801</v>
      </c>
      <c r="C30" s="508"/>
      <c r="D30" s="1396">
        <v>-30000</v>
      </c>
      <c r="E30" s="1398">
        <v>0</v>
      </c>
      <c r="F30" s="414"/>
      <c r="G30" s="1396">
        <v>-30000</v>
      </c>
      <c r="H30" s="1398">
        <v>0</v>
      </c>
    </row>
    <row r="31" spans="1:8" s="49" customFormat="1" x14ac:dyDescent="0.25">
      <c r="A31" s="118" t="s">
        <v>1796</v>
      </c>
      <c r="B31" s="118" t="s">
        <v>1802</v>
      </c>
      <c r="C31" s="508"/>
      <c r="D31" s="1396">
        <v>-36664</v>
      </c>
      <c r="E31" s="1396">
        <v>-853</v>
      </c>
      <c r="F31" s="414"/>
      <c r="G31" s="1396">
        <v>-21880</v>
      </c>
      <c r="H31" s="1396">
        <v>-47335</v>
      </c>
    </row>
    <row r="32" spans="1:8" s="49" customFormat="1" ht="25.2" customHeight="1" x14ac:dyDescent="0.25">
      <c r="A32" s="330" t="s">
        <v>397</v>
      </c>
      <c r="B32" s="330" t="s">
        <v>849</v>
      </c>
      <c r="C32" s="82"/>
      <c r="D32" s="1398">
        <v>0</v>
      </c>
      <c r="E32" s="1398">
        <v>0</v>
      </c>
      <c r="F32" s="414"/>
      <c r="G32" s="1396">
        <v>-9674</v>
      </c>
      <c r="H32" s="1396">
        <v>17400</v>
      </c>
    </row>
    <row r="33" spans="1:11" x14ac:dyDescent="0.25">
      <c r="A33" s="773" t="s">
        <v>88</v>
      </c>
      <c r="B33" s="773" t="s">
        <v>850</v>
      </c>
      <c r="C33" s="78"/>
      <c r="D33" s="24">
        <v>393380</v>
      </c>
      <c r="E33" s="24">
        <v>546167</v>
      </c>
      <c r="F33" s="6"/>
      <c r="G33" s="24">
        <v>338690</v>
      </c>
      <c r="H33" s="24">
        <v>434128</v>
      </c>
    </row>
    <row r="34" spans="1:11" x14ac:dyDescent="0.25">
      <c r="A34" s="342"/>
      <c r="B34" s="342"/>
      <c r="C34" s="517"/>
      <c r="D34" s="522"/>
      <c r="E34" s="522"/>
      <c r="F34" s="419"/>
      <c r="G34" s="522"/>
      <c r="H34" s="522"/>
    </row>
    <row r="35" spans="1:11" x14ac:dyDescent="0.25">
      <c r="A35" s="90" t="s">
        <v>89</v>
      </c>
      <c r="B35" s="90" t="s">
        <v>60</v>
      </c>
      <c r="C35" s="82"/>
      <c r="D35" s="144"/>
      <c r="E35" s="144"/>
      <c r="F35" s="6"/>
      <c r="G35" s="144"/>
      <c r="H35" s="144"/>
    </row>
    <row r="36" spans="1:11" x14ac:dyDescent="0.25">
      <c r="A36" s="118" t="s">
        <v>1602</v>
      </c>
      <c r="B36" s="118" t="s">
        <v>1605</v>
      </c>
      <c r="C36" s="77">
        <v>19</v>
      </c>
      <c r="D36" s="64">
        <v>-15229</v>
      </c>
      <c r="E36" s="516">
        <v>0</v>
      </c>
      <c r="F36" s="6"/>
      <c r="G36" s="64">
        <v>-46053</v>
      </c>
      <c r="H36" s="516">
        <v>0</v>
      </c>
    </row>
    <row r="37" spans="1:11" x14ac:dyDescent="0.25">
      <c r="A37" s="118" t="s">
        <v>1606</v>
      </c>
      <c r="B37" s="118" t="s">
        <v>1607</v>
      </c>
      <c r="C37" s="77">
        <v>19</v>
      </c>
      <c r="D37" s="516">
        <v>0</v>
      </c>
      <c r="E37" s="516">
        <v>0</v>
      </c>
      <c r="F37" s="6"/>
      <c r="G37" s="516">
        <v>0</v>
      </c>
      <c r="H37" s="516">
        <v>56021</v>
      </c>
    </row>
    <row r="38" spans="1:11" x14ac:dyDescent="0.25">
      <c r="A38" s="118" t="s">
        <v>21</v>
      </c>
      <c r="B38" s="118" t="s">
        <v>1608</v>
      </c>
      <c r="C38" s="77"/>
      <c r="D38" s="64">
        <v>-169357</v>
      </c>
      <c r="E38" s="64">
        <v>-80855</v>
      </c>
      <c r="F38" s="6"/>
      <c r="G38" s="533">
        <v>-18234</v>
      </c>
      <c r="H38" s="533">
        <v>-20984</v>
      </c>
    </row>
    <row r="39" spans="1:11" x14ac:dyDescent="0.25">
      <c r="A39" s="330" t="s">
        <v>110</v>
      </c>
      <c r="B39" s="330" t="s">
        <v>496</v>
      </c>
      <c r="C39" s="77"/>
      <c r="D39" s="1400">
        <v>0</v>
      </c>
      <c r="E39" s="1400">
        <v>0</v>
      </c>
      <c r="F39" s="6"/>
      <c r="G39" s="516">
        <v>2164</v>
      </c>
      <c r="H39" s="516">
        <v>924</v>
      </c>
    </row>
    <row r="40" spans="1:11" x14ac:dyDescent="0.25">
      <c r="A40" s="118" t="s">
        <v>396</v>
      </c>
      <c r="B40" s="118" t="s">
        <v>1332</v>
      </c>
      <c r="C40" s="84"/>
      <c r="D40" s="1400">
        <v>0</v>
      </c>
      <c r="E40" s="1400">
        <v>0</v>
      </c>
      <c r="F40" s="6"/>
      <c r="G40" s="533">
        <v>-79909</v>
      </c>
      <c r="H40" s="516">
        <v>0</v>
      </c>
      <c r="K40" s="101"/>
    </row>
    <row r="41" spans="1:11" x14ac:dyDescent="0.25">
      <c r="A41" s="773" t="s">
        <v>92</v>
      </c>
      <c r="B41" s="773" t="s">
        <v>1573</v>
      </c>
      <c r="C41" s="78"/>
      <c r="D41" s="24">
        <v>-184586</v>
      </c>
      <c r="E41" s="24">
        <v>-80855</v>
      </c>
      <c r="F41" s="6"/>
      <c r="G41" s="24">
        <v>-142032</v>
      </c>
      <c r="H41" s="24">
        <v>35961</v>
      </c>
    </row>
    <row r="42" spans="1:11" x14ac:dyDescent="0.25">
      <c r="A42" s="342"/>
      <c r="B42" s="342"/>
      <c r="C42" s="517"/>
      <c r="D42" s="519"/>
      <c r="E42" s="519"/>
      <c r="F42" s="419"/>
      <c r="G42" s="519"/>
      <c r="H42" s="519"/>
    </row>
    <row r="43" spans="1:11" x14ac:dyDescent="0.25">
      <c r="A43" s="90" t="s">
        <v>93</v>
      </c>
      <c r="B43" s="90" t="s">
        <v>61</v>
      </c>
      <c r="C43" s="515"/>
      <c r="D43" s="523"/>
      <c r="E43" s="523"/>
      <c r="F43" s="419"/>
      <c r="G43" s="523"/>
      <c r="H43" s="523"/>
    </row>
    <row r="44" spans="1:11" x14ac:dyDescent="0.25">
      <c r="A44" s="330" t="s">
        <v>780</v>
      </c>
      <c r="B44" s="330" t="s">
        <v>851</v>
      </c>
      <c r="C44" s="1404">
        <v>14</v>
      </c>
      <c r="D44" s="1400">
        <v>0</v>
      </c>
      <c r="E44" s="64">
        <v>50000</v>
      </c>
      <c r="F44" s="6"/>
      <c r="G44" s="1402">
        <v>0</v>
      </c>
      <c r="H44" s="533">
        <v>50000</v>
      </c>
    </row>
    <row r="45" spans="1:11" x14ac:dyDescent="0.25">
      <c r="A45" s="330" t="s">
        <v>996</v>
      </c>
      <c r="B45" s="330" t="s">
        <v>852</v>
      </c>
      <c r="C45" s="1408"/>
      <c r="D45" s="64">
        <v>-43236</v>
      </c>
      <c r="E45" s="64">
        <v>-173867</v>
      </c>
      <c r="F45" s="6"/>
      <c r="G45" s="533">
        <v>-42245</v>
      </c>
      <c r="H45" s="533">
        <v>-169043</v>
      </c>
    </row>
    <row r="46" spans="1:11" x14ac:dyDescent="0.25">
      <c r="A46" s="330" t="s">
        <v>517</v>
      </c>
      <c r="B46" s="330" t="s">
        <v>475</v>
      </c>
      <c r="C46" s="1408"/>
      <c r="D46" s="64">
        <v>2867</v>
      </c>
      <c r="E46" s="64">
        <v>13620</v>
      </c>
      <c r="F46" s="6"/>
      <c r="G46" s="533">
        <v>2750</v>
      </c>
      <c r="H46" s="1402">
        <v>0</v>
      </c>
    </row>
    <row r="47" spans="1:11" x14ac:dyDescent="0.25">
      <c r="A47" s="330" t="s">
        <v>1805</v>
      </c>
      <c r="B47" s="330" t="s">
        <v>1806</v>
      </c>
      <c r="C47" s="1408"/>
      <c r="D47" s="1400">
        <v>0</v>
      </c>
      <c r="E47" s="1400">
        <v>0</v>
      </c>
      <c r="F47" s="6"/>
      <c r="G47" s="533">
        <v>-672</v>
      </c>
      <c r="H47" s="1402">
        <v>0</v>
      </c>
    </row>
    <row r="48" spans="1:11" x14ac:dyDescent="0.25">
      <c r="A48" s="330" t="s">
        <v>476</v>
      </c>
      <c r="B48" s="330" t="s">
        <v>477</v>
      </c>
      <c r="C48" s="1408"/>
      <c r="D48" s="64">
        <v>-958</v>
      </c>
      <c r="E48" s="64">
        <v>-716</v>
      </c>
      <c r="F48" s="6"/>
      <c r="G48" s="533">
        <v>-314</v>
      </c>
      <c r="H48" s="533">
        <v>-191</v>
      </c>
    </row>
    <row r="49" spans="1:8" x14ac:dyDescent="0.25">
      <c r="A49" s="330" t="s">
        <v>1654</v>
      </c>
      <c r="B49" s="330" t="s">
        <v>1653</v>
      </c>
      <c r="C49" s="1408"/>
      <c r="D49" s="64">
        <v>-400</v>
      </c>
      <c r="E49" s="1400">
        <v>0</v>
      </c>
      <c r="F49" s="1401"/>
      <c r="G49" s="1402">
        <v>0</v>
      </c>
      <c r="H49" s="1402">
        <v>0</v>
      </c>
    </row>
    <row r="50" spans="1:8" x14ac:dyDescent="0.25">
      <c r="A50" s="330" t="s">
        <v>747</v>
      </c>
      <c r="B50" s="330" t="s">
        <v>536</v>
      </c>
      <c r="C50" s="1408"/>
      <c r="D50" s="64">
        <v>-2079</v>
      </c>
      <c r="E50" s="64">
        <v>-451</v>
      </c>
      <c r="F50" s="6"/>
      <c r="G50" s="1402">
        <v>0</v>
      </c>
      <c r="H50" s="1402">
        <v>0</v>
      </c>
    </row>
    <row r="51" spans="1:8" x14ac:dyDescent="0.25">
      <c r="A51" s="330" t="s">
        <v>535</v>
      </c>
      <c r="B51" s="330" t="s">
        <v>537</v>
      </c>
      <c r="C51" s="515"/>
      <c r="D51" s="64">
        <v>-212199</v>
      </c>
      <c r="E51" s="64">
        <v>-133991</v>
      </c>
      <c r="F51" s="6"/>
      <c r="G51" s="533">
        <v>-212199</v>
      </c>
      <c r="H51" s="533">
        <v>-133991</v>
      </c>
    </row>
    <row r="52" spans="1:8" x14ac:dyDescent="0.25">
      <c r="A52" s="773" t="s">
        <v>94</v>
      </c>
      <c r="B52" s="773" t="s">
        <v>1462</v>
      </c>
      <c r="C52" s="521"/>
      <c r="D52" s="24">
        <v>-256005</v>
      </c>
      <c r="E52" s="24">
        <v>-245405</v>
      </c>
      <c r="F52" s="6"/>
      <c r="G52" s="24">
        <v>-252680</v>
      </c>
      <c r="H52" s="24">
        <v>-253225</v>
      </c>
    </row>
    <row r="53" spans="1:8" x14ac:dyDescent="0.25">
      <c r="A53" s="342"/>
      <c r="B53" s="342"/>
      <c r="C53" s="517"/>
      <c r="D53" s="519"/>
      <c r="E53" s="519"/>
      <c r="F53" s="6"/>
      <c r="G53" s="519"/>
      <c r="H53" s="519"/>
    </row>
    <row r="54" spans="1:8" x14ac:dyDescent="0.25">
      <c r="A54" s="420" t="s">
        <v>1369</v>
      </c>
      <c r="B54" s="420" t="s">
        <v>1370</v>
      </c>
      <c r="C54" s="85"/>
      <c r="D54" s="1403">
        <v>-47211</v>
      </c>
      <c r="E54" s="1403">
        <v>219907</v>
      </c>
      <c r="F54" s="6"/>
      <c r="G54" s="1403">
        <v>-56022</v>
      </c>
      <c r="H54" s="1403">
        <v>216864</v>
      </c>
    </row>
    <row r="55" spans="1:8" x14ac:dyDescent="0.25">
      <c r="A55" s="118" t="s">
        <v>1574</v>
      </c>
      <c r="B55" s="118" t="s">
        <v>689</v>
      </c>
      <c r="C55" s="517">
        <v>12</v>
      </c>
      <c r="D55" s="25">
        <v>118456</v>
      </c>
      <c r="E55" s="25">
        <v>112757</v>
      </c>
      <c r="F55" s="6"/>
      <c r="G55" s="25">
        <v>107163</v>
      </c>
      <c r="H55" s="25">
        <v>100268</v>
      </c>
    </row>
    <row r="56" spans="1:8" ht="16.5" customHeight="1" thickBot="1" x14ac:dyDescent="0.3">
      <c r="A56" s="775" t="s">
        <v>1575</v>
      </c>
      <c r="B56" s="775" t="s">
        <v>690</v>
      </c>
      <c r="C56" s="524">
        <v>12</v>
      </c>
      <c r="D56" s="1174">
        <v>71245</v>
      </c>
      <c r="E56" s="1174">
        <v>332664</v>
      </c>
      <c r="F56" s="6"/>
      <c r="G56" s="1174">
        <v>51141</v>
      </c>
      <c r="H56" s="1174">
        <v>317132</v>
      </c>
    </row>
    <row r="57" spans="1:8" ht="14.4" thickTop="1" x14ac:dyDescent="0.25">
      <c r="D57" s="99"/>
      <c r="E57" s="99"/>
      <c r="G57" s="99"/>
      <c r="H57" s="99"/>
    </row>
    <row r="58" spans="1:8" x14ac:dyDescent="0.25">
      <c r="D58" s="101"/>
      <c r="E58" s="101"/>
      <c r="G58" s="101"/>
    </row>
  </sheetData>
  <mergeCells count="5">
    <mergeCell ref="A8:A9"/>
    <mergeCell ref="B8:B9"/>
    <mergeCell ref="C8:C9"/>
    <mergeCell ref="D8:E8"/>
    <mergeCell ref="G8:H8"/>
  </mergeCells>
  <pageMargins left="0.39370078740157483" right="0.19685039370078741" top="0.19685039370078741" bottom="0.27559055118110237" header="0.19685039370078741" footer="0.15748031496062992"/>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41D4-3414-4EAA-A0EA-A6674EE2D066}">
  <sheetPr>
    <tabColor rgb="FF92D050"/>
    <pageSetUpPr fitToPage="1"/>
  </sheetPr>
  <dimension ref="A1:I91"/>
  <sheetViews>
    <sheetView showGridLines="0" zoomScaleNormal="100" workbookViewId="0">
      <selection activeCell="B20" sqref="B20"/>
    </sheetView>
  </sheetViews>
  <sheetFormatPr defaultColWidth="9.44140625" defaultRowHeight="13.8" outlineLevelRow="1" outlineLevelCol="1" x14ac:dyDescent="0.3"/>
  <cols>
    <col min="1" max="1" width="67" style="3" customWidth="1"/>
    <col min="2" max="2" width="55.5546875" style="3" customWidth="1" outlineLevel="1"/>
    <col min="3" max="4" width="10.5546875" style="3" customWidth="1"/>
    <col min="5" max="5" width="11.44140625" style="3" customWidth="1"/>
    <col min="6" max="6" width="15.5546875" style="3" customWidth="1"/>
    <col min="7" max="7" width="9.5546875" style="3" customWidth="1"/>
    <col min="8" max="8" width="12.44140625" style="3" customWidth="1"/>
    <col min="9" max="9" width="13.44140625" style="3" bestFit="1" customWidth="1"/>
    <col min="10" max="16384" width="9.44140625" style="3"/>
  </cols>
  <sheetData>
    <row r="1" spans="1:9" x14ac:dyDescent="0.3">
      <c r="A1" s="63" t="s">
        <v>1011</v>
      </c>
      <c r="B1" s="63" t="s">
        <v>1012</v>
      </c>
    </row>
    <row r="2" spans="1:9" ht="25.5" customHeight="1" x14ac:dyDescent="0.3">
      <c r="A2" s="63" t="s">
        <v>1761</v>
      </c>
      <c r="B2" s="63" t="s">
        <v>1762</v>
      </c>
    </row>
    <row r="4" spans="1:9" ht="20.399999999999999" x14ac:dyDescent="0.3">
      <c r="A4" s="5" t="s">
        <v>588</v>
      </c>
      <c r="B4" s="5" t="s">
        <v>118</v>
      </c>
      <c r="C4" s="4"/>
      <c r="D4" s="4"/>
    </row>
    <row r="5" spans="1:9" ht="14.85" customHeight="1" x14ac:dyDescent="0.3">
      <c r="A5" s="5"/>
      <c r="B5" s="5"/>
      <c r="C5" s="4"/>
      <c r="D5" s="4"/>
    </row>
    <row r="6" spans="1:9" ht="14.1" customHeight="1" x14ac:dyDescent="0.3">
      <c r="A6" s="66"/>
      <c r="B6" s="66"/>
      <c r="C6" s="4"/>
      <c r="D6" s="4"/>
    </row>
    <row r="7" spans="1:9" ht="21" thickBot="1" x14ac:dyDescent="0.3">
      <c r="A7" s="66" t="s">
        <v>109</v>
      </c>
      <c r="B7" s="66"/>
      <c r="C7" s="4"/>
      <c r="D7" s="4"/>
      <c r="H7" s="1472" t="s">
        <v>36</v>
      </c>
    </row>
    <row r="8" spans="1:9" ht="26.25" customHeight="1" thickTop="1" x14ac:dyDescent="0.3">
      <c r="A8" s="1502"/>
      <c r="B8" s="121"/>
      <c r="C8" s="1506" t="s">
        <v>152</v>
      </c>
      <c r="D8" s="1506"/>
      <c r="E8" s="1506"/>
      <c r="F8" s="1506"/>
      <c r="G8" s="1502" t="s">
        <v>22</v>
      </c>
      <c r="H8" s="1502" t="s">
        <v>23</v>
      </c>
    </row>
    <row r="9" spans="1:9" ht="27" thickBot="1" x14ac:dyDescent="0.35">
      <c r="A9" s="1503"/>
      <c r="B9" s="122"/>
      <c r="C9" s="67" t="s">
        <v>14</v>
      </c>
      <c r="D9" s="67" t="s">
        <v>25</v>
      </c>
      <c r="E9" s="67" t="s">
        <v>15</v>
      </c>
      <c r="F9" s="67" t="s">
        <v>24</v>
      </c>
      <c r="G9" s="1507"/>
      <c r="H9" s="1507"/>
    </row>
    <row r="10" spans="1:9" ht="39" customHeight="1" outlineLevel="1" thickTop="1" x14ac:dyDescent="0.3">
      <c r="A10" s="1499"/>
      <c r="B10" s="123"/>
      <c r="C10" s="1506" t="s">
        <v>153</v>
      </c>
      <c r="D10" s="1506"/>
      <c r="E10" s="1506"/>
      <c r="F10" s="1506"/>
      <c r="G10" s="1502" t="s">
        <v>100</v>
      </c>
      <c r="H10" s="1502" t="s">
        <v>63</v>
      </c>
    </row>
    <row r="11" spans="1:9" ht="26.4" outlineLevel="1" x14ac:dyDescent="0.3">
      <c r="A11" s="1500"/>
      <c r="B11" s="124"/>
      <c r="C11" s="67" t="s">
        <v>50</v>
      </c>
      <c r="D11" s="67" t="s">
        <v>71</v>
      </c>
      <c r="E11" s="67" t="s">
        <v>51</v>
      </c>
      <c r="F11" s="67" t="s">
        <v>72</v>
      </c>
      <c r="G11" s="1503"/>
      <c r="H11" s="1503"/>
    </row>
    <row r="12" spans="1:9" s="8" customFormat="1" ht="13.2" x14ac:dyDescent="0.3">
      <c r="A12" s="782"/>
      <c r="B12" s="782"/>
      <c r="C12" s="610"/>
      <c r="D12" s="610"/>
      <c r="E12" s="610"/>
      <c r="F12" s="783"/>
      <c r="G12" s="610"/>
      <c r="H12" s="783"/>
    </row>
    <row r="14" spans="1:9" x14ac:dyDescent="0.3">
      <c r="A14" s="773" t="s">
        <v>1183</v>
      </c>
      <c r="B14" s="773" t="s">
        <v>1184</v>
      </c>
      <c r="C14" s="525">
        <v>790368</v>
      </c>
      <c r="D14" s="525">
        <v>1282683</v>
      </c>
      <c r="E14" s="525">
        <v>276242</v>
      </c>
      <c r="F14" s="525">
        <v>2349293</v>
      </c>
      <c r="G14" s="525">
        <v>7126</v>
      </c>
      <c r="H14" s="525">
        <v>2356419</v>
      </c>
      <c r="I14" s="309"/>
    </row>
    <row r="15" spans="1:9" x14ac:dyDescent="0.3">
      <c r="A15" s="293"/>
      <c r="B15" s="293"/>
      <c r="C15" s="1416"/>
      <c r="D15" s="526"/>
      <c r="E15" s="526"/>
      <c r="F15" s="527"/>
      <c r="G15" s="526"/>
      <c r="H15" s="527"/>
    </row>
    <row r="16" spans="1:9" x14ac:dyDescent="0.3">
      <c r="A16" s="118" t="s">
        <v>1403</v>
      </c>
      <c r="B16" s="118" t="s">
        <v>1404</v>
      </c>
      <c r="C16" s="1182">
        <v>0</v>
      </c>
      <c r="D16" s="1182">
        <v>0</v>
      </c>
      <c r="E16" s="58">
        <v>-133991</v>
      </c>
      <c r="F16" s="58">
        <v>-133991</v>
      </c>
      <c r="G16" s="58">
        <v>-450</v>
      </c>
      <c r="H16" s="58">
        <v>-134441</v>
      </c>
    </row>
    <row r="17" spans="1:9" x14ac:dyDescent="0.3">
      <c r="A17" s="118" t="s">
        <v>688</v>
      </c>
      <c r="B17" s="118" t="s">
        <v>687</v>
      </c>
      <c r="C17" s="1182">
        <v>0</v>
      </c>
      <c r="D17" s="58">
        <v>-3195</v>
      </c>
      <c r="E17" s="1182">
        <v>3195</v>
      </c>
      <c r="F17" s="1183">
        <v>0</v>
      </c>
      <c r="G17" s="1182">
        <v>0</v>
      </c>
      <c r="H17" s="1183">
        <v>0</v>
      </c>
    </row>
    <row r="18" spans="1:9" x14ac:dyDescent="0.3">
      <c r="A18" s="779" t="s">
        <v>497</v>
      </c>
      <c r="B18" s="779" t="s">
        <v>519</v>
      </c>
      <c r="C18" s="1183">
        <v>0</v>
      </c>
      <c r="D18" s="1251">
        <v>-3195</v>
      </c>
      <c r="E18" s="1251">
        <v>-130796</v>
      </c>
      <c r="F18" s="1251">
        <v>-133991</v>
      </c>
      <c r="G18" s="1251">
        <v>-450</v>
      </c>
      <c r="H18" s="1251">
        <v>-134441</v>
      </c>
    </row>
    <row r="19" spans="1:9" x14ac:dyDescent="0.3">
      <c r="A19" s="1409"/>
      <c r="B19" s="1409"/>
      <c r="C19" s="1417"/>
      <c r="D19" s="527"/>
      <c r="E19" s="527"/>
      <c r="F19" s="527"/>
      <c r="G19" s="527"/>
      <c r="H19" s="527"/>
    </row>
    <row r="20" spans="1:9" x14ac:dyDescent="0.3">
      <c r="A20" s="431" t="s">
        <v>952</v>
      </c>
      <c r="B20" s="431" t="s">
        <v>953</v>
      </c>
      <c r="C20" s="1184">
        <v>0</v>
      </c>
      <c r="D20" s="1184">
        <v>0</v>
      </c>
      <c r="E20" s="37">
        <v>221999</v>
      </c>
      <c r="F20" s="528">
        <v>221999</v>
      </c>
      <c r="G20" s="37">
        <v>519</v>
      </c>
      <c r="H20" s="528">
        <v>222518</v>
      </c>
    </row>
    <row r="21" spans="1:9" x14ac:dyDescent="0.3">
      <c r="A21" s="118" t="s">
        <v>970</v>
      </c>
      <c r="B21" s="118" t="s">
        <v>958</v>
      </c>
      <c r="C21" s="1182">
        <v>0</v>
      </c>
      <c r="D21" s="21">
        <v>366658</v>
      </c>
      <c r="E21" s="1182">
        <v>0</v>
      </c>
      <c r="F21" s="1182">
        <v>366658</v>
      </c>
      <c r="G21" s="1182">
        <v>0</v>
      </c>
      <c r="H21" s="40">
        <v>366658</v>
      </c>
    </row>
    <row r="22" spans="1:9" x14ac:dyDescent="0.3">
      <c r="A22" s="1393" t="s">
        <v>971</v>
      </c>
      <c r="B22" s="1393" t="s">
        <v>972</v>
      </c>
      <c r="C22" s="1418">
        <v>0</v>
      </c>
      <c r="D22" s="1251">
        <v>366658</v>
      </c>
      <c r="E22" s="1251">
        <v>221999</v>
      </c>
      <c r="F22" s="1251">
        <v>588657</v>
      </c>
      <c r="G22" s="1251">
        <v>519</v>
      </c>
      <c r="H22" s="1251">
        <v>589176</v>
      </c>
    </row>
    <row r="23" spans="1:9" x14ac:dyDescent="0.3">
      <c r="A23" s="90"/>
      <c r="B23" s="90"/>
      <c r="C23" s="1419"/>
      <c r="D23" s="1185"/>
      <c r="E23" s="1185"/>
      <c r="F23" s="1185"/>
      <c r="G23" s="1185"/>
      <c r="H23" s="1185"/>
    </row>
    <row r="24" spans="1:9" x14ac:dyDescent="0.3">
      <c r="A24" s="773" t="s">
        <v>1636</v>
      </c>
      <c r="B24" s="773" t="s">
        <v>1637</v>
      </c>
      <c r="C24" s="24">
        <v>790368</v>
      </c>
      <c r="D24" s="24">
        <v>1646146</v>
      </c>
      <c r="E24" s="24">
        <v>367445</v>
      </c>
      <c r="F24" s="24">
        <v>2803959</v>
      </c>
      <c r="G24" s="24">
        <v>7195</v>
      </c>
      <c r="H24" s="24">
        <v>2811154</v>
      </c>
      <c r="I24" s="309"/>
    </row>
    <row r="25" spans="1:9" ht="13.5" customHeight="1" x14ac:dyDescent="0.3">
      <c r="A25" s="90"/>
      <c r="B25" s="90"/>
      <c r="C25" s="1420"/>
      <c r="D25" s="1420"/>
      <c r="E25" s="1420"/>
      <c r="F25" s="1420"/>
      <c r="G25" s="1420"/>
      <c r="H25" s="1420"/>
    </row>
    <row r="26" spans="1:9" ht="13.5" customHeight="1" x14ac:dyDescent="0.3">
      <c r="A26" s="118" t="s">
        <v>1367</v>
      </c>
      <c r="B26" s="118" t="s">
        <v>1368</v>
      </c>
      <c r="C26" s="1005">
        <v>0</v>
      </c>
      <c r="D26" s="1005">
        <v>0</v>
      </c>
      <c r="E26" s="1005">
        <v>0</v>
      </c>
      <c r="F26" s="1005">
        <v>0</v>
      </c>
      <c r="G26" s="1005">
        <v>0</v>
      </c>
      <c r="H26" s="1005">
        <v>0</v>
      </c>
    </row>
    <row r="27" spans="1:9" x14ac:dyDescent="0.3">
      <c r="A27" s="118" t="s">
        <v>1403</v>
      </c>
      <c r="B27" s="118" t="s">
        <v>1404</v>
      </c>
      <c r="C27" s="1182">
        <v>0</v>
      </c>
      <c r="D27" s="1182">
        <v>0</v>
      </c>
      <c r="E27" s="58">
        <v>-18547</v>
      </c>
      <c r="F27" s="58">
        <v>-18547</v>
      </c>
      <c r="G27" s="1005">
        <v>0</v>
      </c>
      <c r="H27" s="58">
        <v>-18547</v>
      </c>
    </row>
    <row r="28" spans="1:9" x14ac:dyDescent="0.3">
      <c r="A28" s="118" t="s">
        <v>1586</v>
      </c>
      <c r="B28" s="118" t="s">
        <v>1587</v>
      </c>
      <c r="C28" s="1182">
        <v>0</v>
      </c>
      <c r="D28" s="58">
        <v>50</v>
      </c>
      <c r="E28" s="58">
        <v>-50</v>
      </c>
      <c r="F28" s="1182">
        <v>0</v>
      </c>
      <c r="G28" s="1182">
        <v>0</v>
      </c>
      <c r="H28" s="1182">
        <v>0</v>
      </c>
    </row>
    <row r="29" spans="1:9" x14ac:dyDescent="0.3">
      <c r="A29" s="118" t="s">
        <v>745</v>
      </c>
      <c r="B29" s="118" t="s">
        <v>687</v>
      </c>
      <c r="C29" s="1182">
        <v>0</v>
      </c>
      <c r="D29" s="58">
        <v>-6418</v>
      </c>
      <c r="E29" s="1182">
        <v>6418</v>
      </c>
      <c r="F29" s="1182">
        <v>0</v>
      </c>
      <c r="G29" s="1182">
        <v>0</v>
      </c>
      <c r="H29" s="1182">
        <v>0</v>
      </c>
    </row>
    <row r="30" spans="1:9" x14ac:dyDescent="0.3">
      <c r="A30" s="779" t="s">
        <v>497</v>
      </c>
      <c r="B30" s="779" t="s">
        <v>519</v>
      </c>
      <c r="C30" s="1183">
        <v>0</v>
      </c>
      <c r="D30" s="1420">
        <v>-6368</v>
      </c>
      <c r="E30" s="1420">
        <v>-12179</v>
      </c>
      <c r="F30" s="1384">
        <v>-18547</v>
      </c>
      <c r="G30" s="1183">
        <v>0</v>
      </c>
      <c r="H30" s="1384">
        <v>-18547</v>
      </c>
    </row>
    <row r="31" spans="1:9" x14ac:dyDescent="0.3">
      <c r="A31" s="90"/>
      <c r="B31" s="90"/>
      <c r="C31" s="1185"/>
      <c r="D31" s="1185"/>
      <c r="E31" s="1185"/>
      <c r="F31" s="1185"/>
      <c r="G31" s="1185"/>
      <c r="H31" s="1185"/>
    </row>
    <row r="32" spans="1:9" x14ac:dyDescent="0.3">
      <c r="A32" s="431" t="s">
        <v>952</v>
      </c>
      <c r="B32" s="431" t="s">
        <v>953</v>
      </c>
      <c r="C32" s="1184">
        <v>0</v>
      </c>
      <c r="D32" s="1184">
        <v>0</v>
      </c>
      <c r="E32" s="1184">
        <v>127750</v>
      </c>
      <c r="F32" s="1184">
        <v>127750</v>
      </c>
      <c r="G32" s="1184">
        <v>649</v>
      </c>
      <c r="H32" s="1184">
        <v>128399</v>
      </c>
    </row>
    <row r="33" spans="1:9" x14ac:dyDescent="0.3">
      <c r="A33" s="118" t="s">
        <v>970</v>
      </c>
      <c r="B33" s="118" t="s">
        <v>958</v>
      </c>
      <c r="C33" s="1184">
        <v>0</v>
      </c>
      <c r="D33" s="1184">
        <v>42074</v>
      </c>
      <c r="E33" s="1184">
        <v>0</v>
      </c>
      <c r="F33" s="1184">
        <v>42074</v>
      </c>
      <c r="G33" s="1184">
        <v>0</v>
      </c>
      <c r="H33" s="1184">
        <v>42074</v>
      </c>
    </row>
    <row r="34" spans="1:9" x14ac:dyDescent="0.3">
      <c r="A34" s="90" t="s">
        <v>971</v>
      </c>
      <c r="B34" s="90" t="s">
        <v>972</v>
      </c>
      <c r="C34" s="1421">
        <v>0</v>
      </c>
      <c r="D34" s="1417">
        <v>42074</v>
      </c>
      <c r="E34" s="1417">
        <v>127750</v>
      </c>
      <c r="F34" s="1417">
        <v>169824</v>
      </c>
      <c r="G34" s="1417">
        <v>649</v>
      </c>
      <c r="H34" s="1417">
        <v>170473</v>
      </c>
    </row>
    <row r="35" spans="1:9" x14ac:dyDescent="0.3">
      <c r="A35" s="90"/>
      <c r="B35" s="90"/>
      <c r="C35" s="1419"/>
      <c r="D35" s="1403"/>
      <c r="E35" s="1403"/>
      <c r="F35" s="1403"/>
      <c r="G35" s="1403"/>
      <c r="H35" s="1403"/>
    </row>
    <row r="36" spans="1:9" ht="14.4" thickBot="1" x14ac:dyDescent="0.35">
      <c r="A36" s="775" t="s">
        <v>1566</v>
      </c>
      <c r="B36" s="775" t="s">
        <v>1567</v>
      </c>
      <c r="C36" s="529">
        <v>790368</v>
      </c>
      <c r="D36" s="529">
        <v>1681852</v>
      </c>
      <c r="E36" s="529">
        <v>483016</v>
      </c>
      <c r="F36" s="529">
        <v>2955236</v>
      </c>
      <c r="G36" s="529">
        <v>7844</v>
      </c>
      <c r="H36" s="529">
        <v>2963080</v>
      </c>
      <c r="I36" s="309"/>
    </row>
    <row r="37" spans="1:9" ht="14.4" thickTop="1" x14ac:dyDescent="0.3">
      <c r="A37" s="1410"/>
      <c r="B37" s="1410"/>
      <c r="C37" s="1185"/>
      <c r="D37" s="1185"/>
      <c r="E37" s="1185"/>
      <c r="F37" s="1185"/>
      <c r="G37" s="1185"/>
      <c r="H37" s="1185"/>
      <c r="I37" s="309"/>
    </row>
    <row r="38" spans="1:9" x14ac:dyDescent="0.3">
      <c r="A38" s="293" t="s">
        <v>1654</v>
      </c>
      <c r="B38" s="293" t="s">
        <v>1653</v>
      </c>
      <c r="C38" s="1182">
        <v>0</v>
      </c>
      <c r="D38" s="1182">
        <v>0</v>
      </c>
      <c r="E38" s="58">
        <v>-228</v>
      </c>
      <c r="F38" s="58">
        <v>-228</v>
      </c>
      <c r="G38" s="58">
        <v>-172</v>
      </c>
      <c r="H38" s="58">
        <v>-400</v>
      </c>
      <c r="I38" s="309"/>
    </row>
    <row r="39" spans="1:9" x14ac:dyDescent="0.3">
      <c r="A39" s="118" t="s">
        <v>1649</v>
      </c>
      <c r="B39" s="118" t="s">
        <v>1650</v>
      </c>
      <c r="C39" s="1182">
        <v>0</v>
      </c>
      <c r="D39" s="1182">
        <v>0</v>
      </c>
      <c r="E39" s="58">
        <v>-212199</v>
      </c>
      <c r="F39" s="58">
        <v>-212199</v>
      </c>
      <c r="G39" s="58">
        <v>-2079</v>
      </c>
      <c r="H39" s="58">
        <v>-214278</v>
      </c>
      <c r="I39" s="309"/>
    </row>
    <row r="40" spans="1:9" x14ac:dyDescent="0.3">
      <c r="A40" s="118" t="s">
        <v>745</v>
      </c>
      <c r="B40" s="118" t="s">
        <v>687</v>
      </c>
      <c r="C40" s="1182">
        <v>0</v>
      </c>
      <c r="D40" s="58">
        <v>-3677</v>
      </c>
      <c r="E40" s="1182">
        <v>3677</v>
      </c>
      <c r="F40" s="1182">
        <v>0</v>
      </c>
      <c r="G40" s="1182">
        <v>0</v>
      </c>
      <c r="H40" s="1182">
        <v>0</v>
      </c>
      <c r="I40" s="309"/>
    </row>
    <row r="41" spans="1:9" x14ac:dyDescent="0.3">
      <c r="A41" s="118" t="s">
        <v>1586</v>
      </c>
      <c r="B41" s="118" t="s">
        <v>1587</v>
      </c>
      <c r="C41" s="1182">
        <v>0</v>
      </c>
      <c r="D41" s="58">
        <v>4096</v>
      </c>
      <c r="E41" s="58">
        <v>-4096</v>
      </c>
      <c r="F41" s="1182">
        <v>0</v>
      </c>
      <c r="G41" s="1182">
        <v>0</v>
      </c>
      <c r="H41" s="1182">
        <v>0</v>
      </c>
      <c r="I41" s="309"/>
    </row>
    <row r="42" spans="1:9" x14ac:dyDescent="0.3">
      <c r="A42" s="779" t="s">
        <v>497</v>
      </c>
      <c r="B42" s="779" t="s">
        <v>519</v>
      </c>
      <c r="C42" s="1183">
        <v>0</v>
      </c>
      <c r="D42" s="1183">
        <v>419</v>
      </c>
      <c r="E42" s="1384">
        <v>-212846</v>
      </c>
      <c r="F42" s="1384">
        <v>-212427</v>
      </c>
      <c r="G42" s="1384">
        <v>-2251</v>
      </c>
      <c r="H42" s="1251">
        <v>-214678</v>
      </c>
      <c r="I42" s="309"/>
    </row>
    <row r="43" spans="1:9" x14ac:dyDescent="0.3">
      <c r="A43" s="90"/>
      <c r="B43" s="90"/>
      <c r="C43" s="1185"/>
      <c r="D43" s="1185"/>
      <c r="E43" s="1185"/>
      <c r="F43" s="1185"/>
      <c r="G43" s="1185"/>
      <c r="H43" s="1185"/>
      <c r="I43" s="309"/>
    </row>
    <row r="44" spans="1:9" x14ac:dyDescent="0.3">
      <c r="A44" s="431" t="s">
        <v>952</v>
      </c>
      <c r="B44" s="431" t="s">
        <v>953</v>
      </c>
      <c r="C44" s="1184">
        <v>0</v>
      </c>
      <c r="D44" s="847">
        <v>0</v>
      </c>
      <c r="E44" s="1184">
        <v>251368</v>
      </c>
      <c r="F44" s="1184">
        <v>251368</v>
      </c>
      <c r="G44" s="1184">
        <v>1120</v>
      </c>
      <c r="H44" s="1184">
        <v>252488</v>
      </c>
      <c r="I44" s="309"/>
    </row>
    <row r="45" spans="1:9" x14ac:dyDescent="0.3">
      <c r="A45" s="118" t="s">
        <v>1592</v>
      </c>
      <c r="B45" s="118" t="s">
        <v>1593</v>
      </c>
      <c r="C45" s="1184">
        <v>0</v>
      </c>
      <c r="D45" s="142">
        <v>-5274</v>
      </c>
      <c r="E45" s="1184">
        <v>0</v>
      </c>
      <c r="F45" s="142">
        <v>-5274</v>
      </c>
      <c r="G45" s="1184">
        <v>0</v>
      </c>
      <c r="H45" s="142">
        <v>-5274</v>
      </c>
      <c r="I45" s="309"/>
    </row>
    <row r="46" spans="1:9" x14ac:dyDescent="0.3">
      <c r="A46" s="90" t="s">
        <v>1594</v>
      </c>
      <c r="B46" s="90" t="s">
        <v>1595</v>
      </c>
      <c r="C46" s="1422">
        <v>0</v>
      </c>
      <c r="D46" s="1417">
        <v>-5274</v>
      </c>
      <c r="E46" s="1417">
        <v>251368</v>
      </c>
      <c r="F46" s="1417">
        <v>246094</v>
      </c>
      <c r="G46" s="1417">
        <v>1120</v>
      </c>
      <c r="H46" s="1417">
        <v>247214</v>
      </c>
      <c r="I46" s="309"/>
    </row>
    <row r="47" spans="1:9" x14ac:dyDescent="0.3">
      <c r="A47" s="90"/>
      <c r="B47" s="90"/>
      <c r="C47" s="1419"/>
      <c r="D47" s="1403"/>
      <c r="E47" s="1403"/>
      <c r="F47" s="1403"/>
      <c r="G47" s="1403"/>
      <c r="H47" s="1403"/>
      <c r="I47" s="309"/>
    </row>
    <row r="48" spans="1:9" ht="14.4" thickBot="1" x14ac:dyDescent="0.35">
      <c r="A48" s="775" t="s">
        <v>1638</v>
      </c>
      <c r="B48" s="775" t="s">
        <v>1639</v>
      </c>
      <c r="C48" s="529">
        <v>790368</v>
      </c>
      <c r="D48" s="529">
        <v>1676997</v>
      </c>
      <c r="E48" s="529">
        <v>521538</v>
      </c>
      <c r="F48" s="529">
        <v>2988903</v>
      </c>
      <c r="G48" s="529">
        <v>6713</v>
      </c>
      <c r="H48" s="529">
        <v>2995616</v>
      </c>
      <c r="I48" s="309"/>
    </row>
    <row r="49" spans="1:8" ht="14.4" thickTop="1" x14ac:dyDescent="0.3">
      <c r="A49" s="293"/>
      <c r="B49" s="293"/>
      <c r="C49" s="784"/>
      <c r="D49" s="784"/>
      <c r="E49" s="784"/>
      <c r="F49" s="784"/>
      <c r="G49" s="784"/>
      <c r="H49" s="784"/>
    </row>
    <row r="50" spans="1:8" x14ac:dyDescent="0.3">
      <c r="A50" s="97"/>
      <c r="B50" s="293"/>
      <c r="C50" s="119"/>
      <c r="D50" s="785"/>
      <c r="E50" s="785"/>
      <c r="F50" s="785"/>
      <c r="G50" s="785"/>
      <c r="H50" s="785"/>
    </row>
    <row r="51" spans="1:8" x14ac:dyDescent="0.3">
      <c r="A51" s="315"/>
      <c r="B51" s="293"/>
      <c r="C51" s="119"/>
      <c r="D51" s="119"/>
      <c r="E51" s="119"/>
      <c r="F51" s="119"/>
      <c r="G51" s="119"/>
    </row>
    <row r="52" spans="1:8" x14ac:dyDescent="0.3">
      <c r="A52" s="293"/>
      <c r="B52" s="293"/>
      <c r="C52" s="119"/>
      <c r="D52" s="119"/>
      <c r="E52" s="119"/>
      <c r="F52" s="119"/>
      <c r="G52" s="119"/>
      <c r="H52" s="119"/>
    </row>
    <row r="53" spans="1:8" ht="14.4" thickBot="1" x14ac:dyDescent="0.35">
      <c r="A53" s="1411" t="s">
        <v>185</v>
      </c>
      <c r="B53" s="1411"/>
      <c r="C53" s="120"/>
      <c r="D53" s="120"/>
      <c r="E53" s="119"/>
      <c r="F53" s="38" t="s">
        <v>36</v>
      </c>
      <c r="G53" s="119"/>
      <c r="H53" s="119"/>
    </row>
    <row r="54" spans="1:8" ht="26.25" customHeight="1" thickTop="1" x14ac:dyDescent="0.3">
      <c r="A54" s="1508"/>
      <c r="B54" s="1412"/>
      <c r="C54" s="1506" t="s">
        <v>152</v>
      </c>
      <c r="D54" s="1506"/>
      <c r="E54" s="1506"/>
      <c r="F54" s="1502" t="s">
        <v>23</v>
      </c>
      <c r="G54" s="119"/>
      <c r="H54" s="119"/>
    </row>
    <row r="55" spans="1:8" ht="27" thickBot="1" x14ac:dyDescent="0.35">
      <c r="A55" s="1509"/>
      <c r="B55" s="1413"/>
      <c r="C55" s="67" t="s">
        <v>14</v>
      </c>
      <c r="D55" s="67" t="s">
        <v>25</v>
      </c>
      <c r="E55" s="67" t="s">
        <v>15</v>
      </c>
      <c r="F55" s="1507"/>
      <c r="G55" s="119"/>
      <c r="H55" s="119"/>
    </row>
    <row r="56" spans="1:8" ht="28.5" customHeight="1" outlineLevel="1" thickTop="1" x14ac:dyDescent="0.3">
      <c r="A56" s="1508"/>
      <c r="B56" s="1412"/>
      <c r="C56" s="1506" t="s">
        <v>153</v>
      </c>
      <c r="D56" s="1506"/>
      <c r="E56" s="1506"/>
      <c r="F56" s="1502" t="s">
        <v>63</v>
      </c>
      <c r="G56" s="119"/>
      <c r="H56" s="119"/>
    </row>
    <row r="57" spans="1:8" ht="26.4" outlineLevel="1" x14ac:dyDescent="0.3">
      <c r="A57" s="1509"/>
      <c r="B57" s="1413"/>
      <c r="C57" s="67" t="s">
        <v>50</v>
      </c>
      <c r="D57" s="67" t="s">
        <v>71</v>
      </c>
      <c r="E57" s="67" t="s">
        <v>51</v>
      </c>
      <c r="F57" s="1503"/>
      <c r="G57" s="119"/>
      <c r="H57" s="119"/>
    </row>
    <row r="58" spans="1:8" s="8" customFormat="1" ht="13.2" x14ac:dyDescent="0.3">
      <c r="A58" s="1414"/>
      <c r="B58" s="1414"/>
      <c r="C58" s="334"/>
      <c r="D58" s="334"/>
      <c r="E58" s="334"/>
      <c r="F58" s="786"/>
      <c r="G58" s="119"/>
      <c r="H58" s="119"/>
    </row>
    <row r="59" spans="1:8" x14ac:dyDescent="0.3">
      <c r="A59" s="293"/>
      <c r="B59" s="293"/>
      <c r="C59" s="119"/>
      <c r="D59" s="119"/>
      <c r="E59" s="119"/>
      <c r="F59" s="119"/>
      <c r="G59" s="119"/>
      <c r="H59" s="119"/>
    </row>
    <row r="60" spans="1:8" x14ac:dyDescent="0.3">
      <c r="A60" s="773" t="s">
        <v>1183</v>
      </c>
      <c r="B60" s="773" t="s">
        <v>1184</v>
      </c>
      <c r="C60" s="525">
        <v>790368</v>
      </c>
      <c r="D60" s="525">
        <v>910683</v>
      </c>
      <c r="E60" s="525">
        <v>317643</v>
      </c>
      <c r="F60" s="525">
        <v>2018694</v>
      </c>
      <c r="G60" s="1252"/>
      <c r="H60" s="119"/>
    </row>
    <row r="61" spans="1:8" x14ac:dyDescent="0.3">
      <c r="A61" s="1415"/>
      <c r="B61" s="1415"/>
      <c r="C61" s="1423"/>
      <c r="D61" s="1423"/>
      <c r="E61" s="1423"/>
      <c r="F61" s="1423"/>
      <c r="G61" s="1252"/>
      <c r="H61" s="119"/>
    </row>
    <row r="62" spans="1:8" x14ac:dyDescent="0.3">
      <c r="A62" s="118" t="s">
        <v>1403</v>
      </c>
      <c r="B62" s="118" t="s">
        <v>1404</v>
      </c>
      <c r="C62" s="1182">
        <v>0</v>
      </c>
      <c r="D62" s="1182">
        <v>0</v>
      </c>
      <c r="E62" s="58">
        <v>-133991</v>
      </c>
      <c r="F62" s="58">
        <v>-133991</v>
      </c>
      <c r="G62" s="1252"/>
      <c r="H62" s="119"/>
    </row>
    <row r="63" spans="1:8" x14ac:dyDescent="0.3">
      <c r="A63" s="431" t="s">
        <v>745</v>
      </c>
      <c r="B63" s="431" t="s">
        <v>687</v>
      </c>
      <c r="C63" s="1184">
        <v>0</v>
      </c>
      <c r="D63" s="1184">
        <v>0</v>
      </c>
      <c r="E63" s="1184">
        <v>0</v>
      </c>
      <c r="F63" s="1419">
        <v>0</v>
      </c>
      <c r="G63" s="1252"/>
      <c r="H63" s="119"/>
    </row>
    <row r="64" spans="1:8" x14ac:dyDescent="0.3">
      <c r="A64" s="779" t="s">
        <v>497</v>
      </c>
      <c r="B64" s="779" t="s">
        <v>519</v>
      </c>
      <c r="C64" s="1183">
        <v>0</v>
      </c>
      <c r="D64" s="1183">
        <v>0</v>
      </c>
      <c r="E64" s="1384">
        <v>-133991</v>
      </c>
      <c r="F64" s="1384">
        <v>-133991</v>
      </c>
      <c r="G64" s="1252"/>
      <c r="H64" s="119"/>
    </row>
    <row r="65" spans="1:8" x14ac:dyDescent="0.3">
      <c r="A65" s="427"/>
      <c r="B65" s="427"/>
      <c r="C65" s="1416"/>
      <c r="D65" s="526"/>
      <c r="E65" s="526"/>
      <c r="F65" s="527"/>
      <c r="G65" s="1252"/>
      <c r="H65" s="119"/>
    </row>
    <row r="66" spans="1:8" x14ac:dyDescent="0.3">
      <c r="A66" s="431" t="s">
        <v>952</v>
      </c>
      <c r="B66" s="431" t="s">
        <v>953</v>
      </c>
      <c r="C66" s="1184">
        <v>0</v>
      </c>
      <c r="D66" s="1184">
        <v>0</v>
      </c>
      <c r="E66" s="1184">
        <v>228218</v>
      </c>
      <c r="F66" s="528">
        <v>228218</v>
      </c>
      <c r="G66" s="1252"/>
      <c r="H66" s="119"/>
    </row>
    <row r="67" spans="1:8" x14ac:dyDescent="0.3">
      <c r="A67" s="118" t="s">
        <v>970</v>
      </c>
      <c r="B67" s="118" t="s">
        <v>958</v>
      </c>
      <c r="C67" s="1184">
        <v>0</v>
      </c>
      <c r="D67" s="21">
        <v>366658</v>
      </c>
      <c r="E67" s="1184">
        <v>0</v>
      </c>
      <c r="F67" s="40">
        <v>366658</v>
      </c>
      <c r="G67" s="1252"/>
      <c r="H67" s="119"/>
    </row>
    <row r="68" spans="1:8" x14ac:dyDescent="0.3">
      <c r="A68" s="90" t="s">
        <v>971</v>
      </c>
      <c r="B68" s="90" t="s">
        <v>972</v>
      </c>
      <c r="C68" s="1422">
        <v>0</v>
      </c>
      <c r="D68" s="1417">
        <v>366658</v>
      </c>
      <c r="E68" s="1422">
        <v>228218</v>
      </c>
      <c r="F68" s="1422">
        <v>594876</v>
      </c>
      <c r="G68" s="1252"/>
      <c r="H68" s="119"/>
    </row>
    <row r="69" spans="1:8" x14ac:dyDescent="0.3">
      <c r="A69" s="90"/>
      <c r="B69" s="90"/>
      <c r="C69" s="1419"/>
      <c r="D69" s="1403"/>
      <c r="E69" s="1419"/>
      <c r="F69" s="1419"/>
      <c r="G69" s="1252"/>
      <c r="H69" s="119"/>
    </row>
    <row r="70" spans="1:8" x14ac:dyDescent="0.3">
      <c r="A70" s="773" t="s">
        <v>1636</v>
      </c>
      <c r="B70" s="773" t="s">
        <v>1637</v>
      </c>
      <c r="C70" s="24">
        <v>790368</v>
      </c>
      <c r="D70" s="24">
        <v>1277341</v>
      </c>
      <c r="E70" s="24">
        <v>411870</v>
      </c>
      <c r="F70" s="24">
        <v>2479579</v>
      </c>
      <c r="G70" s="309"/>
      <c r="H70" s="119"/>
    </row>
    <row r="71" spans="1:8" x14ac:dyDescent="0.3">
      <c r="A71" s="90"/>
      <c r="B71" s="90"/>
      <c r="C71" s="1185"/>
      <c r="D71" s="1185"/>
      <c r="E71" s="1185"/>
      <c r="F71" s="1251"/>
      <c r="G71" s="309"/>
    </row>
    <row r="72" spans="1:8" x14ac:dyDescent="0.3">
      <c r="A72" s="118" t="s">
        <v>1403</v>
      </c>
      <c r="B72" s="118" t="s">
        <v>1404</v>
      </c>
      <c r="C72" s="1182">
        <v>0</v>
      </c>
      <c r="D72" s="1182">
        <v>0</v>
      </c>
      <c r="E72" s="64">
        <v>-18547</v>
      </c>
      <c r="F72" s="1224">
        <v>-18547</v>
      </c>
      <c r="G72" s="309"/>
    </row>
    <row r="73" spans="1:8" x14ac:dyDescent="0.3">
      <c r="A73" s="431" t="s">
        <v>745</v>
      </c>
      <c r="B73" s="431" t="s">
        <v>687</v>
      </c>
      <c r="C73" s="1184">
        <v>0</v>
      </c>
      <c r="D73" s="99">
        <v>-561</v>
      </c>
      <c r="E73" s="99">
        <v>561</v>
      </c>
      <c r="F73" s="1419">
        <v>0</v>
      </c>
      <c r="G73" s="309"/>
      <c r="H73" s="119"/>
    </row>
    <row r="74" spans="1:8" x14ac:dyDescent="0.3">
      <c r="A74" s="779" t="s">
        <v>497</v>
      </c>
      <c r="B74" s="779" t="s">
        <v>519</v>
      </c>
      <c r="C74" s="1183">
        <v>0</v>
      </c>
      <c r="D74" s="1420">
        <v>-561</v>
      </c>
      <c r="E74" s="1420">
        <v>-17986</v>
      </c>
      <c r="F74" s="1420">
        <v>-18547</v>
      </c>
      <c r="G74" s="309"/>
      <c r="H74" s="119"/>
    </row>
    <row r="75" spans="1:8" x14ac:dyDescent="0.3">
      <c r="A75" s="90"/>
      <c r="B75" s="90"/>
      <c r="C75" s="1185"/>
      <c r="D75" s="1185"/>
      <c r="E75" s="1185"/>
      <c r="F75" s="1185"/>
      <c r="G75" s="309"/>
    </row>
    <row r="76" spans="1:8" x14ac:dyDescent="0.3">
      <c r="A76" s="431" t="s">
        <v>952</v>
      </c>
      <c r="B76" s="431" t="s">
        <v>953</v>
      </c>
      <c r="C76" s="1184">
        <v>0</v>
      </c>
      <c r="D76" s="1184">
        <v>0</v>
      </c>
      <c r="E76" s="37">
        <v>103343</v>
      </c>
      <c r="F76" s="528">
        <v>103343</v>
      </c>
      <c r="G76" s="309"/>
      <c r="H76" s="119"/>
    </row>
    <row r="77" spans="1:8" x14ac:dyDescent="0.3">
      <c r="A77" s="118" t="s">
        <v>970</v>
      </c>
      <c r="B77" s="118" t="s">
        <v>958</v>
      </c>
      <c r="C77" s="1184">
        <v>0</v>
      </c>
      <c r="D77" s="21">
        <v>43639</v>
      </c>
      <c r="E77" s="1184">
        <v>0</v>
      </c>
      <c r="F77" s="40">
        <v>43639</v>
      </c>
      <c r="G77" s="309"/>
      <c r="H77" s="119"/>
    </row>
    <row r="78" spans="1:8" x14ac:dyDescent="0.3">
      <c r="A78" s="90" t="s">
        <v>971</v>
      </c>
      <c r="B78" s="90" t="s">
        <v>479</v>
      </c>
      <c r="C78" s="1422">
        <v>0</v>
      </c>
      <c r="D78" s="1417">
        <v>43639</v>
      </c>
      <c r="E78" s="1424">
        <v>103343</v>
      </c>
      <c r="F78" s="1422">
        <v>146982</v>
      </c>
      <c r="G78" s="309"/>
      <c r="H78" s="119"/>
    </row>
    <row r="79" spans="1:8" x14ac:dyDescent="0.3">
      <c r="A79" s="90"/>
      <c r="B79" s="90"/>
      <c r="C79" s="1419"/>
      <c r="D79" s="1403"/>
      <c r="E79" s="1419"/>
      <c r="F79" s="1419"/>
      <c r="G79" s="309"/>
      <c r="H79" s="119"/>
    </row>
    <row r="80" spans="1:8" ht="14.4" thickBot="1" x14ac:dyDescent="0.35">
      <c r="A80" s="775" t="s">
        <v>1566</v>
      </c>
      <c r="B80" s="775" t="s">
        <v>1567</v>
      </c>
      <c r="C80" s="529">
        <v>790368</v>
      </c>
      <c r="D80" s="529">
        <v>1320419</v>
      </c>
      <c r="E80" s="529">
        <v>497227</v>
      </c>
      <c r="F80" s="529">
        <v>2608014</v>
      </c>
      <c r="G80" s="309"/>
    </row>
    <row r="81" spans="1:7" ht="14.4" thickTop="1" x14ac:dyDescent="0.3">
      <c r="A81" s="90"/>
      <c r="B81" s="90"/>
      <c r="C81" s="1425"/>
      <c r="D81" s="1425"/>
      <c r="E81" s="1425"/>
      <c r="F81" s="1425"/>
      <c r="G81" s="293"/>
    </row>
    <row r="82" spans="1:7" x14ac:dyDescent="0.3">
      <c r="A82" s="118" t="s">
        <v>1649</v>
      </c>
      <c r="B82" s="118" t="s">
        <v>1650</v>
      </c>
      <c r="C82" s="1184">
        <v>0</v>
      </c>
      <c r="D82" s="1184">
        <v>0</v>
      </c>
      <c r="E82" s="142">
        <v>-212199</v>
      </c>
      <c r="F82" s="142">
        <v>-212199</v>
      </c>
      <c r="G82" s="293"/>
    </row>
    <row r="83" spans="1:7" x14ac:dyDescent="0.3">
      <c r="A83" s="431" t="s">
        <v>745</v>
      </c>
      <c r="B83" s="431" t="s">
        <v>687</v>
      </c>
      <c r="C83" s="1184">
        <v>0</v>
      </c>
      <c r="D83" s="142">
        <v>-201</v>
      </c>
      <c r="E83" s="1184">
        <v>201</v>
      </c>
      <c r="F83" s="1184">
        <v>0</v>
      </c>
    </row>
    <row r="84" spans="1:7" x14ac:dyDescent="0.3">
      <c r="A84" s="779" t="s">
        <v>497</v>
      </c>
      <c r="B84" s="779" t="s">
        <v>519</v>
      </c>
      <c r="C84" s="1183">
        <v>0</v>
      </c>
      <c r="D84" s="142">
        <v>-201</v>
      </c>
      <c r="E84" s="142">
        <v>-211998</v>
      </c>
      <c r="F84" s="142">
        <v>-212199</v>
      </c>
    </row>
    <row r="85" spans="1:7" x14ac:dyDescent="0.3">
      <c r="A85" s="90"/>
      <c r="B85" s="90"/>
      <c r="C85" s="1185"/>
      <c r="D85" s="1185"/>
      <c r="E85" s="1185"/>
      <c r="F85" s="1185"/>
    </row>
    <row r="86" spans="1:7" x14ac:dyDescent="0.3">
      <c r="A86" s="431" t="s">
        <v>952</v>
      </c>
      <c r="B86" s="431" t="s">
        <v>953</v>
      </c>
      <c r="C86" s="1184">
        <v>0</v>
      </c>
      <c r="D86" s="1184">
        <v>0</v>
      </c>
      <c r="E86" s="1184">
        <v>253596</v>
      </c>
      <c r="F86" s="1184">
        <v>253596</v>
      </c>
    </row>
    <row r="87" spans="1:7" x14ac:dyDescent="0.3">
      <c r="A87" s="118" t="s">
        <v>1592</v>
      </c>
      <c r="B87" s="118" t="s">
        <v>1593</v>
      </c>
      <c r="C87" s="1184">
        <v>0</v>
      </c>
      <c r="D87" s="142">
        <v>-5274</v>
      </c>
      <c r="E87" s="847">
        <v>0</v>
      </c>
      <c r="F87" s="142">
        <v>-5274</v>
      </c>
    </row>
    <row r="88" spans="1:7" x14ac:dyDescent="0.3">
      <c r="A88" s="90" t="s">
        <v>1594</v>
      </c>
      <c r="B88" s="90" t="s">
        <v>1596</v>
      </c>
      <c r="C88" s="1422">
        <v>0</v>
      </c>
      <c r="D88" s="1417">
        <v>-5274</v>
      </c>
      <c r="E88" s="1417">
        <v>253596</v>
      </c>
      <c r="F88" s="1417">
        <v>248322</v>
      </c>
    </row>
    <row r="89" spans="1:7" x14ac:dyDescent="0.3">
      <c r="A89" s="90"/>
      <c r="B89" s="90"/>
      <c r="C89" s="1419"/>
      <c r="D89" s="1403"/>
      <c r="E89" s="1419"/>
      <c r="F89" s="1419"/>
    </row>
    <row r="90" spans="1:7" ht="14.4" thickBot="1" x14ac:dyDescent="0.35">
      <c r="A90" s="775" t="s">
        <v>1638</v>
      </c>
      <c r="B90" s="775" t="s">
        <v>1639</v>
      </c>
      <c r="C90" s="529">
        <v>790368</v>
      </c>
      <c r="D90" s="529">
        <v>1314944</v>
      </c>
      <c r="E90" s="529">
        <v>538825</v>
      </c>
      <c r="F90" s="529">
        <v>2644137</v>
      </c>
      <c r="G90" s="1228"/>
    </row>
    <row r="91" spans="1:7" ht="14.4" thickTop="1" x14ac:dyDescent="0.3">
      <c r="C91" s="293"/>
      <c r="D91" s="293"/>
      <c r="E91" s="293"/>
      <c r="F91" s="293"/>
    </row>
  </sheetData>
  <mergeCells count="14">
    <mergeCell ref="A54:A55"/>
    <mergeCell ref="C54:E54"/>
    <mergeCell ref="F54:F55"/>
    <mergeCell ref="A56:A57"/>
    <mergeCell ref="C56:E56"/>
    <mergeCell ref="F56:F57"/>
    <mergeCell ref="A8:A9"/>
    <mergeCell ref="C8:F8"/>
    <mergeCell ref="G8:G9"/>
    <mergeCell ref="H8:H9"/>
    <mergeCell ref="A10:A11"/>
    <mergeCell ref="C10:F10"/>
    <mergeCell ref="G10:G11"/>
    <mergeCell ref="H10:H11"/>
  </mergeCells>
  <pageMargins left="7.874015748031496E-2" right="0.15748031496062992" top="0.15748031496062992" bottom="0.35433070866141736" header="0.15748031496062992" footer="0.15748031496062992"/>
  <pageSetup paperSize="9" scale="7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7026D-7DA2-4EB1-B58A-877FA4758FC1}">
  <sheetPr>
    <tabColor rgb="FF92D050"/>
    <pageSetUpPr fitToPage="1"/>
  </sheetPr>
  <dimension ref="A1:O154"/>
  <sheetViews>
    <sheetView showGridLines="0" zoomScaleNormal="100" workbookViewId="0">
      <selection activeCell="H8" sqref="H8"/>
    </sheetView>
  </sheetViews>
  <sheetFormatPr defaultColWidth="9.44140625" defaultRowHeight="14.4" outlineLevelCol="1" x14ac:dyDescent="0.3"/>
  <cols>
    <col min="1" max="1" width="48.6640625" style="15" customWidth="1"/>
    <col min="2" max="2" width="48.5546875" style="15" customWidth="1" outlineLevel="1"/>
    <col min="3" max="3" width="16.44140625" style="911" customWidth="1"/>
    <col min="4" max="4" width="16.33203125" style="911" customWidth="1"/>
    <col min="5" max="5" width="14.44140625" style="649" customWidth="1"/>
    <col min="6" max="6" width="15.44140625" style="649" customWidth="1"/>
    <col min="7" max="7" width="15" style="649" customWidth="1"/>
    <col min="8" max="8" width="12.44140625" style="649" customWidth="1"/>
    <col min="9" max="9" width="7.44140625" style="649" customWidth="1"/>
    <col min="10" max="10" width="11.5546875" style="15" customWidth="1"/>
    <col min="11" max="11" width="11.44140625" style="15" customWidth="1"/>
    <col min="12" max="14" width="11.5546875" style="15" customWidth="1"/>
    <col min="15" max="16384" width="9.44140625" style="15"/>
  </cols>
  <sheetData>
    <row r="1" spans="1:9" ht="26.4" x14ac:dyDescent="0.3">
      <c r="A1" s="63" t="s">
        <v>1011</v>
      </c>
      <c r="B1" s="63" t="s">
        <v>1012</v>
      </c>
    </row>
    <row r="2" spans="1:9" ht="39.6" x14ac:dyDescent="0.3">
      <c r="A2" s="63" t="s">
        <v>1761</v>
      </c>
      <c r="B2" s="63" t="s">
        <v>1762</v>
      </c>
    </row>
    <row r="3" spans="1:9" x14ac:dyDescent="0.3">
      <c r="A3" s="6"/>
      <c r="B3" s="6"/>
    </row>
    <row r="4" spans="1:9" ht="21" x14ac:dyDescent="0.3">
      <c r="A4" s="510" t="s">
        <v>1058</v>
      </c>
      <c r="B4" s="510" t="s">
        <v>591</v>
      </c>
    </row>
    <row r="5" spans="1:9" ht="15.6" x14ac:dyDescent="0.3">
      <c r="A5" s="189"/>
      <c r="B5" s="163"/>
    </row>
    <row r="6" spans="1:9" ht="17.399999999999999" x14ac:dyDescent="0.3">
      <c r="A6" s="68" t="s">
        <v>1059</v>
      </c>
      <c r="B6" s="912" t="s">
        <v>1060</v>
      </c>
    </row>
    <row r="8" spans="1:9" ht="15" thickBot="1" x14ac:dyDescent="0.35">
      <c r="A8" s="913"/>
      <c r="B8" s="913"/>
      <c r="H8" s="1467" t="s">
        <v>36</v>
      </c>
    </row>
    <row r="9" spans="1:9" s="28" customFormat="1" ht="15" thickTop="1" x14ac:dyDescent="0.3">
      <c r="A9" s="1523"/>
      <c r="B9" s="1523"/>
      <c r="C9" s="1518" t="s">
        <v>154</v>
      </c>
      <c r="D9" s="1518" t="s">
        <v>73</v>
      </c>
      <c r="E9" s="1518" t="s">
        <v>33</v>
      </c>
      <c r="F9" s="1518" t="s">
        <v>1061</v>
      </c>
      <c r="G9" s="1518" t="s">
        <v>31</v>
      </c>
      <c r="H9" s="1518" t="s">
        <v>156</v>
      </c>
    </row>
    <row r="10" spans="1:9" s="28" customFormat="1" ht="15" thickBot="1" x14ac:dyDescent="0.35">
      <c r="A10" s="1524"/>
      <c r="B10" s="1524"/>
      <c r="C10" s="1519"/>
      <c r="D10" s="1519"/>
      <c r="E10" s="1519"/>
      <c r="F10" s="1519" t="s">
        <v>23</v>
      </c>
      <c r="G10" s="1519"/>
      <c r="H10" s="1519"/>
    </row>
    <row r="11" spans="1:9" s="28" customFormat="1" ht="15" thickTop="1" x14ac:dyDescent="0.3">
      <c r="A11" s="1523"/>
      <c r="B11" s="1523"/>
      <c r="C11" s="1518" t="s">
        <v>155</v>
      </c>
      <c r="D11" s="1518" t="s">
        <v>105</v>
      </c>
      <c r="E11" s="1518" t="s">
        <v>65</v>
      </c>
      <c r="F11" s="1518" t="s">
        <v>66</v>
      </c>
      <c r="G11" s="1518" t="s">
        <v>67</v>
      </c>
      <c r="H11" s="1518" t="s">
        <v>1062</v>
      </c>
    </row>
    <row r="12" spans="1:9" s="28" customFormat="1" x14ac:dyDescent="0.3">
      <c r="A12" s="1521"/>
      <c r="B12" s="1521"/>
      <c r="C12" s="1525"/>
      <c r="D12" s="1525"/>
      <c r="E12" s="1525" t="s">
        <v>65</v>
      </c>
      <c r="F12" s="1525"/>
      <c r="G12" s="1525"/>
      <c r="H12" s="1525"/>
    </row>
    <row r="13" spans="1:9" s="28" customFormat="1" ht="15.6" x14ac:dyDescent="0.3">
      <c r="A13" s="914" t="s">
        <v>1640</v>
      </c>
      <c r="B13" s="914" t="s">
        <v>1642</v>
      </c>
      <c r="C13" s="915"/>
      <c r="D13" s="915"/>
      <c r="E13" s="915"/>
      <c r="F13" s="916"/>
      <c r="G13" s="915"/>
      <c r="H13" s="916"/>
    </row>
    <row r="14" spans="1:9" s="28" customFormat="1" x14ac:dyDescent="0.3">
      <c r="A14" s="917" t="s">
        <v>0</v>
      </c>
      <c r="B14" s="917" t="s">
        <v>37</v>
      </c>
      <c r="C14" s="918"/>
      <c r="D14" s="918"/>
      <c r="E14" s="919"/>
      <c r="F14" s="920"/>
      <c r="G14" s="919"/>
      <c r="H14" s="921"/>
    </row>
    <row r="15" spans="1:9" s="28" customFormat="1" x14ac:dyDescent="0.3">
      <c r="A15" s="309" t="s">
        <v>28</v>
      </c>
      <c r="B15" s="309" t="s">
        <v>68</v>
      </c>
      <c r="C15" s="693">
        <v>766183</v>
      </c>
      <c r="D15" s="693">
        <v>185233</v>
      </c>
      <c r="E15" s="693">
        <v>4007</v>
      </c>
      <c r="F15" s="922">
        <v>955423</v>
      </c>
      <c r="G15" s="1004">
        <v>0</v>
      </c>
      <c r="H15" s="922">
        <v>955423</v>
      </c>
      <c r="I15" s="219"/>
    </row>
    <row r="16" spans="1:9" s="28" customFormat="1" x14ac:dyDescent="0.3">
      <c r="A16" s="60" t="s">
        <v>29</v>
      </c>
      <c r="B16" s="60" t="s">
        <v>1063</v>
      </c>
      <c r="C16" s="61">
        <v>16706</v>
      </c>
      <c r="D16" s="61">
        <v>587</v>
      </c>
      <c r="E16" s="61">
        <v>32599</v>
      </c>
      <c r="F16" s="924">
        <v>49892</v>
      </c>
      <c r="G16" s="61">
        <v>-49892</v>
      </c>
      <c r="H16" s="1005">
        <v>0</v>
      </c>
    </row>
    <row r="17" spans="1:9" s="28" customFormat="1" x14ac:dyDescent="0.3">
      <c r="A17" s="925" t="s">
        <v>74</v>
      </c>
      <c r="B17" s="925" t="s">
        <v>95</v>
      </c>
      <c r="C17" s="926">
        <v>782889</v>
      </c>
      <c r="D17" s="926">
        <v>185820</v>
      </c>
      <c r="E17" s="926">
        <v>36606</v>
      </c>
      <c r="F17" s="926">
        <v>1005315</v>
      </c>
      <c r="G17" s="926">
        <v>-49892</v>
      </c>
      <c r="H17" s="926">
        <v>955423</v>
      </c>
    </row>
    <row r="18" spans="1:9" s="28" customFormat="1" x14ac:dyDescent="0.3">
      <c r="A18" s="928" t="s">
        <v>30</v>
      </c>
      <c r="B18" s="928" t="s">
        <v>69</v>
      </c>
      <c r="C18" s="929"/>
      <c r="D18" s="929"/>
      <c r="E18" s="930"/>
      <c r="F18" s="931"/>
      <c r="G18" s="930"/>
      <c r="H18" s="931"/>
    </row>
    <row r="19" spans="1:9" s="28" customFormat="1" x14ac:dyDescent="0.3">
      <c r="A19" s="925" t="s">
        <v>84</v>
      </c>
      <c r="B19" s="925" t="s">
        <v>84</v>
      </c>
      <c r="C19" s="926">
        <v>322448</v>
      </c>
      <c r="D19" s="926">
        <v>65207</v>
      </c>
      <c r="E19" s="926">
        <v>6071</v>
      </c>
      <c r="F19" s="926">
        <v>393726</v>
      </c>
      <c r="G19" s="927">
        <v>0</v>
      </c>
      <c r="H19" s="926">
        <v>393726</v>
      </c>
      <c r="I19" s="219"/>
    </row>
    <row r="20" spans="1:9" s="28" customFormat="1" ht="21.6" x14ac:dyDescent="0.3">
      <c r="A20" s="932" t="s">
        <v>495</v>
      </c>
      <c r="B20" s="60" t="s">
        <v>1064</v>
      </c>
      <c r="C20" s="933">
        <v>-37908</v>
      </c>
      <c r="D20" s="933">
        <v>-41988</v>
      </c>
      <c r="E20" s="933">
        <v>-6686</v>
      </c>
      <c r="F20" s="934">
        <v>-86582</v>
      </c>
      <c r="G20" s="1006">
        <v>0</v>
      </c>
      <c r="H20" s="934">
        <v>-86582</v>
      </c>
      <c r="I20" s="219"/>
    </row>
    <row r="21" spans="1:9" s="28" customFormat="1" x14ac:dyDescent="0.3">
      <c r="A21" s="925" t="s">
        <v>1065</v>
      </c>
      <c r="B21" s="925" t="s">
        <v>1066</v>
      </c>
      <c r="C21" s="926">
        <v>284540</v>
      </c>
      <c r="D21" s="926">
        <v>23219</v>
      </c>
      <c r="E21" s="926">
        <v>-615</v>
      </c>
      <c r="F21" s="926">
        <v>307144</v>
      </c>
      <c r="G21" s="926">
        <v>-2376</v>
      </c>
      <c r="H21" s="926">
        <v>304768</v>
      </c>
      <c r="I21" s="219"/>
    </row>
    <row r="22" spans="1:9" s="28" customFormat="1" ht="15" thickBot="1" x14ac:dyDescent="0.35">
      <c r="A22" s="935" t="s">
        <v>75</v>
      </c>
      <c r="B22" s="935" t="s">
        <v>76</v>
      </c>
      <c r="C22" s="936">
        <v>115658</v>
      </c>
      <c r="D22" s="936">
        <v>53959</v>
      </c>
      <c r="E22" s="936">
        <v>5746</v>
      </c>
      <c r="F22" s="938">
        <v>175363</v>
      </c>
      <c r="G22" s="1388">
        <v>-579</v>
      </c>
      <c r="H22" s="939">
        <v>174784</v>
      </c>
    </row>
    <row r="23" spans="1:9" s="28" customFormat="1" ht="16.2" thickTop="1" x14ac:dyDescent="0.3">
      <c r="A23" s="914" t="s">
        <v>1641</v>
      </c>
      <c r="B23" s="914" t="s">
        <v>1643</v>
      </c>
      <c r="C23" s="915"/>
      <c r="D23" s="915"/>
      <c r="E23" s="915"/>
      <c r="F23" s="916"/>
      <c r="G23" s="421"/>
      <c r="H23" s="916"/>
    </row>
    <row r="24" spans="1:9" s="28" customFormat="1" x14ac:dyDescent="0.3">
      <c r="A24" s="917" t="s">
        <v>0</v>
      </c>
      <c r="B24" s="917" t="s">
        <v>37</v>
      </c>
      <c r="C24" s="918"/>
      <c r="D24" s="918"/>
      <c r="E24" s="919"/>
      <c r="F24" s="920"/>
      <c r="G24" s="919"/>
      <c r="H24" s="921"/>
    </row>
    <row r="25" spans="1:9" s="28" customFormat="1" x14ac:dyDescent="0.3">
      <c r="A25" s="309" t="s">
        <v>28</v>
      </c>
      <c r="B25" s="309" t="s">
        <v>68</v>
      </c>
      <c r="C25" s="693">
        <v>1015511</v>
      </c>
      <c r="D25" s="693">
        <v>148028</v>
      </c>
      <c r="E25" s="693">
        <v>3927</v>
      </c>
      <c r="F25" s="922">
        <v>1167466</v>
      </c>
      <c r="G25" s="923">
        <v>0</v>
      </c>
      <c r="H25" s="922">
        <v>1167466</v>
      </c>
      <c r="I25" s="219"/>
    </row>
    <row r="26" spans="1:9" s="28" customFormat="1" x14ac:dyDescent="0.3">
      <c r="A26" s="60" t="s">
        <v>29</v>
      </c>
      <c r="B26" s="60" t="s">
        <v>1063</v>
      </c>
      <c r="C26" s="61">
        <v>16807</v>
      </c>
      <c r="D26" s="61">
        <v>313</v>
      </c>
      <c r="E26" s="61">
        <v>30161</v>
      </c>
      <c r="F26" s="924">
        <v>47281</v>
      </c>
      <c r="G26" s="61">
        <v>-47281</v>
      </c>
      <c r="H26" s="198">
        <v>0</v>
      </c>
    </row>
    <row r="27" spans="1:9" s="28" customFormat="1" x14ac:dyDescent="0.3">
      <c r="A27" s="925" t="s">
        <v>74</v>
      </c>
      <c r="B27" s="925" t="s">
        <v>95</v>
      </c>
      <c r="C27" s="926">
        <v>1032318</v>
      </c>
      <c r="D27" s="926">
        <v>148341</v>
      </c>
      <c r="E27" s="926">
        <v>34088</v>
      </c>
      <c r="F27" s="926">
        <v>1214747</v>
      </c>
      <c r="G27" s="926">
        <v>-47281</v>
      </c>
      <c r="H27" s="926">
        <v>1167466</v>
      </c>
    </row>
    <row r="28" spans="1:9" s="28" customFormat="1" x14ac:dyDescent="0.3">
      <c r="A28" s="928" t="s">
        <v>30</v>
      </c>
      <c r="B28" s="928" t="s">
        <v>69</v>
      </c>
      <c r="C28" s="929"/>
      <c r="D28" s="929"/>
      <c r="E28" s="930"/>
      <c r="F28" s="931"/>
      <c r="G28" s="930"/>
      <c r="H28" s="931"/>
    </row>
    <row r="29" spans="1:9" s="28" customFormat="1" x14ac:dyDescent="0.3">
      <c r="A29" s="925" t="s">
        <v>84</v>
      </c>
      <c r="B29" s="925" t="s">
        <v>84</v>
      </c>
      <c r="C29" s="926">
        <v>299065</v>
      </c>
      <c r="D29" s="926">
        <v>40005</v>
      </c>
      <c r="E29" s="926">
        <v>5598</v>
      </c>
      <c r="F29" s="926">
        <v>344668</v>
      </c>
      <c r="G29" s="927">
        <v>0</v>
      </c>
      <c r="H29" s="926">
        <v>344668</v>
      </c>
      <c r="I29" s="219"/>
    </row>
    <row r="30" spans="1:9" s="28" customFormat="1" ht="21.6" x14ac:dyDescent="0.3">
      <c r="A30" s="932" t="s">
        <v>495</v>
      </c>
      <c r="B30" s="60" t="s">
        <v>1064</v>
      </c>
      <c r="C30" s="933">
        <v>-38683</v>
      </c>
      <c r="D30" s="933">
        <v>-40789</v>
      </c>
      <c r="E30" s="933">
        <v>-6051</v>
      </c>
      <c r="F30" s="934">
        <v>-85523</v>
      </c>
      <c r="G30" s="730">
        <v>0</v>
      </c>
      <c r="H30" s="934">
        <v>-85523</v>
      </c>
      <c r="I30" s="219"/>
    </row>
    <row r="31" spans="1:9" s="28" customFormat="1" x14ac:dyDescent="0.3">
      <c r="A31" s="925" t="s">
        <v>441</v>
      </c>
      <c r="B31" s="925" t="s">
        <v>498</v>
      </c>
      <c r="C31" s="926">
        <v>260382</v>
      </c>
      <c r="D31" s="926">
        <v>-784</v>
      </c>
      <c r="E31" s="926">
        <v>-453</v>
      </c>
      <c r="F31" s="926">
        <v>259145</v>
      </c>
      <c r="G31" s="926">
        <v>-9529</v>
      </c>
      <c r="H31" s="926">
        <v>249616</v>
      </c>
      <c r="I31" s="219"/>
    </row>
    <row r="32" spans="1:9" s="28" customFormat="1" ht="15" thickBot="1" x14ac:dyDescent="0.35">
      <c r="A32" s="935" t="s">
        <v>75</v>
      </c>
      <c r="B32" s="935" t="s">
        <v>76</v>
      </c>
      <c r="C32" s="936">
        <v>32063</v>
      </c>
      <c r="D32" s="936">
        <v>45441</v>
      </c>
      <c r="E32" s="936">
        <v>7605</v>
      </c>
      <c r="F32" s="938">
        <v>85109</v>
      </c>
      <c r="G32" s="937">
        <v>0</v>
      </c>
      <c r="H32" s="939">
        <v>85109</v>
      </c>
    </row>
    <row r="33" spans="1:9" ht="15" thickTop="1" x14ac:dyDescent="0.3">
      <c r="A33" s="913"/>
      <c r="B33" s="913"/>
      <c r="I33" s="940"/>
    </row>
    <row r="34" spans="1:9" x14ac:dyDescent="0.3">
      <c r="A34" s="913"/>
      <c r="B34" s="913"/>
      <c r="I34" s="940"/>
    </row>
    <row r="35" spans="1:9" x14ac:dyDescent="0.3">
      <c r="A35" s="913"/>
      <c r="B35" s="913"/>
      <c r="I35" s="940"/>
    </row>
    <row r="36" spans="1:9" ht="17.399999999999999" x14ac:dyDescent="0.3">
      <c r="A36" s="68" t="s">
        <v>1067</v>
      </c>
      <c r="B36" s="68" t="s">
        <v>1068</v>
      </c>
      <c r="C36" s="649"/>
      <c r="D36" s="649"/>
      <c r="I36" s="940"/>
    </row>
    <row r="37" spans="1:9" ht="15" thickBot="1" x14ac:dyDescent="0.35">
      <c r="C37" s="649"/>
      <c r="D37" s="649"/>
      <c r="H37" s="1467" t="s">
        <v>36</v>
      </c>
    </row>
    <row r="38" spans="1:9" ht="15" thickTop="1" x14ac:dyDescent="0.3">
      <c r="A38" s="1523"/>
      <c r="B38" s="1523"/>
      <c r="C38" s="1518" t="s">
        <v>154</v>
      </c>
      <c r="D38" s="1518" t="s">
        <v>73</v>
      </c>
      <c r="E38" s="1518" t="s">
        <v>33</v>
      </c>
      <c r="F38" s="1518" t="s">
        <v>1061</v>
      </c>
      <c r="G38" s="1518" t="s">
        <v>31</v>
      </c>
      <c r="H38" s="1518" t="s">
        <v>156</v>
      </c>
      <c r="I38" s="15"/>
    </row>
    <row r="39" spans="1:9" ht="15" thickBot="1" x14ac:dyDescent="0.35">
      <c r="A39" s="1524"/>
      <c r="B39" s="1524"/>
      <c r="C39" s="1519"/>
      <c r="D39" s="1519"/>
      <c r="E39" s="1519"/>
      <c r="F39" s="1519"/>
      <c r="G39" s="1519"/>
      <c r="H39" s="1519"/>
      <c r="I39" s="15"/>
    </row>
    <row r="40" spans="1:9" ht="21" thickTop="1" x14ac:dyDescent="0.3">
      <c r="A40" s="941"/>
      <c r="B40" s="941"/>
      <c r="C40" s="942" t="s">
        <v>155</v>
      </c>
      <c r="D40" s="943" t="s">
        <v>105</v>
      </c>
      <c r="E40" s="943" t="s">
        <v>65</v>
      </c>
      <c r="F40" s="943" t="s">
        <v>66</v>
      </c>
      <c r="G40" s="943" t="s">
        <v>67</v>
      </c>
      <c r="H40" s="943" t="s">
        <v>1062</v>
      </c>
      <c r="I40" s="15"/>
    </row>
    <row r="41" spans="1:9" x14ac:dyDescent="0.3">
      <c r="A41" s="944"/>
      <c r="B41" s="944"/>
      <c r="C41" s="915"/>
      <c r="D41" s="915"/>
      <c r="E41" s="915"/>
      <c r="F41" s="916"/>
      <c r="G41" s="915"/>
      <c r="H41" s="916"/>
      <c r="I41" s="15"/>
    </row>
    <row r="42" spans="1:9" x14ac:dyDescent="0.3">
      <c r="A42" s="331"/>
      <c r="B42" s="331"/>
      <c r="C42" s="302"/>
      <c r="D42" s="302"/>
      <c r="E42" s="302"/>
      <c r="F42" s="302"/>
      <c r="G42" s="302"/>
      <c r="H42" s="302"/>
      <c r="I42" s="15"/>
    </row>
    <row r="43" spans="1:9" x14ac:dyDescent="0.3">
      <c r="A43" s="314" t="s">
        <v>1638</v>
      </c>
      <c r="B43" s="945" t="s">
        <v>1639</v>
      </c>
      <c r="C43" s="421">
        <v>1918359</v>
      </c>
      <c r="D43" s="421">
        <v>1826085</v>
      </c>
      <c r="E43" s="421">
        <v>121812</v>
      </c>
      <c r="F43" s="434">
        <v>3866256</v>
      </c>
      <c r="G43" s="421">
        <v>241655</v>
      </c>
      <c r="H43" s="434">
        <v>4107911</v>
      </c>
      <c r="I43" s="219"/>
    </row>
    <row r="44" spans="1:9" ht="15" thickBot="1" x14ac:dyDescent="0.35">
      <c r="A44" s="946" t="s">
        <v>1570</v>
      </c>
      <c r="B44" s="935" t="s">
        <v>1567</v>
      </c>
      <c r="C44" s="947">
        <v>1986902</v>
      </c>
      <c r="D44" s="947">
        <v>1800405</v>
      </c>
      <c r="E44" s="947">
        <v>127578</v>
      </c>
      <c r="F44" s="948">
        <v>3914885</v>
      </c>
      <c r="G44" s="947">
        <v>259298</v>
      </c>
      <c r="H44" s="948">
        <v>4174183</v>
      </c>
      <c r="I44" s="219"/>
    </row>
    <row r="45" spans="1:9" ht="15" thickTop="1" x14ac:dyDescent="0.3">
      <c r="A45" s="913"/>
      <c r="B45" s="913"/>
      <c r="I45" s="940"/>
    </row>
    <row r="46" spans="1:9" x14ac:dyDescent="0.3">
      <c r="A46" s="913"/>
      <c r="B46" s="913"/>
      <c r="I46" s="940"/>
    </row>
    <row r="47" spans="1:9" x14ac:dyDescent="0.3">
      <c r="A47" s="913"/>
      <c r="B47" s="913"/>
      <c r="I47" s="940"/>
    </row>
    <row r="48" spans="1:9" x14ac:dyDescent="0.3">
      <c r="A48" s="913"/>
      <c r="B48" s="913"/>
      <c r="I48" s="940"/>
    </row>
    <row r="49" spans="1:8" ht="17.399999999999999" x14ac:dyDescent="0.3">
      <c r="A49" s="68" t="s">
        <v>1069</v>
      </c>
      <c r="B49" s="68" t="s">
        <v>1070</v>
      </c>
    </row>
    <row r="50" spans="1:8" ht="15" thickBot="1" x14ac:dyDescent="0.35">
      <c r="G50" s="1467" t="s">
        <v>36</v>
      </c>
    </row>
    <row r="51" spans="1:8" s="28" customFormat="1" ht="15" thickTop="1" x14ac:dyDescent="0.3">
      <c r="A51" s="1523"/>
      <c r="B51" s="1523"/>
      <c r="C51" s="1518" t="s">
        <v>154</v>
      </c>
      <c r="D51" s="1518" t="s">
        <v>33</v>
      </c>
      <c r="E51" s="1518" t="s">
        <v>1061</v>
      </c>
      <c r="F51" s="1518" t="s">
        <v>31</v>
      </c>
      <c r="G51" s="1518" t="s">
        <v>1071</v>
      </c>
    </row>
    <row r="52" spans="1:8" s="28" customFormat="1" ht="15" thickBot="1" x14ac:dyDescent="0.35">
      <c r="A52" s="1524"/>
      <c r="B52" s="1524"/>
      <c r="C52" s="1519"/>
      <c r="D52" s="1519"/>
      <c r="E52" s="1519" t="s">
        <v>23</v>
      </c>
      <c r="F52" s="1519"/>
      <c r="G52" s="1519"/>
    </row>
    <row r="53" spans="1:8" s="28" customFormat="1" ht="15" thickTop="1" x14ac:dyDescent="0.3">
      <c r="A53" s="1523"/>
      <c r="B53" s="1523"/>
      <c r="C53" s="1518" t="s">
        <v>155</v>
      </c>
      <c r="D53" s="1518" t="s">
        <v>65</v>
      </c>
      <c r="E53" s="1518" t="s">
        <v>66</v>
      </c>
      <c r="F53" s="1518" t="s">
        <v>67</v>
      </c>
      <c r="G53" s="1518" t="s">
        <v>1072</v>
      </c>
    </row>
    <row r="54" spans="1:8" s="28" customFormat="1" x14ac:dyDescent="0.3">
      <c r="A54" s="1521"/>
      <c r="B54" s="1521"/>
      <c r="C54" s="1525"/>
      <c r="D54" s="1525" t="s">
        <v>65</v>
      </c>
      <c r="E54" s="1525"/>
      <c r="F54" s="1525"/>
      <c r="G54" s="1525"/>
    </row>
    <row r="55" spans="1:8" s="28" customFormat="1" ht="15.6" x14ac:dyDescent="0.3">
      <c r="A55" s="1102" t="s">
        <v>1640</v>
      </c>
      <c r="B55" s="1102" t="s">
        <v>1642</v>
      </c>
      <c r="C55" s="915"/>
      <c r="D55" s="915"/>
      <c r="E55" s="916"/>
      <c r="F55" s="915"/>
      <c r="G55" s="916"/>
    </row>
    <row r="56" spans="1:8" s="28" customFormat="1" x14ac:dyDescent="0.3">
      <c r="A56" s="917" t="s">
        <v>0</v>
      </c>
      <c r="B56" s="917" t="s">
        <v>37</v>
      </c>
      <c r="C56" s="918"/>
      <c r="D56" s="919"/>
      <c r="E56" s="920"/>
      <c r="F56" s="919"/>
      <c r="G56" s="921"/>
    </row>
    <row r="57" spans="1:8" s="28" customFormat="1" x14ac:dyDescent="0.3">
      <c r="A57" s="309" t="s">
        <v>28</v>
      </c>
      <c r="B57" s="309" t="s">
        <v>68</v>
      </c>
      <c r="C57" s="693">
        <v>600955</v>
      </c>
      <c r="D57" s="693">
        <v>18728</v>
      </c>
      <c r="E57" s="922">
        <v>619683</v>
      </c>
      <c r="F57" s="923">
        <v>0</v>
      </c>
      <c r="G57" s="922">
        <v>619683</v>
      </c>
      <c r="H57" s="219"/>
    </row>
    <row r="58" spans="1:8" s="28" customFormat="1" x14ac:dyDescent="0.3">
      <c r="A58" s="60" t="s">
        <v>29</v>
      </c>
      <c r="B58" s="60" t="s">
        <v>1063</v>
      </c>
      <c r="C58" s="61">
        <v>1993</v>
      </c>
      <c r="D58" s="61">
        <v>20400</v>
      </c>
      <c r="E58" s="924">
        <v>22393</v>
      </c>
      <c r="F58" s="61">
        <v>-22393</v>
      </c>
      <c r="G58" s="198">
        <v>0</v>
      </c>
    </row>
    <row r="59" spans="1:8" s="28" customFormat="1" x14ac:dyDescent="0.3">
      <c r="A59" s="925" t="s">
        <v>74</v>
      </c>
      <c r="B59" s="925" t="s">
        <v>95</v>
      </c>
      <c r="C59" s="926">
        <v>602948</v>
      </c>
      <c r="D59" s="926">
        <v>39128</v>
      </c>
      <c r="E59" s="926">
        <v>642076</v>
      </c>
      <c r="F59" s="926">
        <v>-22393</v>
      </c>
      <c r="G59" s="926">
        <v>619683</v>
      </c>
    </row>
    <row r="60" spans="1:8" s="28" customFormat="1" x14ac:dyDescent="0.3">
      <c r="A60" s="928" t="s">
        <v>30</v>
      </c>
      <c r="B60" s="928" t="s">
        <v>69</v>
      </c>
      <c r="C60" s="929"/>
      <c r="D60" s="930"/>
      <c r="E60" s="931"/>
      <c r="F60" s="930"/>
      <c r="G60" s="931"/>
    </row>
    <row r="61" spans="1:8" s="28" customFormat="1" x14ac:dyDescent="0.3">
      <c r="A61" s="925" t="s">
        <v>84</v>
      </c>
      <c r="B61" s="925" t="s">
        <v>84</v>
      </c>
      <c r="C61" s="1132">
        <v>310348</v>
      </c>
      <c r="D61" s="926">
        <v>7349</v>
      </c>
      <c r="E61" s="926">
        <v>317697</v>
      </c>
      <c r="F61" s="927">
        <v>0</v>
      </c>
      <c r="G61" s="926">
        <v>317697</v>
      </c>
      <c r="H61" s="219"/>
    </row>
    <row r="62" spans="1:8" s="28" customFormat="1" ht="21.6" x14ac:dyDescent="0.3">
      <c r="A62" s="932" t="s">
        <v>495</v>
      </c>
      <c r="B62" s="60" t="s">
        <v>1064</v>
      </c>
      <c r="C62" s="933">
        <v>-35584</v>
      </c>
      <c r="D62" s="933">
        <v>-6697</v>
      </c>
      <c r="E62" s="934">
        <v>-42281</v>
      </c>
      <c r="F62" s="730">
        <v>0</v>
      </c>
      <c r="G62" s="934">
        <v>-42281</v>
      </c>
      <c r="H62" s="219"/>
    </row>
    <row r="63" spans="1:8" s="28" customFormat="1" x14ac:dyDescent="0.3">
      <c r="A63" s="925" t="s">
        <v>441</v>
      </c>
      <c r="B63" s="925" t="s">
        <v>498</v>
      </c>
      <c r="C63" s="926">
        <v>274764</v>
      </c>
      <c r="D63" s="926">
        <v>652</v>
      </c>
      <c r="E63" s="926">
        <v>275416</v>
      </c>
      <c r="F63" s="926">
        <v>26462</v>
      </c>
      <c r="G63" s="926">
        <v>301878</v>
      </c>
      <c r="H63" s="219"/>
    </row>
    <row r="64" spans="1:8" s="28" customFormat="1" ht="15" thickBot="1" x14ac:dyDescent="0.35">
      <c r="A64" s="935" t="s">
        <v>75</v>
      </c>
      <c r="B64" s="935" t="s">
        <v>76</v>
      </c>
      <c r="C64" s="936">
        <v>14873</v>
      </c>
      <c r="D64" s="936">
        <v>5746</v>
      </c>
      <c r="E64" s="938">
        <v>20619</v>
      </c>
      <c r="F64" s="937">
        <v>0</v>
      </c>
      <c r="G64" s="939">
        <v>20619</v>
      </c>
    </row>
    <row r="65" spans="1:9" s="28" customFormat="1" ht="16.2" thickTop="1" x14ac:dyDescent="0.3">
      <c r="A65" s="1102" t="s">
        <v>1641</v>
      </c>
      <c r="B65" s="1102" t="s">
        <v>1643</v>
      </c>
      <c r="C65" s="915"/>
      <c r="D65" s="915"/>
      <c r="E65" s="916"/>
      <c r="F65" s="915"/>
      <c r="G65" s="916"/>
    </row>
    <row r="66" spans="1:9" s="28" customFormat="1" x14ac:dyDescent="0.3">
      <c r="A66" s="917" t="s">
        <v>0</v>
      </c>
      <c r="B66" s="917" t="s">
        <v>37</v>
      </c>
      <c r="C66" s="918"/>
      <c r="D66" s="919"/>
      <c r="E66" s="920"/>
      <c r="F66" s="919"/>
      <c r="G66" s="921"/>
    </row>
    <row r="67" spans="1:9" s="28" customFormat="1" x14ac:dyDescent="0.3">
      <c r="A67" s="309" t="s">
        <v>28</v>
      </c>
      <c r="B67" s="309" t="s">
        <v>68</v>
      </c>
      <c r="C67" s="693">
        <v>852483</v>
      </c>
      <c r="D67" s="693">
        <v>17803</v>
      </c>
      <c r="E67" s="922">
        <v>870286</v>
      </c>
      <c r="F67" s="923">
        <v>0</v>
      </c>
      <c r="G67" s="922">
        <v>870286</v>
      </c>
      <c r="H67" s="219"/>
    </row>
    <row r="68" spans="1:9" s="28" customFormat="1" x14ac:dyDescent="0.3">
      <c r="A68" s="60" t="s">
        <v>29</v>
      </c>
      <c r="B68" s="60" t="s">
        <v>1063</v>
      </c>
      <c r="C68" s="61">
        <v>181</v>
      </c>
      <c r="D68" s="61">
        <v>18226</v>
      </c>
      <c r="E68" s="924">
        <v>18407</v>
      </c>
      <c r="F68" s="61">
        <v>-18407</v>
      </c>
      <c r="G68" s="198">
        <v>0</v>
      </c>
    </row>
    <row r="69" spans="1:9" s="28" customFormat="1" x14ac:dyDescent="0.3">
      <c r="A69" s="925" t="s">
        <v>74</v>
      </c>
      <c r="B69" s="925" t="s">
        <v>95</v>
      </c>
      <c r="C69" s="926">
        <v>852664</v>
      </c>
      <c r="D69" s="926">
        <v>36029</v>
      </c>
      <c r="E69" s="926">
        <v>888693</v>
      </c>
      <c r="F69" s="926">
        <v>-18407</v>
      </c>
      <c r="G69" s="926">
        <v>870286</v>
      </c>
    </row>
    <row r="70" spans="1:9" s="28" customFormat="1" x14ac:dyDescent="0.3">
      <c r="A70" s="928" t="s">
        <v>30</v>
      </c>
      <c r="B70" s="928" t="s">
        <v>69</v>
      </c>
      <c r="C70" s="929"/>
      <c r="D70" s="930"/>
      <c r="E70" s="931"/>
      <c r="F70" s="930"/>
      <c r="G70" s="931"/>
    </row>
    <row r="71" spans="1:9" s="28" customFormat="1" x14ac:dyDescent="0.3">
      <c r="A71" s="925" t="s">
        <v>84</v>
      </c>
      <c r="B71" s="925" t="s">
        <v>84</v>
      </c>
      <c r="C71" s="926">
        <v>291216</v>
      </c>
      <c r="D71" s="926">
        <v>7822</v>
      </c>
      <c r="E71" s="926">
        <v>299038</v>
      </c>
      <c r="F71" s="927">
        <v>0</v>
      </c>
      <c r="G71" s="926">
        <v>299038</v>
      </c>
      <c r="H71" s="219"/>
    </row>
    <row r="72" spans="1:9" s="28" customFormat="1" ht="21.6" x14ac:dyDescent="0.3">
      <c r="A72" s="932" t="s">
        <v>495</v>
      </c>
      <c r="B72" s="60" t="s">
        <v>1064</v>
      </c>
      <c r="C72" s="933">
        <v>-36691</v>
      </c>
      <c r="D72" s="933">
        <v>-6131</v>
      </c>
      <c r="E72" s="934">
        <v>-42822</v>
      </c>
      <c r="F72" s="730">
        <v>0</v>
      </c>
      <c r="G72" s="934">
        <v>-42822</v>
      </c>
      <c r="H72" s="219"/>
    </row>
    <row r="73" spans="1:9" s="28" customFormat="1" x14ac:dyDescent="0.3">
      <c r="A73" s="925" t="s">
        <v>441</v>
      </c>
      <c r="B73" s="925" t="s">
        <v>498</v>
      </c>
      <c r="C73" s="926">
        <v>254525</v>
      </c>
      <c r="D73" s="926">
        <v>1691</v>
      </c>
      <c r="E73" s="926">
        <v>256216</v>
      </c>
      <c r="F73" s="926">
        <v>-1536</v>
      </c>
      <c r="G73" s="926">
        <v>254680</v>
      </c>
      <c r="H73" s="219"/>
    </row>
    <row r="74" spans="1:9" s="28" customFormat="1" ht="15" thickBot="1" x14ac:dyDescent="0.35">
      <c r="A74" s="935" t="s">
        <v>75</v>
      </c>
      <c r="B74" s="935" t="s">
        <v>76</v>
      </c>
      <c r="C74" s="936">
        <v>14961</v>
      </c>
      <c r="D74" s="936">
        <v>7605</v>
      </c>
      <c r="E74" s="938">
        <v>22566</v>
      </c>
      <c r="F74" s="937">
        <v>0</v>
      </c>
      <c r="G74" s="939">
        <v>22566</v>
      </c>
    </row>
    <row r="75" spans="1:9" ht="15" thickTop="1" x14ac:dyDescent="0.3">
      <c r="A75" s="913"/>
      <c r="B75" s="913"/>
      <c r="I75" s="940"/>
    </row>
    <row r="76" spans="1:9" ht="17.399999999999999" x14ac:dyDescent="0.3">
      <c r="A76" s="68" t="s">
        <v>1073</v>
      </c>
      <c r="B76" s="68" t="s">
        <v>1074</v>
      </c>
      <c r="C76" s="649"/>
      <c r="D76" s="649"/>
      <c r="I76" s="940"/>
    </row>
    <row r="77" spans="1:9" ht="15" thickBot="1" x14ac:dyDescent="0.35">
      <c r="C77" s="649"/>
      <c r="D77" s="649"/>
      <c r="G77" s="1467" t="s">
        <v>36</v>
      </c>
      <c r="I77" s="940"/>
    </row>
    <row r="78" spans="1:9" ht="15" thickTop="1" x14ac:dyDescent="0.3">
      <c r="A78" s="1523"/>
      <c r="B78" s="1523"/>
      <c r="C78" s="1518" t="s">
        <v>154</v>
      </c>
      <c r="D78" s="1518" t="s">
        <v>33</v>
      </c>
      <c r="E78" s="1518" t="s">
        <v>1061</v>
      </c>
      <c r="F78" s="1518" t="s">
        <v>31</v>
      </c>
      <c r="G78" s="1518" t="s">
        <v>1071</v>
      </c>
      <c r="H78" s="15"/>
      <c r="I78" s="15"/>
    </row>
    <row r="79" spans="1:9" ht="15" thickBot="1" x14ac:dyDescent="0.35">
      <c r="A79" s="1524"/>
      <c r="B79" s="1524"/>
      <c r="C79" s="1519"/>
      <c r="D79" s="1519"/>
      <c r="E79" s="1519"/>
      <c r="F79" s="1519"/>
      <c r="G79" s="1519"/>
      <c r="H79" s="15"/>
      <c r="I79" s="15"/>
    </row>
    <row r="80" spans="1:9" ht="21" thickTop="1" x14ac:dyDescent="0.3">
      <c r="A80" s="941"/>
      <c r="B80" s="941"/>
      <c r="C80" s="942" t="s">
        <v>155</v>
      </c>
      <c r="D80" s="943" t="s">
        <v>65</v>
      </c>
      <c r="E80" s="943" t="s">
        <v>66</v>
      </c>
      <c r="F80" s="943" t="s">
        <v>67</v>
      </c>
      <c r="G80" s="943" t="s">
        <v>1072</v>
      </c>
      <c r="H80" s="15"/>
      <c r="I80" s="15"/>
    </row>
    <row r="81" spans="1:15" x14ac:dyDescent="0.3">
      <c r="A81" s="944"/>
      <c r="B81" s="944"/>
      <c r="C81" s="915"/>
      <c r="D81" s="915"/>
      <c r="E81" s="916"/>
      <c r="F81" s="915"/>
      <c r="G81" s="916"/>
      <c r="H81" s="15"/>
      <c r="I81" s="15"/>
    </row>
    <row r="82" spans="1:15" x14ac:dyDescent="0.3">
      <c r="A82" s="331"/>
      <c r="B82" s="331"/>
      <c r="C82" s="302"/>
      <c r="D82" s="302"/>
      <c r="E82" s="302"/>
      <c r="F82" s="302"/>
      <c r="G82" s="302"/>
      <c r="H82" s="15"/>
      <c r="I82" s="15"/>
    </row>
    <row r="83" spans="1:15" x14ac:dyDescent="0.3">
      <c r="A83" s="314" t="s">
        <v>1638</v>
      </c>
      <c r="B83" s="945" t="s">
        <v>1639</v>
      </c>
      <c r="C83" s="421">
        <v>1664780</v>
      </c>
      <c r="D83" s="421">
        <v>152349</v>
      </c>
      <c r="E83" s="434">
        <v>1817129</v>
      </c>
      <c r="F83" s="421">
        <v>1656749</v>
      </c>
      <c r="G83" s="434">
        <v>3473878</v>
      </c>
      <c r="H83" s="219"/>
      <c r="I83" s="15"/>
    </row>
    <row r="84" spans="1:15" ht="15" thickBot="1" x14ac:dyDescent="0.35">
      <c r="A84" s="946" t="s">
        <v>1570</v>
      </c>
      <c r="B84" s="935" t="s">
        <v>1567</v>
      </c>
      <c r="C84" s="947">
        <v>1821772</v>
      </c>
      <c r="D84" s="947">
        <v>155340</v>
      </c>
      <c r="E84" s="948">
        <v>1977112</v>
      </c>
      <c r="F84" s="947">
        <v>1543181</v>
      </c>
      <c r="G84" s="948">
        <v>3520293</v>
      </c>
      <c r="H84" s="219"/>
      <c r="I84" s="15"/>
    </row>
    <row r="85" spans="1:15" ht="15" thickTop="1" x14ac:dyDescent="0.3">
      <c r="A85" s="14"/>
      <c r="B85" s="14"/>
    </row>
    <row r="86" spans="1:15" x14ac:dyDescent="0.3">
      <c r="A86" s="14"/>
      <c r="B86" s="14"/>
    </row>
    <row r="87" spans="1:15" s="28" customFormat="1" ht="24.6" thickBot="1" x14ac:dyDescent="0.35">
      <c r="A87" s="1390" t="s">
        <v>1079</v>
      </c>
      <c r="B87" s="1390" t="s">
        <v>1080</v>
      </c>
      <c r="C87" s="323"/>
      <c r="D87" s="323"/>
      <c r="E87" s="323"/>
      <c r="F87" s="323"/>
      <c r="G87" s="323"/>
      <c r="H87" s="323"/>
      <c r="I87" s="323"/>
      <c r="M87" s="1469" t="s">
        <v>606</v>
      </c>
      <c r="O87" s="219"/>
    </row>
    <row r="88" spans="1:15" s="28" customFormat="1" ht="15" thickBot="1" x14ac:dyDescent="0.35">
      <c r="A88" s="1305"/>
      <c r="B88" s="1305"/>
      <c r="C88" s="1526" t="s">
        <v>109</v>
      </c>
      <c r="D88" s="1526"/>
      <c r="E88" s="1526"/>
      <c r="F88" s="1526"/>
      <c r="G88" s="1526"/>
      <c r="H88" s="511"/>
      <c r="I88" s="244"/>
      <c r="J88" s="1520" t="s">
        <v>185</v>
      </c>
      <c r="K88" s="1520"/>
      <c r="L88" s="1520"/>
      <c r="M88" s="1520"/>
    </row>
    <row r="89" spans="1:15" s="28" customFormat="1" x14ac:dyDescent="0.3">
      <c r="A89" s="1521"/>
      <c r="B89" s="1521"/>
      <c r="C89" s="1517" t="s">
        <v>154</v>
      </c>
      <c r="D89" s="1517" t="s">
        <v>73</v>
      </c>
      <c r="E89" s="1517" t="s">
        <v>33</v>
      </c>
      <c r="F89" s="1517" t="s">
        <v>662</v>
      </c>
      <c r="G89" s="1517" t="s">
        <v>156</v>
      </c>
      <c r="H89" s="244"/>
      <c r="J89" s="1517" t="s">
        <v>154</v>
      </c>
      <c r="K89" s="1517" t="s">
        <v>33</v>
      </c>
      <c r="L89" s="1517" t="s">
        <v>662</v>
      </c>
      <c r="M89" s="1517" t="s">
        <v>663</v>
      </c>
    </row>
    <row r="90" spans="1:15" s="28" customFormat="1" ht="15" thickBot="1" x14ac:dyDescent="0.35">
      <c r="A90" s="1521"/>
      <c r="B90" s="1521"/>
      <c r="C90" s="1514"/>
      <c r="D90" s="1522"/>
      <c r="E90" s="1514"/>
      <c r="F90" s="1514" t="s">
        <v>23</v>
      </c>
      <c r="G90" s="1514"/>
      <c r="H90" s="244"/>
      <c r="J90" s="1514"/>
      <c r="K90" s="1514"/>
      <c r="L90" s="1514" t="s">
        <v>23</v>
      </c>
      <c r="M90" s="1514"/>
    </row>
    <row r="91" spans="1:15" s="28" customFormat="1" ht="15" thickTop="1" x14ac:dyDescent="0.3">
      <c r="A91" s="1521"/>
      <c r="B91" s="1521"/>
      <c r="C91" s="1513" t="s">
        <v>155</v>
      </c>
      <c r="D91" s="1513" t="s">
        <v>105</v>
      </c>
      <c r="E91" s="1513" t="s">
        <v>664</v>
      </c>
      <c r="F91" s="1513" t="s">
        <v>66</v>
      </c>
      <c r="G91" s="1513" t="s">
        <v>665</v>
      </c>
      <c r="H91" s="244"/>
      <c r="J91" s="1513" t="s">
        <v>155</v>
      </c>
      <c r="K91" s="1513" t="s">
        <v>664</v>
      </c>
      <c r="L91" s="1513" t="s">
        <v>66</v>
      </c>
      <c r="M91" s="1513" t="s">
        <v>666</v>
      </c>
    </row>
    <row r="92" spans="1:15" s="28" customFormat="1" ht="15" thickBot="1" x14ac:dyDescent="0.35">
      <c r="A92" s="1521"/>
      <c r="B92" s="1521"/>
      <c r="C92" s="1514"/>
      <c r="D92" s="1514"/>
      <c r="E92" s="1514" t="s">
        <v>65</v>
      </c>
      <c r="F92" s="1514"/>
      <c r="G92" s="1514"/>
      <c r="H92" s="244"/>
      <c r="J92" s="1514"/>
      <c r="K92" s="1514" t="s">
        <v>65</v>
      </c>
      <c r="L92" s="1514"/>
      <c r="M92" s="1514"/>
    </row>
    <row r="93" spans="1:15" s="28" customFormat="1" ht="15.6" x14ac:dyDescent="0.3">
      <c r="A93" s="914" t="s">
        <v>1640</v>
      </c>
      <c r="B93" s="1112" t="s">
        <v>1642</v>
      </c>
      <c r="C93" s="304"/>
      <c r="D93" s="304"/>
      <c r="E93" s="304"/>
      <c r="F93" s="304"/>
      <c r="G93" s="304"/>
      <c r="H93" s="304"/>
      <c r="J93" s="304"/>
      <c r="K93" s="304"/>
      <c r="L93" s="304"/>
      <c r="M93" s="304"/>
      <c r="N93" s="304"/>
    </row>
    <row r="94" spans="1:15" s="28" customFormat="1" ht="15.6" x14ac:dyDescent="0.3">
      <c r="A94" s="949"/>
      <c r="B94" s="949"/>
      <c r="C94" s="304"/>
      <c r="D94" s="304"/>
      <c r="E94" s="304"/>
      <c r="F94" s="304"/>
      <c r="G94" s="304"/>
      <c r="H94" s="304"/>
      <c r="J94" s="304"/>
      <c r="K94" s="304"/>
      <c r="L94" s="304"/>
      <c r="M94" s="304"/>
      <c r="N94" s="304"/>
    </row>
    <row r="95" spans="1:15" s="28" customFormat="1" x14ac:dyDescent="0.3">
      <c r="A95" s="301" t="s">
        <v>1375</v>
      </c>
      <c r="B95" s="301" t="s">
        <v>1373</v>
      </c>
      <c r="C95" s="323"/>
      <c r="D95" s="323"/>
      <c r="E95" s="323"/>
      <c r="F95" s="323"/>
      <c r="G95" s="323"/>
      <c r="H95" s="323"/>
    </row>
    <row r="96" spans="1:15" s="28" customFormat="1" x14ac:dyDescent="0.3">
      <c r="A96" s="311" t="s">
        <v>592</v>
      </c>
      <c r="B96" s="311" t="s">
        <v>597</v>
      </c>
      <c r="C96" s="344">
        <v>681365</v>
      </c>
      <c r="D96" s="344">
        <v>1625</v>
      </c>
      <c r="E96" s="396">
        <v>0</v>
      </c>
      <c r="F96" s="327">
        <v>682990</v>
      </c>
      <c r="G96" s="327">
        <v>682990</v>
      </c>
      <c r="H96" s="361"/>
      <c r="J96" s="344">
        <v>539368</v>
      </c>
      <c r="K96" s="396">
        <v>0</v>
      </c>
      <c r="L96" s="327">
        <v>539368</v>
      </c>
      <c r="M96" s="327">
        <v>539368</v>
      </c>
      <c r="N96" s="361"/>
    </row>
    <row r="97" spans="1:14" s="28" customFormat="1" x14ac:dyDescent="0.3">
      <c r="A97" s="311" t="s">
        <v>104</v>
      </c>
      <c r="B97" s="311" t="s">
        <v>229</v>
      </c>
      <c r="C97" s="396">
        <v>0</v>
      </c>
      <c r="D97" s="344">
        <v>173317</v>
      </c>
      <c r="E97" s="396">
        <v>0</v>
      </c>
      <c r="F97" s="394">
        <v>173317</v>
      </c>
      <c r="G97" s="394">
        <v>173317</v>
      </c>
      <c r="H97" s="361"/>
      <c r="J97" s="396">
        <v>0</v>
      </c>
      <c r="K97" s="396">
        <v>0</v>
      </c>
      <c r="L97" s="394">
        <v>0</v>
      </c>
      <c r="M97" s="394">
        <v>0</v>
      </c>
      <c r="N97" s="361"/>
    </row>
    <row r="98" spans="1:14" s="28" customFormat="1" x14ac:dyDescent="0.3">
      <c r="A98" s="311" t="s">
        <v>120</v>
      </c>
      <c r="B98" s="311" t="s">
        <v>232</v>
      </c>
      <c r="C98" s="344">
        <v>69980</v>
      </c>
      <c r="D98" s="344">
        <v>75</v>
      </c>
      <c r="E98" s="396">
        <v>0</v>
      </c>
      <c r="F98" s="394">
        <v>70055</v>
      </c>
      <c r="G98" s="394">
        <v>70055</v>
      </c>
      <c r="H98" s="361"/>
      <c r="J98" s="344">
        <v>58603</v>
      </c>
      <c r="K98" s="396">
        <v>0</v>
      </c>
      <c r="L98" s="394">
        <v>58603</v>
      </c>
      <c r="M98" s="394">
        <v>58603</v>
      </c>
      <c r="N98" s="361"/>
    </row>
    <row r="99" spans="1:14" s="28" customFormat="1" x14ac:dyDescent="0.3">
      <c r="A99" s="318" t="s">
        <v>1347</v>
      </c>
      <c r="B99" s="318" t="s">
        <v>1348</v>
      </c>
      <c r="C99" s="356">
        <v>11633</v>
      </c>
      <c r="D99" s="401">
        <v>0</v>
      </c>
      <c r="E99" s="401">
        <v>0</v>
      </c>
      <c r="F99" s="394">
        <v>11633</v>
      </c>
      <c r="G99" s="394">
        <v>11633</v>
      </c>
      <c r="H99" s="361"/>
      <c r="J99" s="356">
        <v>1839</v>
      </c>
      <c r="K99" s="401">
        <v>0</v>
      </c>
      <c r="L99" s="394">
        <v>1839</v>
      </c>
      <c r="M99" s="394">
        <v>1839</v>
      </c>
      <c r="N99" s="361"/>
    </row>
    <row r="100" spans="1:14" s="28" customFormat="1" ht="15" thickBot="1" x14ac:dyDescent="0.35">
      <c r="A100" s="318" t="s">
        <v>1</v>
      </c>
      <c r="B100" s="318" t="s">
        <v>233</v>
      </c>
      <c r="C100" s="356">
        <v>3205</v>
      </c>
      <c r="D100" s="356">
        <v>10177</v>
      </c>
      <c r="E100" s="356">
        <v>3298</v>
      </c>
      <c r="F100" s="394">
        <v>16680</v>
      </c>
      <c r="G100" s="394">
        <v>16680</v>
      </c>
      <c r="H100" s="361"/>
      <c r="J100" s="356">
        <v>1092</v>
      </c>
      <c r="K100" s="356">
        <v>17133</v>
      </c>
      <c r="L100" s="394">
        <v>18225</v>
      </c>
      <c r="M100" s="394">
        <v>18225</v>
      </c>
      <c r="N100" s="361"/>
    </row>
    <row r="101" spans="1:14" s="28" customFormat="1" ht="15" thickBot="1" x14ac:dyDescent="0.35">
      <c r="A101" s="1306" t="s">
        <v>215</v>
      </c>
      <c r="B101" s="1306" t="s">
        <v>234</v>
      </c>
      <c r="C101" s="1307">
        <v>766183</v>
      </c>
      <c r="D101" s="1307">
        <v>185194</v>
      </c>
      <c r="E101" s="1307">
        <v>3298</v>
      </c>
      <c r="F101" s="1307">
        <v>954675</v>
      </c>
      <c r="G101" s="1307">
        <v>954675</v>
      </c>
      <c r="H101" s="361"/>
      <c r="J101" s="1307">
        <v>600902</v>
      </c>
      <c r="K101" s="1307">
        <v>17133</v>
      </c>
      <c r="L101" s="1307">
        <v>618035</v>
      </c>
      <c r="M101" s="1307">
        <v>618035</v>
      </c>
      <c r="N101" s="361"/>
    </row>
    <row r="102" spans="1:14" s="28" customFormat="1" x14ac:dyDescent="0.3">
      <c r="A102" s="321"/>
      <c r="B102" s="321"/>
      <c r="C102" s="321"/>
      <c r="D102" s="321"/>
      <c r="E102" s="361"/>
      <c r="F102" s="321"/>
      <c r="G102" s="321"/>
      <c r="H102" s="321"/>
      <c r="J102" s="321"/>
      <c r="K102" s="321"/>
      <c r="L102" s="321"/>
      <c r="M102" s="321"/>
    </row>
    <row r="103" spans="1:14" s="28" customFormat="1" x14ac:dyDescent="0.3">
      <c r="A103" s="301" t="s">
        <v>610</v>
      </c>
      <c r="B103" s="301" t="s">
        <v>235</v>
      </c>
      <c r="C103" s="323"/>
      <c r="D103" s="323"/>
      <c r="E103" s="323"/>
      <c r="F103" s="323"/>
      <c r="G103" s="323"/>
      <c r="H103" s="323"/>
    </row>
    <row r="104" spans="1:14" s="28" customFormat="1" ht="15" thickBot="1" x14ac:dyDescent="0.35">
      <c r="A104" s="311" t="s">
        <v>216</v>
      </c>
      <c r="B104" s="311" t="s">
        <v>609</v>
      </c>
      <c r="C104" s="396">
        <v>0</v>
      </c>
      <c r="D104" s="344">
        <v>39</v>
      </c>
      <c r="E104" s="344">
        <v>709</v>
      </c>
      <c r="F104" s="395">
        <v>748</v>
      </c>
      <c r="G104" s="395">
        <v>748</v>
      </c>
      <c r="H104" s="361"/>
      <c r="J104" s="396">
        <v>53</v>
      </c>
      <c r="K104" s="344">
        <v>1595</v>
      </c>
      <c r="L104" s="395">
        <v>1648</v>
      </c>
      <c r="M104" s="395">
        <v>1648</v>
      </c>
      <c r="N104" s="361"/>
    </row>
    <row r="105" spans="1:14" s="28" customFormat="1" ht="15" thickBot="1" x14ac:dyDescent="0.35">
      <c r="A105" s="424" t="s">
        <v>217</v>
      </c>
      <c r="B105" s="424" t="s">
        <v>236</v>
      </c>
      <c r="C105" s="1307">
        <v>0</v>
      </c>
      <c r="D105" s="1307">
        <v>39</v>
      </c>
      <c r="E105" s="1307">
        <v>709</v>
      </c>
      <c r="F105" s="1307">
        <v>748</v>
      </c>
      <c r="G105" s="1307">
        <v>748</v>
      </c>
      <c r="H105" s="361"/>
      <c r="J105" s="1307">
        <v>53</v>
      </c>
      <c r="K105" s="1307">
        <v>1595</v>
      </c>
      <c r="L105" s="1307">
        <v>1648</v>
      </c>
      <c r="M105" s="1307">
        <v>1648</v>
      </c>
      <c r="N105" s="361"/>
    </row>
    <row r="106" spans="1:14" s="28" customFormat="1" x14ac:dyDescent="0.3">
      <c r="A106" s="399"/>
      <c r="B106" s="399"/>
      <c r="C106" s="400"/>
      <c r="D106" s="400"/>
      <c r="E106" s="400"/>
      <c r="F106" s="400"/>
      <c r="G106" s="400"/>
      <c r="H106" s="361"/>
      <c r="J106" s="400"/>
      <c r="K106" s="400"/>
      <c r="L106" s="400"/>
      <c r="M106" s="400"/>
    </row>
    <row r="107" spans="1:14" s="28" customFormat="1" ht="15.6" x14ac:dyDescent="0.3">
      <c r="A107" s="949" t="s">
        <v>1641</v>
      </c>
      <c r="B107" s="1113" t="s">
        <v>1643</v>
      </c>
      <c r="C107" s="304"/>
      <c r="D107" s="304"/>
      <c r="E107" s="304"/>
      <c r="F107" s="304"/>
      <c r="G107" s="304"/>
      <c r="H107" s="304"/>
      <c r="J107" s="304"/>
      <c r="K107" s="304"/>
      <c r="L107" s="304"/>
      <c r="M107" s="304"/>
      <c r="N107" s="304"/>
    </row>
    <row r="108" spans="1:14" s="28" customFormat="1" ht="15.6" x14ac:dyDescent="0.3">
      <c r="A108" s="949"/>
      <c r="B108" s="949"/>
      <c r="C108" s="304"/>
      <c r="D108" s="304"/>
      <c r="E108" s="304"/>
      <c r="F108" s="304"/>
      <c r="G108" s="304"/>
      <c r="H108" s="304"/>
      <c r="J108" s="304"/>
      <c r="K108" s="304"/>
      <c r="L108" s="304"/>
      <c r="M108" s="304"/>
      <c r="N108" s="304"/>
    </row>
    <row r="109" spans="1:14" s="28" customFormat="1" x14ac:dyDescent="0.3">
      <c r="A109" s="301" t="s">
        <v>1375</v>
      </c>
      <c r="B109" s="301" t="s">
        <v>1373</v>
      </c>
      <c r="C109" s="323"/>
      <c r="D109" s="323"/>
      <c r="E109" s="323"/>
      <c r="F109" s="323"/>
      <c r="G109" s="323"/>
      <c r="H109" s="323"/>
    </row>
    <row r="110" spans="1:14" s="28" customFormat="1" x14ac:dyDescent="0.3">
      <c r="A110" s="311" t="s">
        <v>592</v>
      </c>
      <c r="B110" s="311" t="s">
        <v>597</v>
      </c>
      <c r="C110" s="295">
        <v>836850</v>
      </c>
      <c r="D110" s="295">
        <v>1668</v>
      </c>
      <c r="E110" s="396">
        <v>0</v>
      </c>
      <c r="F110" s="327">
        <v>838518</v>
      </c>
      <c r="G110" s="327">
        <v>838518</v>
      </c>
      <c r="H110" s="361"/>
      <c r="J110" s="295">
        <v>696501</v>
      </c>
      <c r="K110" s="396">
        <v>0</v>
      </c>
      <c r="L110" s="327">
        <v>696501</v>
      </c>
      <c r="M110" s="327">
        <v>696501</v>
      </c>
      <c r="N110" s="361"/>
    </row>
    <row r="111" spans="1:14" s="28" customFormat="1" x14ac:dyDescent="0.3">
      <c r="A111" s="311" t="s">
        <v>104</v>
      </c>
      <c r="B111" s="311" t="s">
        <v>229</v>
      </c>
      <c r="C111" s="396">
        <v>0</v>
      </c>
      <c r="D111" s="295">
        <v>136714</v>
      </c>
      <c r="E111" s="396">
        <v>0</v>
      </c>
      <c r="F111" s="394">
        <v>136714</v>
      </c>
      <c r="G111" s="394">
        <v>136714</v>
      </c>
      <c r="H111" s="361"/>
      <c r="J111" s="396">
        <v>0</v>
      </c>
      <c r="K111" s="396">
        <v>0</v>
      </c>
      <c r="L111" s="394">
        <v>0</v>
      </c>
      <c r="M111" s="394">
        <v>0</v>
      </c>
      <c r="N111" s="361"/>
    </row>
    <row r="112" spans="1:14" s="28" customFormat="1" x14ac:dyDescent="0.3">
      <c r="A112" s="311" t="s">
        <v>120</v>
      </c>
      <c r="B112" s="311" t="s">
        <v>232</v>
      </c>
      <c r="C112" s="295">
        <v>159158</v>
      </c>
      <c r="D112" s="295">
        <v>86</v>
      </c>
      <c r="E112" s="396">
        <v>0</v>
      </c>
      <c r="F112" s="394">
        <v>159244</v>
      </c>
      <c r="G112" s="394">
        <v>159244</v>
      </c>
      <c r="H112" s="361"/>
      <c r="J112" s="295">
        <v>147604</v>
      </c>
      <c r="K112" s="396">
        <v>0</v>
      </c>
      <c r="L112" s="394">
        <v>147604</v>
      </c>
      <c r="M112" s="394">
        <v>147604</v>
      </c>
      <c r="N112" s="361"/>
    </row>
    <row r="113" spans="1:14" s="28" customFormat="1" x14ac:dyDescent="0.3">
      <c r="A113" s="318" t="s">
        <v>1347</v>
      </c>
      <c r="B113" s="318" t="s">
        <v>1348</v>
      </c>
      <c r="C113" s="356">
        <v>17053</v>
      </c>
      <c r="D113" s="396">
        <v>0</v>
      </c>
      <c r="E113" s="396">
        <v>0</v>
      </c>
      <c r="F113" s="394">
        <v>17053</v>
      </c>
      <c r="G113" s="394">
        <v>17053</v>
      </c>
      <c r="H113" s="233"/>
      <c r="J113" s="356">
        <v>7719</v>
      </c>
      <c r="K113" s="396">
        <v>0</v>
      </c>
      <c r="L113" s="394">
        <v>7719</v>
      </c>
      <c r="M113" s="394">
        <v>7719</v>
      </c>
      <c r="N113" s="361"/>
    </row>
    <row r="114" spans="1:14" s="28" customFormat="1" ht="15" thickBot="1" x14ac:dyDescent="0.35">
      <c r="A114" s="318" t="s">
        <v>1</v>
      </c>
      <c r="B114" s="318" t="s">
        <v>233</v>
      </c>
      <c r="C114" s="356">
        <v>2450</v>
      </c>
      <c r="D114" s="356">
        <v>9527</v>
      </c>
      <c r="E114" s="356">
        <v>3326</v>
      </c>
      <c r="F114" s="394">
        <v>15303</v>
      </c>
      <c r="G114" s="394">
        <v>15303</v>
      </c>
      <c r="H114" s="233"/>
      <c r="J114" s="356">
        <v>659</v>
      </c>
      <c r="K114" s="356">
        <v>16324</v>
      </c>
      <c r="L114" s="394">
        <v>16983</v>
      </c>
      <c r="M114" s="394">
        <v>16983</v>
      </c>
      <c r="N114" s="361"/>
    </row>
    <row r="115" spans="1:14" s="28" customFormat="1" ht="15" thickBot="1" x14ac:dyDescent="0.35">
      <c r="A115" s="307" t="s">
        <v>215</v>
      </c>
      <c r="B115" s="307" t="s">
        <v>234</v>
      </c>
      <c r="C115" s="307">
        <v>1015511</v>
      </c>
      <c r="D115" s="307">
        <v>147995</v>
      </c>
      <c r="E115" s="307">
        <v>3326</v>
      </c>
      <c r="F115" s="397">
        <v>1166832</v>
      </c>
      <c r="G115" s="397">
        <v>1166832</v>
      </c>
      <c r="H115" s="233"/>
      <c r="J115" s="397">
        <v>852483</v>
      </c>
      <c r="K115" s="397">
        <v>16324</v>
      </c>
      <c r="L115" s="397">
        <v>868807</v>
      </c>
      <c r="M115" s="397">
        <v>868807</v>
      </c>
      <c r="N115" s="361"/>
    </row>
    <row r="116" spans="1:14" s="28" customFormat="1" x14ac:dyDescent="0.3">
      <c r="A116" s="321"/>
      <c r="B116" s="321"/>
      <c r="C116" s="321"/>
      <c r="D116" s="321"/>
      <c r="E116" s="321"/>
      <c r="F116" s="321"/>
      <c r="G116" s="321"/>
      <c r="H116" s="321"/>
      <c r="J116" s="321"/>
      <c r="K116" s="321"/>
      <c r="L116" s="321"/>
      <c r="M116" s="321"/>
    </row>
    <row r="117" spans="1:14" s="28" customFormat="1" x14ac:dyDescent="0.3">
      <c r="A117" s="301" t="s">
        <v>610</v>
      </c>
      <c r="B117" s="301" t="s">
        <v>235</v>
      </c>
      <c r="C117" s="323"/>
      <c r="D117" s="323"/>
      <c r="E117" s="323"/>
      <c r="F117" s="323"/>
      <c r="G117" s="323"/>
      <c r="H117" s="323"/>
    </row>
    <row r="118" spans="1:14" s="28" customFormat="1" ht="15" thickBot="1" x14ac:dyDescent="0.35">
      <c r="A118" s="311" t="s">
        <v>216</v>
      </c>
      <c r="B118" s="311" t="s">
        <v>609</v>
      </c>
      <c r="C118" s="396">
        <v>0</v>
      </c>
      <c r="D118" s="295">
        <v>33</v>
      </c>
      <c r="E118" s="295">
        <v>601</v>
      </c>
      <c r="F118" s="395">
        <v>634</v>
      </c>
      <c r="G118" s="395">
        <v>634</v>
      </c>
      <c r="H118" s="361"/>
      <c r="J118" s="396">
        <v>0</v>
      </c>
      <c r="K118" s="344">
        <v>1479</v>
      </c>
      <c r="L118" s="395">
        <v>1479</v>
      </c>
      <c r="M118" s="395">
        <v>1479</v>
      </c>
      <c r="N118" s="361"/>
    </row>
    <row r="119" spans="1:14" s="28" customFormat="1" ht="15" thickBot="1" x14ac:dyDescent="0.35">
      <c r="A119" s="398" t="s">
        <v>217</v>
      </c>
      <c r="B119" s="398" t="s">
        <v>236</v>
      </c>
      <c r="C119" s="397">
        <v>0</v>
      </c>
      <c r="D119" s="397">
        <v>33</v>
      </c>
      <c r="E119" s="397">
        <v>601</v>
      </c>
      <c r="F119" s="397">
        <v>634</v>
      </c>
      <c r="G119" s="397">
        <v>634</v>
      </c>
      <c r="H119" s="361"/>
      <c r="J119" s="397">
        <v>0</v>
      </c>
      <c r="K119" s="397">
        <v>1479</v>
      </c>
      <c r="L119" s="397">
        <v>1479</v>
      </c>
      <c r="M119" s="397">
        <v>1479</v>
      </c>
      <c r="N119" s="361"/>
    </row>
    <row r="120" spans="1:14" s="28" customFormat="1" x14ac:dyDescent="0.3">
      <c r="A120" s="323"/>
      <c r="B120" s="323"/>
      <c r="C120" s="400"/>
      <c r="D120" s="400"/>
      <c r="E120" s="400"/>
      <c r="F120" s="400"/>
      <c r="G120" s="400"/>
      <c r="H120" s="323"/>
      <c r="J120" s="400"/>
      <c r="K120" s="400"/>
      <c r="L120" s="400"/>
      <c r="M120" s="400"/>
    </row>
    <row r="121" spans="1:14" x14ac:dyDescent="0.3">
      <c r="A121" s="14"/>
      <c r="B121" s="14"/>
    </row>
    <row r="122" spans="1:14" x14ac:dyDescent="0.3">
      <c r="A122" s="14"/>
      <c r="B122" s="14"/>
    </row>
    <row r="123" spans="1:14" ht="15.6" x14ac:dyDescent="0.3">
      <c r="A123" s="950" t="s">
        <v>31</v>
      </c>
      <c r="B123" s="950" t="s">
        <v>67</v>
      </c>
    </row>
    <row r="124" spans="1:14" x14ac:dyDescent="0.3">
      <c r="A124" s="14"/>
      <c r="B124" s="14"/>
    </row>
    <row r="125" spans="1:14" ht="15" thickBot="1" x14ac:dyDescent="0.35">
      <c r="A125" s="913" t="s">
        <v>1075</v>
      </c>
      <c r="B125" s="913" t="s">
        <v>1076</v>
      </c>
      <c r="F125" s="940"/>
      <c r="G125" s="1467" t="s">
        <v>36</v>
      </c>
      <c r="I125" s="951"/>
    </row>
    <row r="126" spans="1:14" ht="16.2" thickTop="1" x14ac:dyDescent="0.3">
      <c r="A126" s="1510"/>
      <c r="B126" s="1510"/>
      <c r="C126" s="1516" t="s">
        <v>109</v>
      </c>
      <c r="D126" s="1516"/>
      <c r="E126" s="15"/>
      <c r="F126" s="1516" t="s">
        <v>185</v>
      </c>
      <c r="G126" s="1516"/>
      <c r="H126" s="15"/>
      <c r="I126" s="15"/>
      <c r="K126" s="649"/>
      <c r="L126" s="649"/>
      <c r="M126" s="649"/>
    </row>
    <row r="127" spans="1:14" ht="29.85" customHeight="1" x14ac:dyDescent="0.3">
      <c r="A127" s="1515"/>
      <c r="B127" s="1515"/>
      <c r="C127" s="698" t="s">
        <v>1633</v>
      </c>
      <c r="D127" s="698" t="s">
        <v>1634</v>
      </c>
      <c r="E127" s="103"/>
      <c r="F127" s="698" t="s">
        <v>1633</v>
      </c>
      <c r="G127" s="698" t="s">
        <v>1634</v>
      </c>
      <c r="H127" s="15"/>
      <c r="I127" s="15"/>
      <c r="K127" s="649"/>
      <c r="L127" s="649"/>
      <c r="M127" s="649"/>
    </row>
    <row r="128" spans="1:14" x14ac:dyDescent="0.3">
      <c r="A128" s="952"/>
      <c r="B128" s="952"/>
      <c r="C128" s="36"/>
      <c r="D128" s="36"/>
      <c r="E128" s="15"/>
      <c r="F128" s="36"/>
      <c r="G128" s="36"/>
      <c r="H128" s="15"/>
      <c r="I128" s="15"/>
      <c r="K128" s="649"/>
      <c r="L128" s="649"/>
      <c r="M128" s="649"/>
    </row>
    <row r="129" spans="1:14" x14ac:dyDescent="0.3">
      <c r="A129" s="953"/>
      <c r="B129" s="953"/>
      <c r="C129" s="954"/>
      <c r="D129" s="954"/>
      <c r="E129" s="15"/>
      <c r="F129" s="954"/>
      <c r="G129" s="954"/>
      <c r="H129" s="15"/>
      <c r="I129" s="15"/>
      <c r="K129" s="649"/>
      <c r="L129" s="649"/>
      <c r="M129" s="649"/>
    </row>
    <row r="130" spans="1:14" x14ac:dyDescent="0.3">
      <c r="A130" s="955" t="s">
        <v>84</v>
      </c>
      <c r="B130" s="956" t="s">
        <v>84</v>
      </c>
      <c r="C130" s="957">
        <v>393726</v>
      </c>
      <c r="D130" s="957">
        <v>344668</v>
      </c>
      <c r="E130" s="15"/>
      <c r="F130" s="957">
        <v>317697</v>
      </c>
      <c r="G130" s="957">
        <v>299038</v>
      </c>
      <c r="H130" s="15"/>
      <c r="I130" s="15"/>
      <c r="K130" s="649"/>
      <c r="L130" s="649"/>
      <c r="M130" s="649"/>
    </row>
    <row r="131" spans="1:14" ht="39.6" x14ac:dyDescent="0.25">
      <c r="A131" s="958" t="s">
        <v>495</v>
      </c>
      <c r="B131" s="832" t="s">
        <v>1064</v>
      </c>
      <c r="C131" s="959">
        <v>-86582</v>
      </c>
      <c r="D131" s="959">
        <v>-85523</v>
      </c>
      <c r="E131" s="15"/>
      <c r="F131" s="959">
        <v>-42281</v>
      </c>
      <c r="G131" s="959">
        <v>-42822</v>
      </c>
      <c r="H131" s="15"/>
      <c r="I131" s="15"/>
      <c r="K131" s="649"/>
      <c r="L131" s="649"/>
      <c r="M131" s="649"/>
    </row>
    <row r="132" spans="1:14" x14ac:dyDescent="0.3">
      <c r="A132" s="955" t="s">
        <v>441</v>
      </c>
      <c r="B132" s="956" t="s">
        <v>498</v>
      </c>
      <c r="C132" s="957">
        <v>307144</v>
      </c>
      <c r="D132" s="957">
        <v>259145</v>
      </c>
      <c r="E132" s="15"/>
      <c r="F132" s="957">
        <v>275416</v>
      </c>
      <c r="G132" s="957">
        <v>256216</v>
      </c>
      <c r="H132" s="15"/>
      <c r="I132" s="15"/>
      <c r="K132" s="649"/>
      <c r="L132" s="649"/>
      <c r="M132" s="649"/>
    </row>
    <row r="133" spans="1:14" x14ac:dyDescent="0.3">
      <c r="A133" s="958" t="s">
        <v>5</v>
      </c>
      <c r="B133" s="832" t="s">
        <v>42</v>
      </c>
      <c r="C133" s="960">
        <v>9208</v>
      </c>
      <c r="D133" s="960">
        <v>2381</v>
      </c>
      <c r="E133" s="15"/>
      <c r="F133" s="960">
        <v>18910</v>
      </c>
      <c r="G133" s="960">
        <v>9449</v>
      </c>
      <c r="H133" s="15"/>
      <c r="I133" s="15"/>
      <c r="K133" s="649"/>
      <c r="L133" s="649"/>
      <c r="M133" s="649"/>
    </row>
    <row r="134" spans="1:14" x14ac:dyDescent="0.3">
      <c r="A134" s="958" t="s">
        <v>6</v>
      </c>
      <c r="B134" s="832" t="s">
        <v>43</v>
      </c>
      <c r="C134" s="960">
        <v>-11584</v>
      </c>
      <c r="D134" s="960">
        <v>-11910</v>
      </c>
      <c r="E134" s="15"/>
      <c r="F134" s="960">
        <v>-11517</v>
      </c>
      <c r="G134" s="960">
        <v>-11909</v>
      </c>
      <c r="H134" s="15"/>
      <c r="I134" s="15"/>
      <c r="K134" s="649"/>
      <c r="L134" s="649"/>
      <c r="M134" s="649"/>
    </row>
    <row r="135" spans="1:14" x14ac:dyDescent="0.3">
      <c r="A135" s="961" t="s">
        <v>110</v>
      </c>
      <c r="B135" s="832" t="s">
        <v>496</v>
      </c>
      <c r="C135" s="766">
        <v>0</v>
      </c>
      <c r="D135" s="186">
        <v>0</v>
      </c>
      <c r="E135" s="15"/>
      <c r="F135" s="960">
        <v>19069</v>
      </c>
      <c r="G135" s="968">
        <v>924</v>
      </c>
      <c r="H135" s="15"/>
      <c r="I135" s="15"/>
      <c r="K135" s="649"/>
      <c r="L135" s="649"/>
      <c r="M135" s="649"/>
    </row>
    <row r="136" spans="1:14" ht="15" thickBot="1" x14ac:dyDescent="0.35">
      <c r="A136" s="962" t="s">
        <v>1077</v>
      </c>
      <c r="B136" s="963" t="s">
        <v>86</v>
      </c>
      <c r="C136" s="964">
        <v>304768</v>
      </c>
      <c r="D136" s="964">
        <v>249616</v>
      </c>
      <c r="E136" s="15"/>
      <c r="F136" s="964">
        <v>301878</v>
      </c>
      <c r="G136" s="964">
        <v>254680</v>
      </c>
      <c r="H136" s="15"/>
      <c r="I136" s="15"/>
      <c r="K136" s="649"/>
      <c r="L136" s="649"/>
      <c r="M136" s="649"/>
    </row>
    <row r="137" spans="1:14" ht="15" thickTop="1" x14ac:dyDescent="0.3">
      <c r="C137" s="965"/>
      <c r="D137" s="965"/>
      <c r="F137" s="965"/>
      <c r="G137" s="965"/>
    </row>
    <row r="138" spans="1:14" x14ac:dyDescent="0.3">
      <c r="C138" s="1089"/>
      <c r="D138" s="649"/>
      <c r="G138" s="911"/>
    </row>
    <row r="139" spans="1:14" ht="15" thickBot="1" x14ac:dyDescent="0.35">
      <c r="A139" s="14" t="s">
        <v>35</v>
      </c>
      <c r="B139" s="14" t="s">
        <v>70</v>
      </c>
      <c r="C139" s="649"/>
      <c r="D139" s="649"/>
      <c r="E139" s="940"/>
      <c r="G139" s="1467" t="s">
        <v>36</v>
      </c>
    </row>
    <row r="140" spans="1:14" ht="16.2" thickTop="1" x14ac:dyDescent="0.3">
      <c r="A140" s="1510"/>
      <c r="B140" s="1510"/>
      <c r="C140" s="1512" t="s">
        <v>109</v>
      </c>
      <c r="D140" s="1512"/>
      <c r="E140" s="15"/>
      <c r="F140" s="1512" t="s">
        <v>185</v>
      </c>
      <c r="G140" s="1512"/>
      <c r="H140" s="15"/>
      <c r="I140" s="15"/>
      <c r="L140" s="649"/>
      <c r="M140" s="649"/>
      <c r="N140" s="649"/>
    </row>
    <row r="141" spans="1:14" x14ac:dyDescent="0.3">
      <c r="A141" s="1511"/>
      <c r="B141" s="1511"/>
      <c r="C141" s="1331" t="s">
        <v>1635</v>
      </c>
      <c r="D141" s="1331" t="s">
        <v>1568</v>
      </c>
      <c r="E141" s="176"/>
      <c r="F141" s="698" t="s">
        <v>1635</v>
      </c>
      <c r="G141" s="698" t="s">
        <v>1568</v>
      </c>
      <c r="H141" s="15"/>
      <c r="I141" s="15"/>
      <c r="L141" s="649"/>
      <c r="M141" s="649"/>
      <c r="N141" s="649"/>
    </row>
    <row r="142" spans="1:14" x14ac:dyDescent="0.3">
      <c r="A142" s="331"/>
      <c r="B142" s="331"/>
      <c r="C142" s="36"/>
      <c r="D142" s="36"/>
      <c r="E142" s="15"/>
      <c r="F142" s="36"/>
      <c r="G142" s="36"/>
      <c r="H142" s="15"/>
      <c r="I142" s="15"/>
      <c r="L142" s="649"/>
      <c r="M142" s="649"/>
      <c r="N142" s="649"/>
    </row>
    <row r="143" spans="1:14" x14ac:dyDescent="0.3">
      <c r="A143" s="331"/>
      <c r="B143" s="331"/>
      <c r="C143" s="649"/>
      <c r="D143" s="649"/>
      <c r="E143" s="15"/>
      <c r="H143" s="15"/>
      <c r="I143" s="15"/>
      <c r="L143" s="649"/>
      <c r="M143" s="649"/>
      <c r="N143" s="649"/>
    </row>
    <row r="144" spans="1:14" x14ac:dyDescent="0.3">
      <c r="A144" s="966" t="s">
        <v>32</v>
      </c>
      <c r="B144" s="956" t="s">
        <v>520</v>
      </c>
      <c r="C144" s="957">
        <v>3866256</v>
      </c>
      <c r="D144" s="957">
        <v>3914885</v>
      </c>
      <c r="E144" s="15"/>
      <c r="F144" s="957">
        <v>1817129</v>
      </c>
      <c r="G144" s="957">
        <v>1977112</v>
      </c>
      <c r="H144" s="15"/>
      <c r="I144" s="15"/>
      <c r="L144" s="649"/>
      <c r="M144" s="649"/>
      <c r="N144" s="649"/>
    </row>
    <row r="145" spans="1:14" x14ac:dyDescent="0.3">
      <c r="A145" s="967" t="s">
        <v>102</v>
      </c>
      <c r="B145" s="832" t="s">
        <v>103</v>
      </c>
      <c r="C145" s="960">
        <v>40</v>
      </c>
      <c r="D145" s="960">
        <v>42</v>
      </c>
      <c r="E145" s="15"/>
      <c r="F145" s="960">
        <v>755628</v>
      </c>
      <c r="G145" s="960">
        <v>671720</v>
      </c>
      <c r="H145" s="15"/>
      <c r="I145" s="15"/>
      <c r="L145" s="649"/>
      <c r="M145" s="649"/>
      <c r="N145" s="649"/>
    </row>
    <row r="146" spans="1:14" x14ac:dyDescent="0.3">
      <c r="A146" s="967" t="s">
        <v>480</v>
      </c>
      <c r="B146" s="832" t="s">
        <v>481</v>
      </c>
      <c r="C146" s="1007">
        <v>0</v>
      </c>
      <c r="D146" s="968">
        <v>0</v>
      </c>
      <c r="E146" s="15"/>
      <c r="F146" s="960">
        <v>679980</v>
      </c>
      <c r="G146" s="960">
        <v>624298</v>
      </c>
      <c r="H146" s="15"/>
      <c r="I146" s="15"/>
      <c r="L146" s="649"/>
      <c r="M146" s="649"/>
      <c r="N146" s="649"/>
    </row>
    <row r="147" spans="1:14" x14ac:dyDescent="0.3">
      <c r="A147" s="967" t="s">
        <v>486</v>
      </c>
      <c r="B147" s="969" t="s">
        <v>1572</v>
      </c>
      <c r="C147" s="1315">
        <v>170000</v>
      </c>
      <c r="D147" s="1316">
        <v>140000</v>
      </c>
      <c r="E147" s="15"/>
      <c r="F147" s="960">
        <v>170000</v>
      </c>
      <c r="G147" s="1316">
        <v>140000</v>
      </c>
      <c r="H147" s="15"/>
      <c r="I147" s="15"/>
      <c r="L147" s="649"/>
      <c r="M147" s="649"/>
      <c r="N147" s="649"/>
    </row>
    <row r="148" spans="1:14" x14ac:dyDescent="0.3">
      <c r="A148" s="967" t="s">
        <v>1658</v>
      </c>
      <c r="B148" s="969" t="s">
        <v>189</v>
      </c>
      <c r="C148" s="1315">
        <v>370</v>
      </c>
      <c r="D148" s="1315">
        <v>800</v>
      </c>
      <c r="E148" s="15"/>
      <c r="F148" s="1316">
        <v>0</v>
      </c>
      <c r="G148" s="1316">
        <v>0</v>
      </c>
      <c r="H148" s="15"/>
      <c r="I148" s="15"/>
      <c r="L148" s="649"/>
      <c r="M148" s="649"/>
      <c r="N148" s="649"/>
    </row>
    <row r="149" spans="1:14" x14ac:dyDescent="0.3">
      <c r="A149" s="958" t="s">
        <v>12</v>
      </c>
      <c r="B149" s="969" t="s">
        <v>48</v>
      </c>
      <c r="C149" s="960">
        <v>71245</v>
      </c>
      <c r="D149" s="970">
        <v>118456</v>
      </c>
      <c r="E149" s="15"/>
      <c r="F149" s="960">
        <v>51141</v>
      </c>
      <c r="G149" s="970">
        <v>107163</v>
      </c>
      <c r="H149" s="15"/>
      <c r="I149" s="15"/>
      <c r="L149" s="649"/>
      <c r="M149" s="649"/>
      <c r="N149" s="649"/>
    </row>
    <row r="150" spans="1:14" ht="15" thickBot="1" x14ac:dyDescent="0.35">
      <c r="A150" s="971" t="s">
        <v>157</v>
      </c>
      <c r="B150" s="972" t="s">
        <v>1078</v>
      </c>
      <c r="C150" s="964">
        <v>4107911</v>
      </c>
      <c r="D150" s="964">
        <v>4174183</v>
      </c>
      <c r="E150" s="15"/>
      <c r="F150" s="964">
        <v>3473878</v>
      </c>
      <c r="G150" s="964">
        <v>3520293</v>
      </c>
      <c r="H150" s="15"/>
      <c r="I150" s="15"/>
      <c r="L150" s="649"/>
      <c r="M150" s="649"/>
      <c r="N150" s="649"/>
    </row>
    <row r="151" spans="1:14" ht="15" thickTop="1" x14ac:dyDescent="0.3">
      <c r="C151" s="1389"/>
      <c r="D151" s="965"/>
      <c r="F151" s="1389"/>
      <c r="G151" s="965"/>
    </row>
    <row r="153" spans="1:14" x14ac:dyDescent="0.3">
      <c r="C153" s="973"/>
      <c r="F153" s="974"/>
    </row>
    <row r="154" spans="1:14" x14ac:dyDescent="0.3">
      <c r="C154" s="973"/>
      <c r="F154" s="973"/>
    </row>
  </sheetData>
  <mergeCells count="75">
    <mergeCell ref="C88:G88"/>
    <mergeCell ref="F9:F10"/>
    <mergeCell ref="G9:G10"/>
    <mergeCell ref="H9:H10"/>
    <mergeCell ref="A11:A12"/>
    <mergeCell ref="B11:B12"/>
    <mergeCell ref="C11:C12"/>
    <mergeCell ref="D11:D12"/>
    <mergeCell ref="E11:E12"/>
    <mergeCell ref="F11:F12"/>
    <mergeCell ref="A9:A10"/>
    <mergeCell ref="B9:B10"/>
    <mergeCell ref="C9:C10"/>
    <mergeCell ref="D9:D10"/>
    <mergeCell ref="E9:E10"/>
    <mergeCell ref="G11:G12"/>
    <mergeCell ref="H11:H12"/>
    <mergeCell ref="A38:A39"/>
    <mergeCell ref="B38:B39"/>
    <mergeCell ref="C38:C39"/>
    <mergeCell ref="D38:D39"/>
    <mergeCell ref="E38:E39"/>
    <mergeCell ref="F38:F39"/>
    <mergeCell ref="G38:G39"/>
    <mergeCell ref="H38:H39"/>
    <mergeCell ref="G51:G52"/>
    <mergeCell ref="A53:A54"/>
    <mergeCell ref="B53:B54"/>
    <mergeCell ref="C53:C54"/>
    <mergeCell ref="D53:D54"/>
    <mergeCell ref="E53:E54"/>
    <mergeCell ref="F53:F54"/>
    <mergeCell ref="G53:G54"/>
    <mergeCell ref="A51:A52"/>
    <mergeCell ref="B51:B52"/>
    <mergeCell ref="C51:C52"/>
    <mergeCell ref="D51:D52"/>
    <mergeCell ref="E51:E52"/>
    <mergeCell ref="F51:F52"/>
    <mergeCell ref="G78:G79"/>
    <mergeCell ref="J88:M88"/>
    <mergeCell ref="A89:A92"/>
    <mergeCell ref="B89:B92"/>
    <mergeCell ref="C89:C90"/>
    <mergeCell ref="D89:D90"/>
    <mergeCell ref="E89:E90"/>
    <mergeCell ref="F89:F90"/>
    <mergeCell ref="A78:A79"/>
    <mergeCell ref="B78:B79"/>
    <mergeCell ref="C78:C79"/>
    <mergeCell ref="D78:D79"/>
    <mergeCell ref="E78:E79"/>
    <mergeCell ref="F78:F79"/>
    <mergeCell ref="G89:G90"/>
    <mergeCell ref="J89:J90"/>
    <mergeCell ref="K89:K90"/>
    <mergeCell ref="L89:L90"/>
    <mergeCell ref="M89:M90"/>
    <mergeCell ref="J91:J92"/>
    <mergeCell ref="K91:K92"/>
    <mergeCell ref="L91:L92"/>
    <mergeCell ref="M91:M92"/>
    <mergeCell ref="A140:A141"/>
    <mergeCell ref="B140:B141"/>
    <mergeCell ref="C140:D140"/>
    <mergeCell ref="F140:G140"/>
    <mergeCell ref="G91:G92"/>
    <mergeCell ref="A126:A127"/>
    <mergeCell ref="B126:B127"/>
    <mergeCell ref="C126:D126"/>
    <mergeCell ref="F126:G126"/>
    <mergeCell ref="C91:C92"/>
    <mergeCell ref="D91:D92"/>
    <mergeCell ref="E91:E92"/>
    <mergeCell ref="F91:F92"/>
  </mergeCells>
  <pageMargins left="0" right="0" top="0.55118110236220474" bottom="0.55118110236220474" header="0.11811023622047245" footer="0.11811023622047245"/>
  <pageSetup paperSize="9"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CB1F-4EF0-4474-9999-8C114A74C42F}">
  <sheetPr>
    <tabColor rgb="FF92D050"/>
    <pageSetUpPr fitToPage="1"/>
  </sheetPr>
  <dimension ref="A1:M94"/>
  <sheetViews>
    <sheetView showGridLines="0" zoomScaleNormal="100" workbookViewId="0">
      <selection activeCell="I81" sqref="I81"/>
    </sheetView>
  </sheetViews>
  <sheetFormatPr defaultColWidth="9.44140625" defaultRowHeight="14.4" outlineLevelCol="1" x14ac:dyDescent="0.3"/>
  <cols>
    <col min="1" max="1" width="52.6640625" style="15" customWidth="1"/>
    <col min="2" max="2" width="44.5546875" style="15" customWidth="1" outlineLevel="1"/>
    <col min="3" max="3" width="15.5546875" style="15" customWidth="1"/>
    <col min="4" max="4" width="14.5546875" style="649" customWidth="1"/>
    <col min="5" max="5" width="2.5546875" style="15" customWidth="1"/>
    <col min="6" max="6" width="13.5546875" style="15" customWidth="1"/>
    <col min="7" max="7" width="14" style="649" customWidth="1"/>
    <col min="8" max="8" width="9.44140625" style="15"/>
    <col min="9" max="9" width="18.5546875" style="15" customWidth="1"/>
    <col min="10" max="16384" width="9.44140625" style="15"/>
  </cols>
  <sheetData>
    <row r="1" spans="1:9" ht="26.4" x14ac:dyDescent="0.3">
      <c r="A1" s="63" t="s">
        <v>1011</v>
      </c>
      <c r="B1" s="63" t="s">
        <v>1012</v>
      </c>
      <c r="C1" s="63"/>
      <c r="F1" s="63"/>
    </row>
    <row r="2" spans="1:9" ht="39.6" x14ac:dyDescent="0.3">
      <c r="A2" s="63" t="s">
        <v>1761</v>
      </c>
      <c r="B2" s="63" t="s">
        <v>1762</v>
      </c>
      <c r="C2" s="63"/>
      <c r="D2" s="650"/>
      <c r="F2" s="63"/>
      <c r="G2" s="650"/>
    </row>
    <row r="3" spans="1:9" x14ac:dyDescent="0.3">
      <c r="A3" s="651"/>
      <c r="B3" s="651"/>
      <c r="C3" s="651"/>
      <c r="F3" s="651"/>
    </row>
    <row r="4" spans="1:9" ht="21" x14ac:dyDescent="0.3">
      <c r="A4" s="652" t="s">
        <v>879</v>
      </c>
      <c r="B4" s="652" t="s">
        <v>62</v>
      </c>
      <c r="C4" s="31"/>
      <c r="F4" s="31"/>
      <c r="G4" s="36"/>
      <c r="I4" s="31"/>
    </row>
    <row r="5" spans="1:9" ht="15" thickBot="1" x14ac:dyDescent="0.35">
      <c r="D5"/>
      <c r="E5"/>
      <c r="F5"/>
      <c r="G5" s="1467" t="s">
        <v>944</v>
      </c>
      <c r="H5"/>
    </row>
    <row r="6" spans="1:9" ht="23.25" customHeight="1" thickTop="1" thickBot="1" x14ac:dyDescent="0.35">
      <c r="A6" s="654"/>
      <c r="B6" s="654"/>
      <c r="C6" s="1529" t="s">
        <v>109</v>
      </c>
      <c r="D6" s="1529"/>
      <c r="E6" s="655"/>
      <c r="F6" s="1529" t="s">
        <v>185</v>
      </c>
      <c r="G6" s="1529"/>
      <c r="I6" s="1527" t="s">
        <v>880</v>
      </c>
    </row>
    <row r="7" spans="1:9" ht="15.6" thickTop="1" thickBot="1" x14ac:dyDescent="0.35">
      <c r="A7" s="656"/>
      <c r="B7" s="656"/>
      <c r="C7" s="657" t="s">
        <v>1633</v>
      </c>
      <c r="D7" s="658" t="s">
        <v>1634</v>
      </c>
      <c r="E7" s="103"/>
      <c r="F7" s="657" t="s">
        <v>1633</v>
      </c>
      <c r="G7" s="658" t="s">
        <v>1634</v>
      </c>
      <c r="I7" s="1528"/>
    </row>
    <row r="8" spans="1:9" x14ac:dyDescent="0.3">
      <c r="A8" s="659"/>
      <c r="B8" s="659"/>
      <c r="C8" s="660"/>
      <c r="D8" s="104"/>
      <c r="E8" s="104"/>
      <c r="F8" s="660"/>
      <c r="G8" s="104"/>
      <c r="I8" s="659"/>
    </row>
    <row r="9" spans="1:9" ht="15" thickBot="1" x14ac:dyDescent="0.35">
      <c r="A9" s="661" t="s">
        <v>1374</v>
      </c>
      <c r="B9" s="661" t="s">
        <v>1373</v>
      </c>
      <c r="C9" s="662"/>
      <c r="D9" s="663"/>
      <c r="E9" s="88"/>
      <c r="F9" s="662"/>
      <c r="G9" s="663"/>
      <c r="I9" s="661"/>
    </row>
    <row r="10" spans="1:9" ht="15" thickBot="1" x14ac:dyDescent="0.35">
      <c r="A10" s="664" t="s">
        <v>592</v>
      </c>
      <c r="B10" s="664" t="s">
        <v>597</v>
      </c>
      <c r="C10" s="105">
        <v>682990</v>
      </c>
      <c r="D10" s="106">
        <v>838518</v>
      </c>
      <c r="E10" s="88"/>
      <c r="F10" s="105">
        <v>539368</v>
      </c>
      <c r="G10" s="106">
        <v>696501</v>
      </c>
      <c r="I10" s="73" t="s">
        <v>734</v>
      </c>
    </row>
    <row r="11" spans="1:9" ht="15" thickBot="1" x14ac:dyDescent="0.35">
      <c r="A11" s="664" t="s">
        <v>104</v>
      </c>
      <c r="B11" s="664" t="s">
        <v>229</v>
      </c>
      <c r="C11" s="105">
        <v>173317</v>
      </c>
      <c r="D11" s="106">
        <v>136714</v>
      </c>
      <c r="E11" s="88"/>
      <c r="F11" s="665">
        <v>0</v>
      </c>
      <c r="G11" s="1082">
        <v>0</v>
      </c>
      <c r="I11" s="73" t="s">
        <v>734</v>
      </c>
    </row>
    <row r="12" spans="1:9" ht="15" thickBot="1" x14ac:dyDescent="0.35">
      <c r="A12" s="541" t="s">
        <v>120</v>
      </c>
      <c r="B12" s="541" t="s">
        <v>232</v>
      </c>
      <c r="C12" s="105">
        <v>70055</v>
      </c>
      <c r="D12" s="106">
        <v>159244</v>
      </c>
      <c r="E12" s="666"/>
      <c r="F12" s="105">
        <v>58603</v>
      </c>
      <c r="G12" s="106">
        <v>147604</v>
      </c>
      <c r="I12" s="73" t="s">
        <v>734</v>
      </c>
    </row>
    <row r="13" spans="1:9" ht="15" thickBot="1" x14ac:dyDescent="0.25">
      <c r="A13" s="1175" t="s">
        <v>1350</v>
      </c>
      <c r="B13" s="1176" t="s">
        <v>1348</v>
      </c>
      <c r="C13" s="105">
        <v>11633</v>
      </c>
      <c r="D13" s="106">
        <v>17053</v>
      </c>
      <c r="E13" s="666"/>
      <c r="F13" s="105">
        <v>1839</v>
      </c>
      <c r="G13" s="106">
        <v>7719</v>
      </c>
      <c r="I13" s="73" t="s">
        <v>1349</v>
      </c>
    </row>
    <row r="14" spans="1:9" ht="15" thickBot="1" x14ac:dyDescent="0.35">
      <c r="A14" s="983" t="s">
        <v>1</v>
      </c>
      <c r="B14" s="983" t="s">
        <v>233</v>
      </c>
      <c r="C14" s="668">
        <v>16680</v>
      </c>
      <c r="D14" s="1080">
        <v>15303</v>
      </c>
      <c r="E14" s="666"/>
      <c r="F14" s="668">
        <v>18225</v>
      </c>
      <c r="G14" s="1080">
        <v>16983</v>
      </c>
      <c r="I14" s="669" t="s">
        <v>734</v>
      </c>
    </row>
    <row r="15" spans="1:9" ht="15.6" thickTop="1" thickBot="1" x14ac:dyDescent="0.35">
      <c r="A15" s="670" t="s">
        <v>215</v>
      </c>
      <c r="B15" s="670" t="s">
        <v>608</v>
      </c>
      <c r="C15" s="513">
        <v>954675</v>
      </c>
      <c r="D15" s="765">
        <v>1166832</v>
      </c>
      <c r="E15" s="671"/>
      <c r="F15" s="513">
        <v>618035</v>
      </c>
      <c r="G15" s="765">
        <v>868807</v>
      </c>
      <c r="I15" s="542"/>
    </row>
    <row r="16" spans="1:9" ht="15" thickBot="1" x14ac:dyDescent="0.35">
      <c r="A16" s="541"/>
      <c r="B16" s="541"/>
      <c r="C16" s="662"/>
      <c r="D16" s="663"/>
      <c r="E16" s="666"/>
      <c r="F16" s="662"/>
      <c r="G16" s="663"/>
      <c r="I16" s="73"/>
    </row>
    <row r="17" spans="1:9" ht="15" thickBot="1" x14ac:dyDescent="0.35">
      <c r="A17" s="670" t="s">
        <v>1</v>
      </c>
      <c r="B17" s="670" t="s">
        <v>235</v>
      </c>
      <c r="C17" s="662"/>
      <c r="D17" s="663"/>
      <c r="E17" s="666"/>
      <c r="F17" s="662"/>
      <c r="G17" s="663"/>
      <c r="I17" s="542"/>
    </row>
    <row r="18" spans="1:9" ht="15" thickBot="1" x14ac:dyDescent="0.35">
      <c r="A18" s="541" t="s">
        <v>216</v>
      </c>
      <c r="B18" s="541" t="s">
        <v>881</v>
      </c>
      <c r="C18" s="105">
        <v>748</v>
      </c>
      <c r="D18" s="106">
        <v>634</v>
      </c>
      <c r="E18" s="91"/>
      <c r="F18" s="105">
        <v>1648</v>
      </c>
      <c r="G18" s="106">
        <v>1479</v>
      </c>
      <c r="I18" s="73" t="s">
        <v>735</v>
      </c>
    </row>
    <row r="19" spans="1:9" ht="15" thickBot="1" x14ac:dyDescent="0.35">
      <c r="A19" s="670" t="s">
        <v>217</v>
      </c>
      <c r="B19" s="670" t="s">
        <v>882</v>
      </c>
      <c r="C19" s="513">
        <v>748</v>
      </c>
      <c r="D19" s="765">
        <v>634</v>
      </c>
      <c r="E19" s="91"/>
      <c r="F19" s="513">
        <v>1648</v>
      </c>
      <c r="G19" s="765">
        <v>1479</v>
      </c>
      <c r="I19" s="670"/>
    </row>
    <row r="20" spans="1:9" ht="15" thickBot="1" x14ac:dyDescent="0.35">
      <c r="A20" s="667"/>
      <c r="B20" s="667"/>
      <c r="C20" s="672"/>
      <c r="D20" s="1081"/>
      <c r="E20" s="91"/>
      <c r="F20" s="672"/>
      <c r="G20" s="1081"/>
      <c r="I20" s="667"/>
    </row>
    <row r="21" spans="1:9" ht="15.6" thickTop="1" thickBot="1" x14ac:dyDescent="0.35">
      <c r="A21" s="673" t="s">
        <v>883</v>
      </c>
      <c r="B21" s="673" t="s">
        <v>237</v>
      </c>
      <c r="C21" s="674">
        <v>955423</v>
      </c>
      <c r="D21" s="1053">
        <v>1167466</v>
      </c>
      <c r="E21" s="91"/>
      <c r="F21" s="674">
        <v>619683</v>
      </c>
      <c r="G21" s="1053">
        <v>870286</v>
      </c>
      <c r="I21" s="675"/>
    </row>
    <row r="22" spans="1:9" ht="15" thickTop="1" x14ac:dyDescent="0.3">
      <c r="A22" s="107"/>
      <c r="B22" s="107"/>
      <c r="C22" s="585"/>
      <c r="D22" s="585"/>
      <c r="E22" s="55"/>
      <c r="F22" s="585"/>
      <c r="G22" s="585"/>
      <c r="I22"/>
    </row>
    <row r="23" spans="1:9" x14ac:dyDescent="0.3">
      <c r="A23" s="107"/>
      <c r="B23" s="107"/>
      <c r="C23" s="585"/>
      <c r="D23" s="585"/>
      <c r="E23" s="55"/>
      <c r="F23" s="585"/>
      <c r="G23" s="585"/>
      <c r="I23"/>
    </row>
    <row r="24" spans="1:9" ht="24" thickBot="1" x14ac:dyDescent="0.3">
      <c r="A24" s="419" t="s">
        <v>1353</v>
      </c>
      <c r="B24" s="177" t="s">
        <v>1344</v>
      </c>
      <c r="C24" s="305"/>
      <c r="D24" s="305"/>
      <c r="E24" s="55"/>
      <c r="F24" s="305"/>
      <c r="G24" s="1469" t="s">
        <v>944</v>
      </c>
      <c r="H24" s="1088"/>
    </row>
    <row r="25" spans="1:9" ht="27" customHeight="1" thickTop="1" thickBot="1" x14ac:dyDescent="0.25">
      <c r="A25" s="292"/>
      <c r="B25" s="292"/>
      <c r="C25" s="1529" t="s">
        <v>109</v>
      </c>
      <c r="D25" s="1529"/>
      <c r="E25" s="655"/>
      <c r="F25" s="1529" t="s">
        <v>185</v>
      </c>
      <c r="G25" s="1529"/>
      <c r="H25" s="1088"/>
    </row>
    <row r="26" spans="1:9" ht="21" customHeight="1" thickTop="1" thickBot="1" x14ac:dyDescent="0.25">
      <c r="A26" s="310"/>
      <c r="B26" s="310"/>
      <c r="C26" s="1188" t="s">
        <v>1633</v>
      </c>
      <c r="D26" s="658" t="s">
        <v>1634</v>
      </c>
      <c r="E26" s="55"/>
      <c r="F26" s="1188" t="s">
        <v>1633</v>
      </c>
      <c r="G26" s="658" t="s">
        <v>1634</v>
      </c>
      <c r="H26" s="1088"/>
    </row>
    <row r="27" spans="1:9" ht="15" thickTop="1" x14ac:dyDescent="0.2">
      <c r="A27" s="228"/>
      <c r="B27" s="228"/>
      <c r="C27" s="432"/>
      <c r="D27" s="228"/>
      <c r="E27" s="55"/>
      <c r="F27" s="432"/>
      <c r="G27" s="228"/>
      <c r="H27" s="1088"/>
    </row>
    <row r="28" spans="1:9" x14ac:dyDescent="0.2">
      <c r="A28" s="313" t="s">
        <v>1352</v>
      </c>
      <c r="B28" s="313" t="s">
        <v>1346</v>
      </c>
      <c r="C28" s="316">
        <v>881218</v>
      </c>
      <c r="D28" s="1231">
        <v>1095290</v>
      </c>
      <c r="E28" s="55"/>
      <c r="F28" s="316">
        <v>551723</v>
      </c>
      <c r="G28" s="1231">
        <v>742757</v>
      </c>
      <c r="H28" s="1088"/>
    </row>
    <row r="29" spans="1:9" x14ac:dyDescent="0.2">
      <c r="A29" s="313" t="s">
        <v>1351</v>
      </c>
      <c r="B29" s="313" t="s">
        <v>1345</v>
      </c>
      <c r="C29" s="316">
        <v>73457</v>
      </c>
      <c r="D29" s="1231">
        <v>71542</v>
      </c>
      <c r="E29" s="55"/>
      <c r="F29" s="316">
        <v>66312</v>
      </c>
      <c r="G29" s="300">
        <v>126050</v>
      </c>
      <c r="H29" s="1088"/>
    </row>
    <row r="30" spans="1:9" x14ac:dyDescent="0.2">
      <c r="A30" s="229" t="s">
        <v>215</v>
      </c>
      <c r="B30" s="229" t="s">
        <v>608</v>
      </c>
      <c r="C30" s="230">
        <v>954675</v>
      </c>
      <c r="D30" s="418">
        <v>1166832</v>
      </c>
      <c r="E30" s="55"/>
      <c r="F30" s="230">
        <v>618035</v>
      </c>
      <c r="G30" s="229">
        <v>868807</v>
      </c>
      <c r="H30" s="1088"/>
    </row>
    <row r="31" spans="1:9" x14ac:dyDescent="0.3">
      <c r="A31" s="107"/>
      <c r="B31" s="107"/>
      <c r="C31" s="585"/>
      <c r="D31" s="585"/>
      <c r="E31" s="55"/>
      <c r="F31" s="585"/>
      <c r="G31" s="585"/>
      <c r="H31" s="1088"/>
      <c r="I31"/>
    </row>
    <row r="32" spans="1:9" x14ac:dyDescent="0.3">
      <c r="A32" s="107"/>
      <c r="B32" s="107"/>
      <c r="C32" s="585"/>
      <c r="D32" s="585"/>
      <c r="E32" s="55"/>
      <c r="F32" s="585"/>
      <c r="G32" s="585"/>
      <c r="H32" s="1088"/>
      <c r="I32"/>
    </row>
    <row r="33" spans="1:9" ht="34.799999999999997" thickBot="1" x14ac:dyDescent="0.35">
      <c r="A33" s="125" t="s">
        <v>884</v>
      </c>
      <c r="B33" s="125" t="s">
        <v>736</v>
      </c>
      <c r="C33"/>
      <c r="D33"/>
      <c r="E33"/>
      <c r="F33"/>
      <c r="G33" s="1469" t="s">
        <v>944</v>
      </c>
      <c r="H33"/>
      <c r="I33"/>
    </row>
    <row r="34" spans="1:9" ht="25.5" customHeight="1" thickTop="1" thickBot="1" x14ac:dyDescent="0.35">
      <c r="A34" s="654"/>
      <c r="B34" s="654"/>
      <c r="C34" s="1529" t="s">
        <v>109</v>
      </c>
      <c r="D34" s="1529"/>
      <c r="E34" s="655"/>
      <c r="F34" s="1529" t="s">
        <v>185</v>
      </c>
      <c r="G34" s="1529"/>
      <c r="H34"/>
    </row>
    <row r="35" spans="1:9" ht="24.75" customHeight="1" thickTop="1" thickBot="1" x14ac:dyDescent="0.35">
      <c r="A35" s="676"/>
      <c r="B35" s="676"/>
      <c r="C35" s="657" t="s">
        <v>1633</v>
      </c>
      <c r="D35" s="1054" t="s">
        <v>1634</v>
      </c>
      <c r="E35" s="103"/>
      <c r="F35" s="657" t="s">
        <v>1633</v>
      </c>
      <c r="G35" s="1054" t="s">
        <v>1634</v>
      </c>
      <c r="H35"/>
    </row>
    <row r="36" spans="1:9" ht="15" thickTop="1" x14ac:dyDescent="0.3">
      <c r="A36" s="88"/>
      <c r="B36" s="88"/>
      <c r="C36" s="660"/>
      <c r="D36" s="104"/>
      <c r="E36" s="104"/>
      <c r="F36" s="660"/>
      <c r="G36" s="104"/>
      <c r="H36"/>
    </row>
    <row r="37" spans="1:9" ht="15" thickBot="1" x14ac:dyDescent="0.35">
      <c r="A37" s="541" t="s">
        <v>885</v>
      </c>
      <c r="B37" s="541" t="s">
        <v>229</v>
      </c>
      <c r="C37" s="984">
        <v>38183</v>
      </c>
      <c r="D37" s="1079">
        <v>21673</v>
      </c>
      <c r="E37" s="677"/>
      <c r="F37" s="984">
        <v>93439</v>
      </c>
      <c r="G37" s="1079">
        <v>58084</v>
      </c>
      <c r="H37"/>
    </row>
    <row r="38" spans="1:9" ht="15" thickBot="1" x14ac:dyDescent="0.35">
      <c r="A38" s="454" t="s">
        <v>886</v>
      </c>
      <c r="B38" s="454" t="s">
        <v>230</v>
      </c>
      <c r="C38" s="984">
        <v>1178</v>
      </c>
      <c r="D38" s="1079">
        <v>413</v>
      </c>
      <c r="E38" s="677"/>
      <c r="F38" s="984">
        <v>1184</v>
      </c>
      <c r="G38" s="1079">
        <v>419</v>
      </c>
      <c r="H38"/>
    </row>
    <row r="39" spans="1:9" ht="15" thickBot="1" x14ac:dyDescent="0.35">
      <c r="A39" s="983" t="s">
        <v>1101</v>
      </c>
      <c r="B39" s="983" t="s">
        <v>785</v>
      </c>
      <c r="C39" s="984">
        <v>987</v>
      </c>
      <c r="D39" s="1079">
        <v>854</v>
      </c>
      <c r="E39" s="677"/>
      <c r="F39" s="984">
        <v>920</v>
      </c>
      <c r="G39" s="1079">
        <v>806</v>
      </c>
      <c r="H39"/>
    </row>
    <row r="40" spans="1:9" ht="21.6" thickTop="1" thickBot="1" x14ac:dyDescent="0.35">
      <c r="A40" s="675" t="s">
        <v>218</v>
      </c>
      <c r="B40" s="675" t="s">
        <v>231</v>
      </c>
      <c r="C40" s="674">
        <v>40348</v>
      </c>
      <c r="D40" s="1053">
        <v>22940</v>
      </c>
      <c r="E40" s="91"/>
      <c r="F40" s="674">
        <v>95543</v>
      </c>
      <c r="G40" s="1053">
        <v>59309</v>
      </c>
      <c r="H40"/>
    </row>
    <row r="41" spans="1:9" ht="15" thickTop="1" x14ac:dyDescent="0.3">
      <c r="C41" s="704"/>
      <c r="F41" s="649"/>
    </row>
    <row r="42" spans="1:9" x14ac:dyDescent="0.3">
      <c r="A42" s="125"/>
      <c r="B42" s="125"/>
    </row>
    <row r="43" spans="1:9" x14ac:dyDescent="0.3">
      <c r="A43" s="679"/>
      <c r="B43" s="680"/>
      <c r="C43" s="680"/>
      <c r="D43" s="680"/>
      <c r="G43" s="15"/>
    </row>
    <row r="44" spans="1:9" ht="15.6" x14ac:dyDescent="0.3">
      <c r="A44" s="681"/>
      <c r="B44" s="681"/>
      <c r="C44" s="681"/>
      <c r="F44" s="681"/>
    </row>
    <row r="45" spans="1:9" ht="21" x14ac:dyDescent="0.3">
      <c r="A45" s="652" t="s">
        <v>887</v>
      </c>
      <c r="B45" s="652" t="s">
        <v>888</v>
      </c>
      <c r="C45" s="31"/>
      <c r="F45" s="31"/>
    </row>
    <row r="46" spans="1:9" ht="15" thickBot="1" x14ac:dyDescent="0.35">
      <c r="A46" s="653"/>
      <c r="B46"/>
      <c r="C46"/>
      <c r="D46"/>
      <c r="E46"/>
      <c r="F46"/>
      <c r="G46" s="1467" t="s">
        <v>944</v>
      </c>
    </row>
    <row r="47" spans="1:9" ht="25.5" customHeight="1" thickTop="1" thickBot="1" x14ac:dyDescent="0.35">
      <c r="A47" s="654"/>
      <c r="B47" s="654"/>
      <c r="C47" s="1529" t="s">
        <v>109</v>
      </c>
      <c r="D47" s="1529"/>
      <c r="E47" s="655"/>
      <c r="F47" s="1529" t="s">
        <v>185</v>
      </c>
      <c r="G47" s="1529"/>
    </row>
    <row r="48" spans="1:9" ht="25.5" customHeight="1" thickTop="1" thickBot="1" x14ac:dyDescent="0.35">
      <c r="A48" s="676"/>
      <c r="B48" s="676"/>
      <c r="C48" s="657" t="s">
        <v>1633</v>
      </c>
      <c r="D48" s="658" t="s">
        <v>1634</v>
      </c>
      <c r="E48" s="103"/>
      <c r="F48" s="657" t="s">
        <v>1633</v>
      </c>
      <c r="G48" s="658" t="s">
        <v>1634</v>
      </c>
    </row>
    <row r="49" spans="1:9" ht="15" thickTop="1" x14ac:dyDescent="0.3">
      <c r="A49" s="88"/>
      <c r="B49" s="88"/>
      <c r="C49" s="660"/>
      <c r="D49" s="104"/>
      <c r="E49" s="104"/>
      <c r="F49" s="660"/>
      <c r="G49" s="104"/>
    </row>
    <row r="50" spans="1:9" x14ac:dyDescent="0.3">
      <c r="A50" s="108" t="s">
        <v>1091</v>
      </c>
      <c r="B50" s="108" t="s">
        <v>596</v>
      </c>
      <c r="C50" s="109"/>
      <c r="D50" s="88"/>
      <c r="E50" s="88"/>
      <c r="F50" s="109"/>
      <c r="G50" s="88"/>
    </row>
    <row r="51" spans="1:9" ht="15" thickBot="1" x14ac:dyDescent="0.35">
      <c r="A51" s="541" t="s">
        <v>593</v>
      </c>
      <c r="B51" s="541" t="s">
        <v>594</v>
      </c>
      <c r="C51" s="105">
        <v>164658</v>
      </c>
      <c r="D51" s="106">
        <v>167266</v>
      </c>
      <c r="E51" s="677"/>
      <c r="F51" s="1227">
        <v>15891</v>
      </c>
      <c r="G51" s="106">
        <v>17729</v>
      </c>
      <c r="I51" s="28"/>
    </row>
    <row r="52" spans="1:9" ht="15" thickBot="1" x14ac:dyDescent="0.35">
      <c r="A52" s="683" t="s">
        <v>595</v>
      </c>
      <c r="B52" s="683" t="s">
        <v>227</v>
      </c>
      <c r="C52" s="684">
        <v>44997</v>
      </c>
      <c r="D52" s="1083">
        <v>35863</v>
      </c>
      <c r="E52" s="677"/>
      <c r="F52" s="684">
        <v>1302</v>
      </c>
      <c r="G52" s="1083">
        <v>1388</v>
      </c>
      <c r="I52" s="28"/>
    </row>
    <row r="53" spans="1:9" ht="15" thickBot="1" x14ac:dyDescent="0.35">
      <c r="A53" s="664" t="s">
        <v>521</v>
      </c>
      <c r="B53" s="664" t="s">
        <v>522</v>
      </c>
      <c r="C53" s="105">
        <v>212943</v>
      </c>
      <c r="D53" s="106">
        <v>456738</v>
      </c>
      <c r="E53" s="677"/>
      <c r="F53" s="105">
        <v>207036</v>
      </c>
      <c r="G53" s="106">
        <v>448137</v>
      </c>
      <c r="I53" s="28"/>
    </row>
    <row r="54" spans="1:9" ht="15.6" thickBot="1" x14ac:dyDescent="0.35">
      <c r="A54" s="1365" t="s">
        <v>1610</v>
      </c>
      <c r="B54" s="415" t="s">
        <v>1644</v>
      </c>
      <c r="C54" s="105">
        <v>27677</v>
      </c>
      <c r="D54" s="106">
        <v>21026</v>
      </c>
      <c r="E54" s="677"/>
      <c r="F54" s="105">
        <v>27677</v>
      </c>
      <c r="G54" s="106">
        <v>21026</v>
      </c>
      <c r="I54" s="28"/>
    </row>
    <row r="55" spans="1:9" ht="27.6" customHeight="1" thickBot="1" x14ac:dyDescent="0.35">
      <c r="A55" s="541" t="s">
        <v>1089</v>
      </c>
      <c r="B55" s="685" t="s">
        <v>1090</v>
      </c>
      <c r="C55" s="682">
        <v>726</v>
      </c>
      <c r="D55" s="1084">
        <v>35692</v>
      </c>
      <c r="E55" s="677"/>
      <c r="F55" s="682">
        <v>726</v>
      </c>
      <c r="G55" s="1084">
        <v>35692</v>
      </c>
      <c r="H55" s="585"/>
      <c r="I55" s="585"/>
    </row>
    <row r="56" spans="1:9" x14ac:dyDescent="0.3">
      <c r="A56" s="686"/>
      <c r="B56" s="686"/>
      <c r="C56" s="687">
        <v>451001</v>
      </c>
      <c r="D56" s="1085">
        <v>716585</v>
      </c>
      <c r="E56" s="677"/>
      <c r="F56" s="687">
        <v>252632</v>
      </c>
      <c r="G56" s="1085">
        <v>523972</v>
      </c>
      <c r="I56" s="28"/>
    </row>
    <row r="57" spans="1:9" ht="7.5" customHeight="1" x14ac:dyDescent="0.3">
      <c r="A57" s="688"/>
      <c r="B57" s="688"/>
      <c r="C57" s="324"/>
      <c r="D57" s="244"/>
      <c r="E57" s="677"/>
      <c r="F57" s="324"/>
      <c r="G57" s="244"/>
      <c r="I57" s="28"/>
    </row>
    <row r="58" spans="1:9" ht="15" thickBot="1" x14ac:dyDescent="0.35">
      <c r="A58" s="689" t="s">
        <v>26</v>
      </c>
      <c r="B58" s="689" t="s">
        <v>228</v>
      </c>
      <c r="C58" s="678">
        <v>16796</v>
      </c>
      <c r="D58" s="1086">
        <v>15406</v>
      </c>
      <c r="E58" s="677"/>
      <c r="F58" s="678">
        <v>7631</v>
      </c>
      <c r="G58" s="1086">
        <v>7133</v>
      </c>
      <c r="I58" s="28"/>
    </row>
    <row r="59" spans="1:9" ht="15.6" thickTop="1" thickBot="1" x14ac:dyDescent="0.35">
      <c r="A59" s="673" t="s">
        <v>889</v>
      </c>
      <c r="B59" s="673" t="s">
        <v>890</v>
      </c>
      <c r="C59" s="674">
        <v>467797</v>
      </c>
      <c r="D59" s="1053">
        <v>731991</v>
      </c>
      <c r="E59" s="677"/>
      <c r="F59" s="674">
        <v>260263</v>
      </c>
      <c r="G59" s="1053">
        <v>531105</v>
      </c>
      <c r="I59" s="28"/>
    </row>
    <row r="60" spans="1:9" ht="15" thickTop="1" x14ac:dyDescent="0.3">
      <c r="C60" s="585"/>
      <c r="D60" s="585"/>
      <c r="E60" s="55"/>
      <c r="F60" s="585"/>
      <c r="G60" s="585"/>
    </row>
    <row r="63" spans="1:9" ht="21" x14ac:dyDescent="0.3">
      <c r="A63" s="652" t="s">
        <v>891</v>
      </c>
      <c r="B63" s="652" t="s">
        <v>892</v>
      </c>
      <c r="C63" s="31"/>
      <c r="F63" s="31"/>
    </row>
    <row r="64" spans="1:9" x14ac:dyDescent="0.3">
      <c r="A64" s="653"/>
      <c r="B64"/>
      <c r="C64"/>
      <c r="D64"/>
      <c r="E64"/>
      <c r="F64"/>
      <c r="G64" s="15"/>
    </row>
    <row r="65" spans="1:9" ht="20.399999999999999" x14ac:dyDescent="0.3">
      <c r="A65" s="16" t="s">
        <v>612</v>
      </c>
      <c r="B65" s="16" t="s">
        <v>611</v>
      </c>
      <c r="C65"/>
      <c r="D65" s="88"/>
      <c r="E65"/>
      <c r="F65"/>
      <c r="G65" s="88"/>
    </row>
    <row r="66" spans="1:9" ht="15" thickBot="1" x14ac:dyDescent="0.35">
      <c r="A66" s="653"/>
      <c r="B66"/>
      <c r="C66"/>
      <c r="D66"/>
      <c r="E66"/>
      <c r="F66"/>
      <c r="G66" s="1467" t="s">
        <v>944</v>
      </c>
    </row>
    <row r="67" spans="1:9" ht="24.75" customHeight="1" thickTop="1" thickBot="1" x14ac:dyDescent="0.35">
      <c r="A67" s="654"/>
      <c r="B67" s="654"/>
      <c r="C67" s="1529" t="s">
        <v>109</v>
      </c>
      <c r="D67" s="1529"/>
      <c r="E67" s="655"/>
      <c r="F67" s="1529" t="s">
        <v>185</v>
      </c>
      <c r="G67" s="1529"/>
    </row>
    <row r="68" spans="1:9" ht="25.5" customHeight="1" thickTop="1" thickBot="1" x14ac:dyDescent="0.35">
      <c r="A68" s="676"/>
      <c r="B68" s="676"/>
      <c r="C68" s="657" t="s">
        <v>1633</v>
      </c>
      <c r="D68" s="658" t="s">
        <v>1634</v>
      </c>
      <c r="E68" s="103"/>
      <c r="F68" s="657" t="s">
        <v>1633</v>
      </c>
      <c r="G68" s="658" t="s">
        <v>1634</v>
      </c>
    </row>
    <row r="69" spans="1:9" ht="12" customHeight="1" thickTop="1" x14ac:dyDescent="0.3">
      <c r="A69" s="16"/>
      <c r="B69" s="16"/>
      <c r="C69" s="109"/>
      <c r="D69" s="88"/>
      <c r="E69" s="88"/>
      <c r="F69" s="109"/>
      <c r="G69" s="88"/>
    </row>
    <row r="70" spans="1:9" ht="15" thickBot="1" x14ac:dyDescent="0.35">
      <c r="A70" s="541" t="s">
        <v>783</v>
      </c>
      <c r="B70" s="541" t="s">
        <v>784</v>
      </c>
      <c r="C70" s="1319">
        <v>291</v>
      </c>
      <c r="D70" s="1320">
        <v>0</v>
      </c>
      <c r="E70" s="1114"/>
      <c r="F70" s="984">
        <v>10029</v>
      </c>
      <c r="G70" s="1079">
        <v>7070</v>
      </c>
    </row>
    <row r="71" spans="1:9" ht="15" thickBot="1" x14ac:dyDescent="0.35">
      <c r="A71" s="541" t="s">
        <v>1204</v>
      </c>
      <c r="B71" s="541" t="s">
        <v>1205</v>
      </c>
      <c r="C71" s="984">
        <v>1755</v>
      </c>
      <c r="D71" s="461">
        <v>1202</v>
      </c>
      <c r="E71" s="1114"/>
      <c r="F71" s="984">
        <v>1755</v>
      </c>
      <c r="G71" s="461">
        <v>1202</v>
      </c>
    </row>
    <row r="72" spans="1:9" ht="15" thickBot="1" x14ac:dyDescent="0.35">
      <c r="A72" s="541" t="s">
        <v>500</v>
      </c>
      <c r="B72" s="541" t="s">
        <v>893</v>
      </c>
      <c r="C72" s="984">
        <v>7154</v>
      </c>
      <c r="D72" s="663">
        <v>1170</v>
      </c>
      <c r="E72" s="1114"/>
      <c r="F72" s="984">
        <v>7116</v>
      </c>
      <c r="G72" s="663">
        <v>1168</v>
      </c>
      <c r="H72" s="28"/>
    </row>
    <row r="73" spans="1:9" ht="24.75" customHeight="1" thickBot="1" x14ac:dyDescent="0.25">
      <c r="A73" s="541" t="s">
        <v>1085</v>
      </c>
      <c r="B73" s="541" t="s">
        <v>1086</v>
      </c>
      <c r="C73" s="1301">
        <v>7</v>
      </c>
      <c r="D73" s="1099">
        <v>9</v>
      </c>
      <c r="E73" s="1302"/>
      <c r="F73" s="1301">
        <v>7</v>
      </c>
      <c r="G73" s="1099">
        <v>9</v>
      </c>
    </row>
    <row r="74" spans="1:9" ht="15" thickBot="1" x14ac:dyDescent="0.25">
      <c r="A74" s="1357" t="s">
        <v>467</v>
      </c>
      <c r="B74" s="1358" t="s">
        <v>894</v>
      </c>
      <c r="C74" s="1253">
        <v>1</v>
      </c>
      <c r="D74" s="1359">
        <v>0</v>
      </c>
      <c r="E74" s="1114"/>
      <c r="F74" s="534">
        <v>3</v>
      </c>
      <c r="G74" s="405">
        <v>0</v>
      </c>
    </row>
    <row r="75" spans="1:9" ht="15" thickBot="1" x14ac:dyDescent="0.35">
      <c r="A75" s="673" t="s">
        <v>405</v>
      </c>
      <c r="B75" s="673" t="s">
        <v>406</v>
      </c>
      <c r="C75" s="1115">
        <v>9208</v>
      </c>
      <c r="D75" s="1116">
        <v>2381</v>
      </c>
      <c r="E75" s="1356"/>
      <c r="F75" s="1354">
        <v>18910</v>
      </c>
      <c r="G75" s="1355">
        <v>9449</v>
      </c>
      <c r="H75"/>
      <c r="I75"/>
    </row>
    <row r="76" spans="1:9" ht="15" thickTop="1" x14ac:dyDescent="0.3">
      <c r="A76" s="454"/>
      <c r="B76" s="454"/>
      <c r="C76" s="597"/>
      <c r="D76" s="597"/>
      <c r="E76" s="1232"/>
      <c r="F76" s="597"/>
      <c r="G76" s="597"/>
    </row>
    <row r="77" spans="1:9" ht="20.399999999999999" x14ac:dyDescent="0.3">
      <c r="A77" s="16" t="s">
        <v>895</v>
      </c>
      <c r="B77" s="16" t="s">
        <v>896</v>
      </c>
      <c r="C77" s="88"/>
      <c r="D77" s="88"/>
      <c r="E77" s="88"/>
      <c r="F77" s="88"/>
      <c r="G77" s="88"/>
    </row>
    <row r="78" spans="1:9" ht="13.5" customHeight="1" thickBot="1" x14ac:dyDescent="0.35">
      <c r="A78" s="16"/>
      <c r="B78" s="16"/>
      <c r="C78" s="88"/>
      <c r="D78" s="88"/>
      <c r="E78" s="88"/>
      <c r="F78" s="88"/>
      <c r="G78" s="1467" t="s">
        <v>944</v>
      </c>
    </row>
    <row r="79" spans="1:9" ht="24.75" customHeight="1" thickTop="1" thickBot="1" x14ac:dyDescent="0.35">
      <c r="A79" s="654"/>
      <c r="B79" s="654"/>
      <c r="C79" s="1529" t="s">
        <v>109</v>
      </c>
      <c r="D79" s="1529"/>
      <c r="E79" s="655"/>
      <c r="F79" s="1529" t="s">
        <v>185</v>
      </c>
      <c r="G79" s="1529"/>
    </row>
    <row r="80" spans="1:9" ht="25.5" customHeight="1" thickTop="1" thickBot="1" x14ac:dyDescent="0.35">
      <c r="A80" s="676"/>
      <c r="B80" s="676"/>
      <c r="C80" s="657" t="s">
        <v>1633</v>
      </c>
      <c r="D80" s="658" t="s">
        <v>1634</v>
      </c>
      <c r="E80" s="103"/>
      <c r="F80" s="657" t="s">
        <v>1633</v>
      </c>
      <c r="G80" s="658" t="s">
        <v>1634</v>
      </c>
    </row>
    <row r="81" spans="1:13" ht="13.5" customHeight="1" thickTop="1" x14ac:dyDescent="0.3">
      <c r="A81" s="16"/>
      <c r="B81" s="16"/>
      <c r="C81" s="109"/>
      <c r="D81" s="88"/>
      <c r="E81" s="88"/>
      <c r="F81" s="109"/>
      <c r="G81" s="88"/>
    </row>
    <row r="82" spans="1:13" ht="15" thickBot="1" x14ac:dyDescent="0.35">
      <c r="A82" s="541" t="s">
        <v>1087</v>
      </c>
      <c r="B82" s="541" t="s">
        <v>1088</v>
      </c>
      <c r="C82" s="984">
        <v>9906</v>
      </c>
      <c r="D82" s="1079">
        <v>9984</v>
      </c>
      <c r="E82" s="1114"/>
      <c r="F82" s="984">
        <v>9899</v>
      </c>
      <c r="G82" s="1079">
        <v>10037</v>
      </c>
    </row>
    <row r="83" spans="1:13" ht="15.75" customHeight="1" thickBot="1" x14ac:dyDescent="0.35">
      <c r="A83" s="541" t="s">
        <v>408</v>
      </c>
      <c r="B83" s="541" t="s">
        <v>451</v>
      </c>
      <c r="C83" s="984">
        <v>2559</v>
      </c>
      <c r="D83" s="1079">
        <v>2192</v>
      </c>
      <c r="E83" s="1114"/>
      <c r="F83" s="984">
        <v>2559</v>
      </c>
      <c r="G83" s="1079">
        <v>2192</v>
      </c>
    </row>
    <row r="84" spans="1:13" ht="15" thickBot="1" x14ac:dyDescent="0.35">
      <c r="A84" s="541" t="s">
        <v>403</v>
      </c>
      <c r="B84" s="541" t="s">
        <v>452</v>
      </c>
      <c r="C84" s="984">
        <v>82</v>
      </c>
      <c r="D84" s="1079">
        <v>81</v>
      </c>
      <c r="E84" s="1114"/>
      <c r="F84" s="984">
        <v>31</v>
      </c>
      <c r="G84" s="1079">
        <v>41</v>
      </c>
      <c r="I84" s="213"/>
      <c r="J84" s="213"/>
      <c r="K84" s="213"/>
      <c r="L84" s="213"/>
      <c r="M84" s="213"/>
    </row>
    <row r="85" spans="1:13" ht="26.4" customHeight="1" thickBot="1" x14ac:dyDescent="0.35">
      <c r="A85" s="541" t="s">
        <v>1371</v>
      </c>
      <c r="B85" s="541" t="s">
        <v>1372</v>
      </c>
      <c r="C85" s="1247">
        <v>0</v>
      </c>
      <c r="D85" s="1194">
        <v>43</v>
      </c>
      <c r="E85" s="1114"/>
      <c r="F85" s="1247">
        <v>0</v>
      </c>
      <c r="G85" s="1194">
        <v>43</v>
      </c>
      <c r="I85" s="213"/>
      <c r="J85" s="213"/>
      <c r="K85" s="213"/>
      <c r="L85" s="213"/>
      <c r="M85" s="213"/>
    </row>
    <row r="86" spans="1:13" ht="15" thickBot="1" x14ac:dyDescent="0.35">
      <c r="A86" s="541" t="s">
        <v>897</v>
      </c>
      <c r="B86" s="541" t="s">
        <v>453</v>
      </c>
      <c r="C86" s="1193">
        <v>-1051</v>
      </c>
      <c r="D86" s="1194">
        <v>-484</v>
      </c>
      <c r="E86" s="677"/>
      <c r="F86" s="1193">
        <v>-1051</v>
      </c>
      <c r="G86" s="1194">
        <v>-483</v>
      </c>
    </row>
    <row r="87" spans="1:13" ht="15" thickBot="1" x14ac:dyDescent="0.35">
      <c r="A87" s="541" t="s">
        <v>409</v>
      </c>
      <c r="B87" s="541" t="s">
        <v>454</v>
      </c>
      <c r="C87" s="984">
        <v>88</v>
      </c>
      <c r="D87" s="1079">
        <v>94</v>
      </c>
      <c r="E87" s="677"/>
      <c r="F87" s="984">
        <v>79</v>
      </c>
      <c r="G87" s="1079">
        <v>79</v>
      </c>
    </row>
    <row r="88" spans="1:13" ht="15" thickBot="1" x14ac:dyDescent="0.25">
      <c r="A88" s="673" t="s">
        <v>404</v>
      </c>
      <c r="B88" s="673" t="s">
        <v>407</v>
      </c>
      <c r="C88" s="690">
        <v>11584</v>
      </c>
      <c r="D88" s="1087">
        <v>11910</v>
      </c>
      <c r="E88" s="677"/>
      <c r="F88" s="690">
        <v>11517</v>
      </c>
      <c r="G88" s="1087">
        <v>11909</v>
      </c>
    </row>
    <row r="89" spans="1:13" ht="15" thickTop="1" x14ac:dyDescent="0.3">
      <c r="C89" s="597"/>
      <c r="D89" s="597"/>
      <c r="E89" s="677"/>
      <c r="F89" s="1198"/>
      <c r="G89" s="1198"/>
    </row>
    <row r="90" spans="1:13" x14ac:dyDescent="0.3">
      <c r="E90" s="677"/>
    </row>
    <row r="91" spans="1:13" x14ac:dyDescent="0.3">
      <c r="C91" s="28"/>
      <c r="D91" s="28"/>
      <c r="E91" s="28"/>
      <c r="F91" s="28"/>
      <c r="G91" s="28"/>
    </row>
    <row r="93" spans="1:13" x14ac:dyDescent="0.3">
      <c r="D93" s="691"/>
    </row>
    <row r="94" spans="1:13" x14ac:dyDescent="0.3">
      <c r="D94" s="691"/>
    </row>
  </sheetData>
  <mergeCells count="13">
    <mergeCell ref="C67:D67"/>
    <mergeCell ref="F67:G67"/>
    <mergeCell ref="C79:D79"/>
    <mergeCell ref="F79:G79"/>
    <mergeCell ref="C6:D6"/>
    <mergeCell ref="F6:G6"/>
    <mergeCell ref="C25:D25"/>
    <mergeCell ref="F25:G25"/>
    <mergeCell ref="I6:I7"/>
    <mergeCell ref="C34:D34"/>
    <mergeCell ref="F34:G34"/>
    <mergeCell ref="C47:D47"/>
    <mergeCell ref="F47:G47"/>
  </mergeCells>
  <phoneticPr fontId="86" type="noConversion"/>
  <conditionalFormatting sqref="C22:G23 E24 E26:E31 C31:D31 F31:G31 C32:G32">
    <cfRule type="containsText" dxfId="10" priority="6" operator="containsText" text="FALSE">
      <formula>NOT(ISERROR(SEARCH("FALSE",C22)))</formula>
    </cfRule>
  </conditionalFormatting>
  <conditionalFormatting sqref="C41:G41">
    <cfRule type="containsText" dxfId="9" priority="5" operator="containsText" text="FALSE">
      <formula>NOT(ISERROR(SEARCH("FALSE",C41)))</formula>
    </cfRule>
  </conditionalFormatting>
  <conditionalFormatting sqref="C60:G60">
    <cfRule type="containsText" dxfId="8" priority="1" operator="containsText" text="FALSE">
      <formula>NOT(ISERROR(SEARCH("FALSE",C60)))</formula>
    </cfRule>
  </conditionalFormatting>
  <conditionalFormatting sqref="C76:G76">
    <cfRule type="containsText" dxfId="7" priority="3" operator="containsText" text="FALSE">
      <formula>NOT(ISERROR(SEARCH("FALSE",C76)))</formula>
    </cfRule>
  </conditionalFormatting>
  <conditionalFormatting sqref="C89:G89">
    <cfRule type="containsText" dxfId="6" priority="2" operator="containsText" text="FALSE">
      <formula>NOT(ISERROR(SEARCH("FALSE",C89)))</formula>
    </cfRule>
  </conditionalFormatting>
  <pageMargins left="0.31496062992125984" right="0.31496062992125984" top="0.59055118110236227" bottom="0" header="0" footer="0"/>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9A1-DF38-4926-9543-07078F22D885}">
  <sheetPr>
    <tabColor rgb="FF92D050"/>
    <pageSetUpPr fitToPage="1"/>
  </sheetPr>
  <dimension ref="A1:J127"/>
  <sheetViews>
    <sheetView showGridLines="0" zoomScaleNormal="100" workbookViewId="0">
      <selection activeCell="F26" sqref="F26"/>
    </sheetView>
  </sheetViews>
  <sheetFormatPr defaultColWidth="9.44140625" defaultRowHeight="14.4" outlineLevelCol="1" x14ac:dyDescent="0.3"/>
  <cols>
    <col min="1" max="1" width="58.5546875" style="15" customWidth="1"/>
    <col min="2" max="2" width="50.109375" style="15" customWidth="1" outlineLevel="1"/>
    <col min="3" max="3" width="18.33203125" style="15" customWidth="1"/>
    <col min="4" max="4" width="18.6640625" style="15" customWidth="1"/>
    <col min="5" max="5" width="15.5546875" style="15" customWidth="1"/>
    <col min="6" max="6" width="12.5546875" style="15" customWidth="1"/>
    <col min="7" max="8" width="16.44140625" style="15" customWidth="1"/>
    <col min="9" max="9" width="12.5546875" style="15" customWidth="1"/>
    <col min="10" max="16384" width="9.44140625" style="15"/>
  </cols>
  <sheetData>
    <row r="1" spans="1:9" ht="26.4" x14ac:dyDescent="0.3">
      <c r="A1" s="63" t="s">
        <v>1011</v>
      </c>
      <c r="B1" s="63" t="s">
        <v>1012</v>
      </c>
      <c r="C1" s="543"/>
    </row>
    <row r="2" spans="1:9" ht="26.4" x14ac:dyDescent="0.3">
      <c r="A2" s="63" t="s">
        <v>1761</v>
      </c>
      <c r="B2" s="63" t="s">
        <v>1762</v>
      </c>
      <c r="C2" s="544"/>
    </row>
    <row r="4" spans="1:9" ht="63" x14ac:dyDescent="0.3">
      <c r="A4" s="545" t="s">
        <v>859</v>
      </c>
      <c r="B4" s="545" t="s">
        <v>860</v>
      </c>
    </row>
    <row r="5" spans="1:9" x14ac:dyDescent="0.3">
      <c r="A5" s="331"/>
      <c r="B5" s="331"/>
      <c r="C5" s="331"/>
      <c r="D5" s="331"/>
      <c r="E5" s="331"/>
      <c r="F5" s="331"/>
      <c r="G5" s="331"/>
    </row>
    <row r="6" spans="1:9" ht="20.399999999999999" x14ac:dyDescent="0.3">
      <c r="A6" s="16" t="s">
        <v>1406</v>
      </c>
      <c r="B6" s="16" t="s">
        <v>1407</v>
      </c>
      <c r="C6" s="331"/>
      <c r="D6" s="331"/>
      <c r="E6" s="331"/>
      <c r="F6" s="331"/>
      <c r="G6" s="331"/>
    </row>
    <row r="7" spans="1:9" x14ac:dyDescent="0.3">
      <c r="A7" s="331"/>
      <c r="B7" s="331"/>
      <c r="C7" s="331"/>
      <c r="D7" s="331"/>
      <c r="E7" s="331"/>
      <c r="F7" s="331"/>
      <c r="G7" s="331"/>
    </row>
    <row r="8" spans="1:9" x14ac:dyDescent="0.3">
      <c r="A8" s="212"/>
      <c r="B8" s="212"/>
    </row>
    <row r="9" spans="1:9" ht="15" thickBot="1" x14ac:dyDescent="0.35">
      <c r="A9" s="546"/>
      <c r="B9" s="55"/>
      <c r="C9" s="55"/>
      <c r="D9" s="55"/>
      <c r="E9" s="55"/>
      <c r="F9" s="55"/>
      <c r="H9" s="547"/>
      <c r="I9" s="1467" t="s">
        <v>36</v>
      </c>
    </row>
    <row r="10" spans="1:9" ht="30.75" customHeight="1" thickTop="1" thickBot="1" x14ac:dyDescent="0.35">
      <c r="A10" s="548"/>
      <c r="B10" s="548"/>
      <c r="C10" s="1533" t="s">
        <v>109</v>
      </c>
      <c r="D10" s="1533"/>
      <c r="E10" s="1533"/>
      <c r="G10" s="1533" t="s">
        <v>185</v>
      </c>
      <c r="H10" s="1533"/>
      <c r="I10" s="1533"/>
    </row>
    <row r="11" spans="1:9" ht="28.2" customHeight="1" thickTop="1" thickBot="1" x14ac:dyDescent="0.35">
      <c r="A11" s="549"/>
      <c r="B11" s="549"/>
      <c r="C11" s="550" t="s">
        <v>1633</v>
      </c>
      <c r="D11" s="1332" t="s">
        <v>1634</v>
      </c>
      <c r="E11" s="1333">
        <v>2023</v>
      </c>
      <c r="F11" s="1334"/>
      <c r="G11" s="550" t="s">
        <v>1633</v>
      </c>
      <c r="H11" s="1332" t="s">
        <v>1634</v>
      </c>
      <c r="I11" s="1333">
        <v>2023</v>
      </c>
    </row>
    <row r="12" spans="1:9" ht="15" thickTop="1" x14ac:dyDescent="0.3">
      <c r="A12" s="553"/>
      <c r="B12" s="553"/>
      <c r="C12" s="554"/>
      <c r="D12" s="555"/>
      <c r="E12" s="1177"/>
      <c r="F12" s="555"/>
      <c r="G12" s="554"/>
      <c r="H12" s="555"/>
      <c r="I12" s="1177"/>
    </row>
    <row r="13" spans="1:9" x14ac:dyDescent="0.3">
      <c r="A13" s="556" t="s">
        <v>861</v>
      </c>
      <c r="B13" s="556" t="s">
        <v>614</v>
      </c>
      <c r="C13" s="557">
        <v>134711</v>
      </c>
      <c r="D13" s="559">
        <v>123660</v>
      </c>
      <c r="E13" s="558">
        <v>123660</v>
      </c>
      <c r="F13" s="560"/>
      <c r="G13" s="557">
        <v>73666</v>
      </c>
      <c r="H13" s="559">
        <v>67879</v>
      </c>
      <c r="I13" s="558">
        <v>67879</v>
      </c>
    </row>
    <row r="14" spans="1:9" ht="15" thickBot="1" x14ac:dyDescent="0.35">
      <c r="A14" s="561" t="s">
        <v>862</v>
      </c>
      <c r="B14" s="561" t="s">
        <v>613</v>
      </c>
      <c r="C14" s="557">
        <v>-77385</v>
      </c>
      <c r="D14" s="559">
        <v>-71871</v>
      </c>
      <c r="E14" s="558">
        <v>-71871</v>
      </c>
      <c r="F14" s="564"/>
      <c r="G14" s="557">
        <v>-52019</v>
      </c>
      <c r="H14" s="559">
        <v>-49482</v>
      </c>
      <c r="I14" s="558">
        <v>-49482</v>
      </c>
    </row>
    <row r="15" spans="1:9" ht="15" thickBot="1" x14ac:dyDescent="0.35">
      <c r="A15" s="565" t="s">
        <v>582</v>
      </c>
      <c r="B15" s="565" t="s">
        <v>584</v>
      </c>
      <c r="C15" s="566">
        <v>57326</v>
      </c>
      <c r="D15" s="567">
        <v>51789</v>
      </c>
      <c r="E15" s="1178">
        <v>51789</v>
      </c>
      <c r="F15" s="560"/>
      <c r="G15" s="566">
        <v>21647</v>
      </c>
      <c r="H15" s="567">
        <v>18397</v>
      </c>
      <c r="I15" s="1178">
        <v>18397</v>
      </c>
    </row>
    <row r="16" spans="1:9" x14ac:dyDescent="0.3">
      <c r="A16" s="568" t="s">
        <v>121</v>
      </c>
      <c r="B16" s="568" t="s">
        <v>122</v>
      </c>
      <c r="C16" s="1478">
        <v>15781</v>
      </c>
      <c r="D16" s="569">
        <v>8585</v>
      </c>
      <c r="E16" s="1179">
        <v>11983</v>
      </c>
      <c r="F16" s="560"/>
      <c r="G16" s="1478">
        <v>2298</v>
      </c>
      <c r="H16" s="1179">
        <v>2830</v>
      </c>
      <c r="I16" s="1179">
        <v>6717</v>
      </c>
    </row>
    <row r="17" spans="1:9" ht="15" thickBot="1" x14ac:dyDescent="0.3">
      <c r="A17" s="570" t="s">
        <v>125</v>
      </c>
      <c r="B17" s="570" t="s">
        <v>126</v>
      </c>
      <c r="C17" s="581">
        <v>-3477</v>
      </c>
      <c r="D17" s="572">
        <v>-3180</v>
      </c>
      <c r="E17" s="572">
        <v>-6446</v>
      </c>
      <c r="F17" s="560"/>
      <c r="G17" s="581">
        <v>-1977</v>
      </c>
      <c r="H17" s="572">
        <v>-1697</v>
      </c>
      <c r="I17" s="572">
        <v>-3467</v>
      </c>
    </row>
    <row r="18" spans="1:9" ht="15" thickBot="1" x14ac:dyDescent="0.35">
      <c r="A18" s="565" t="s">
        <v>583</v>
      </c>
      <c r="B18" s="565" t="s">
        <v>585</v>
      </c>
      <c r="C18" s="566">
        <v>69630</v>
      </c>
      <c r="D18" s="567">
        <v>57194</v>
      </c>
      <c r="E18" s="1178">
        <v>57326</v>
      </c>
      <c r="F18" s="560"/>
      <c r="G18" s="566">
        <v>21968</v>
      </c>
      <c r="H18" s="1178">
        <v>19530</v>
      </c>
      <c r="I18" s="1178">
        <v>21647</v>
      </c>
    </row>
    <row r="19" spans="1:9" x14ac:dyDescent="0.25">
      <c r="A19" s="575"/>
      <c r="B19" s="576"/>
      <c r="C19" s="577"/>
      <c r="D19" s="579"/>
      <c r="E19" s="578"/>
      <c r="F19" s="560"/>
      <c r="G19" s="580"/>
      <c r="H19" s="1181"/>
      <c r="I19" s="1181"/>
    </row>
    <row r="20" spans="1:9" x14ac:dyDescent="0.25">
      <c r="A20" s="556" t="s">
        <v>861</v>
      </c>
      <c r="B20" s="556" t="s">
        <v>614</v>
      </c>
      <c r="C20" s="581">
        <v>150492</v>
      </c>
      <c r="D20" s="559">
        <v>132170</v>
      </c>
      <c r="E20" s="1180">
        <v>134711</v>
      </c>
      <c r="F20" s="560"/>
      <c r="G20" s="581">
        <v>75965</v>
      </c>
      <c r="H20" s="1180">
        <v>70634</v>
      </c>
      <c r="I20" s="1180">
        <v>73666</v>
      </c>
    </row>
    <row r="21" spans="1:9" ht="15" thickBot="1" x14ac:dyDescent="0.3">
      <c r="A21" s="561" t="s">
        <v>862</v>
      </c>
      <c r="B21" s="561" t="s">
        <v>613</v>
      </c>
      <c r="C21" s="577">
        <v>-80862</v>
      </c>
      <c r="D21" s="1091">
        <v>-74976</v>
      </c>
      <c r="E21" s="578">
        <v>-77385</v>
      </c>
      <c r="F21" s="560"/>
      <c r="G21" s="577">
        <v>-53997</v>
      </c>
      <c r="H21" s="1180">
        <v>-51104</v>
      </c>
      <c r="I21" s="1180">
        <v>-52019</v>
      </c>
    </row>
    <row r="22" spans="1:9" ht="15" thickBot="1" x14ac:dyDescent="0.35">
      <c r="A22" s="565" t="s">
        <v>583</v>
      </c>
      <c r="B22" s="565" t="s">
        <v>585</v>
      </c>
      <c r="C22" s="566">
        <v>69630</v>
      </c>
      <c r="D22" s="567">
        <v>57194</v>
      </c>
      <c r="E22" s="1178">
        <v>57326</v>
      </c>
      <c r="F22" s="560"/>
      <c r="G22" s="566">
        <v>21968</v>
      </c>
      <c r="H22" s="1178">
        <v>19530</v>
      </c>
      <c r="I22" s="1178">
        <v>21647</v>
      </c>
    </row>
    <row r="23" spans="1:9" x14ac:dyDescent="0.3">
      <c r="A23" s="212"/>
      <c r="B23" s="212"/>
      <c r="C23" s="1131"/>
      <c r="D23" s="704"/>
      <c r="E23" s="1131"/>
      <c r="F23" s="55"/>
      <c r="G23" s="704"/>
      <c r="H23" s="704"/>
      <c r="I23" s="704"/>
    </row>
    <row r="24" spans="1:9" x14ac:dyDescent="0.3">
      <c r="C24" s="1130"/>
      <c r="D24" s="55"/>
      <c r="E24" s="55"/>
      <c r="F24" s="55"/>
      <c r="G24" s="55"/>
      <c r="H24" s="55"/>
      <c r="I24" s="55"/>
    </row>
    <row r="25" spans="1:9" x14ac:dyDescent="0.3">
      <c r="A25" s="291"/>
      <c r="B25" s="291"/>
      <c r="C25" s="1130"/>
      <c r="D25" s="55"/>
      <c r="E25" s="55"/>
      <c r="F25" s="55"/>
      <c r="G25" s="55"/>
      <c r="H25" s="55"/>
      <c r="I25" s="55"/>
    </row>
    <row r="26" spans="1:9" ht="61.2" x14ac:dyDescent="0.3">
      <c r="A26" s="5" t="s">
        <v>1651</v>
      </c>
      <c r="B26" s="5" t="s">
        <v>1652</v>
      </c>
      <c r="C26" s="331"/>
      <c r="D26" s="331"/>
      <c r="E26" s="331"/>
      <c r="F26" s="331"/>
      <c r="G26" s="331"/>
      <c r="H26" s="331"/>
    </row>
    <row r="27" spans="1:9" ht="21" thickBot="1" x14ac:dyDescent="0.3">
      <c r="A27" s="5"/>
      <c r="B27" s="5"/>
      <c r="C27" s="331"/>
      <c r="D27" s="331"/>
      <c r="E27" s="331"/>
      <c r="F27" s="331"/>
      <c r="G27" s="331"/>
      <c r="H27" s="331"/>
      <c r="I27" s="1469" t="s">
        <v>36</v>
      </c>
    </row>
    <row r="28" spans="1:9" ht="27.6" customHeight="1" thickTop="1" thickBot="1" x14ac:dyDescent="0.35">
      <c r="A28" s="548"/>
      <c r="B28" s="548"/>
      <c r="C28" s="1533" t="s">
        <v>109</v>
      </c>
      <c r="D28" s="1533"/>
      <c r="E28" s="1533"/>
      <c r="G28" s="1533" t="s">
        <v>185</v>
      </c>
      <c r="H28" s="1533"/>
      <c r="I28" s="1533"/>
    </row>
    <row r="29" spans="1:9" ht="26.4" customHeight="1" thickTop="1" thickBot="1" x14ac:dyDescent="0.35">
      <c r="A29" s="549"/>
      <c r="B29" s="549"/>
      <c r="C29" s="550" t="s">
        <v>1633</v>
      </c>
      <c r="D29" s="1332" t="s">
        <v>1634</v>
      </c>
      <c r="E29" s="1333">
        <v>2023</v>
      </c>
      <c r="F29" s="1334"/>
      <c r="G29" s="550" t="s">
        <v>1633</v>
      </c>
      <c r="H29" s="1332" t="s">
        <v>1634</v>
      </c>
      <c r="I29" s="1333">
        <v>2023</v>
      </c>
    </row>
    <row r="30" spans="1:9" ht="15.6" thickTop="1" thickBot="1" x14ac:dyDescent="0.35">
      <c r="A30" s="565" t="s">
        <v>582</v>
      </c>
      <c r="B30" s="565" t="s">
        <v>584</v>
      </c>
      <c r="C30" s="566">
        <v>69312</v>
      </c>
      <c r="D30" s="1468">
        <v>70847</v>
      </c>
      <c r="E30" s="1468">
        <v>70847</v>
      </c>
      <c r="F30" s="1303"/>
      <c r="G30" s="566">
        <v>69312</v>
      </c>
      <c r="H30" s="1468">
        <v>70847</v>
      </c>
      <c r="I30" s="1468">
        <v>70847</v>
      </c>
    </row>
    <row r="31" spans="1:9" x14ac:dyDescent="0.25">
      <c r="A31" s="1367" t="s">
        <v>121</v>
      </c>
      <c r="B31" s="1367" t="s">
        <v>122</v>
      </c>
      <c r="C31" s="581">
        <v>16700</v>
      </c>
      <c r="D31" s="1345">
        <v>10969</v>
      </c>
      <c r="E31" s="559">
        <v>37624</v>
      </c>
      <c r="F31" s="55"/>
      <c r="G31" s="581">
        <v>16700</v>
      </c>
      <c r="H31" s="1345">
        <v>10969</v>
      </c>
      <c r="I31" s="559">
        <v>37624</v>
      </c>
    </row>
    <row r="32" spans="1:9" ht="15" thickBot="1" x14ac:dyDescent="0.3">
      <c r="A32" s="1366" t="s">
        <v>1618</v>
      </c>
      <c r="B32" s="1366" t="s">
        <v>1618</v>
      </c>
      <c r="C32" s="581">
        <v>-46344</v>
      </c>
      <c r="D32" s="559">
        <v>-39159</v>
      </c>
      <c r="E32" s="559">
        <v>-39159</v>
      </c>
      <c r="F32" s="55"/>
      <c r="G32" s="581">
        <v>-46344</v>
      </c>
      <c r="H32" s="559">
        <v>-39159</v>
      </c>
      <c r="I32" s="559">
        <v>-39159</v>
      </c>
    </row>
    <row r="33" spans="1:9" ht="15" thickBot="1" x14ac:dyDescent="0.35">
      <c r="A33" s="565" t="s">
        <v>583</v>
      </c>
      <c r="B33" s="565" t="s">
        <v>585</v>
      </c>
      <c r="C33" s="566">
        <v>39668</v>
      </c>
      <c r="D33" s="567">
        <v>42657</v>
      </c>
      <c r="E33" s="567">
        <v>69312</v>
      </c>
      <c r="F33" s="55"/>
      <c r="G33" s="566">
        <v>39668</v>
      </c>
      <c r="H33" s="567">
        <v>42657</v>
      </c>
      <c r="I33" s="567">
        <v>69312</v>
      </c>
    </row>
    <row r="34" spans="1:9" x14ac:dyDescent="0.3">
      <c r="A34" s="584"/>
      <c r="B34" s="584"/>
      <c r="C34" s="585"/>
      <c r="D34" s="331"/>
      <c r="E34" s="585"/>
      <c r="F34" s="55"/>
      <c r="G34" s="585"/>
      <c r="H34" s="331"/>
      <c r="I34" s="585"/>
    </row>
    <row r="36" spans="1:9" ht="20.399999999999999" x14ac:dyDescent="0.3">
      <c r="A36" s="16" t="s">
        <v>1405</v>
      </c>
      <c r="B36" s="16" t="s">
        <v>1408</v>
      </c>
      <c r="C36" s="331"/>
      <c r="D36" s="331"/>
      <c r="E36" s="331"/>
      <c r="F36" s="331"/>
      <c r="G36" s="331"/>
      <c r="H36" s="331"/>
    </row>
    <row r="37" spans="1:9" ht="15" thickBot="1" x14ac:dyDescent="0.35">
      <c r="A37" s="55"/>
      <c r="B37" s="55"/>
      <c r="C37" s="55"/>
      <c r="D37" s="55"/>
      <c r="E37" s="55"/>
      <c r="F37" s="55"/>
      <c r="H37" s="547"/>
      <c r="I37" s="1467" t="s">
        <v>36</v>
      </c>
    </row>
    <row r="38" spans="1:9" ht="30.75" customHeight="1" thickTop="1" thickBot="1" x14ac:dyDescent="0.35">
      <c r="A38" s="548"/>
      <c r="B38" s="548"/>
      <c r="C38" s="1533" t="s">
        <v>109</v>
      </c>
      <c r="D38" s="1533"/>
      <c r="E38" s="1533"/>
      <c r="G38" s="1533" t="s">
        <v>185</v>
      </c>
      <c r="H38" s="1533"/>
      <c r="I38" s="1533"/>
    </row>
    <row r="39" spans="1:9" ht="30" customHeight="1" thickTop="1" thickBot="1" x14ac:dyDescent="0.35">
      <c r="A39" s="549"/>
      <c r="B39" s="549"/>
      <c r="C39" s="550" t="s">
        <v>1633</v>
      </c>
      <c r="D39" s="551" t="s">
        <v>1634</v>
      </c>
      <c r="E39" s="551">
        <v>2023</v>
      </c>
      <c r="F39" s="552"/>
      <c r="G39" s="550" t="s">
        <v>1633</v>
      </c>
      <c r="H39" s="586" t="s">
        <v>1634</v>
      </c>
      <c r="I39" s="586">
        <v>2023</v>
      </c>
    </row>
    <row r="40" spans="1:9" ht="15" thickTop="1" x14ac:dyDescent="0.3">
      <c r="A40" s="553"/>
      <c r="B40" s="553"/>
      <c r="C40" s="554"/>
      <c r="D40" s="555"/>
      <c r="E40" s="555"/>
      <c r="F40" s="555"/>
      <c r="G40" s="554"/>
      <c r="H40" s="555"/>
      <c r="I40" s="555"/>
    </row>
    <row r="41" spans="1:9" x14ac:dyDescent="0.3">
      <c r="A41" s="1095" t="s">
        <v>622</v>
      </c>
      <c r="B41" s="1095" t="s">
        <v>737</v>
      </c>
      <c r="C41" s="557">
        <v>7335425</v>
      </c>
      <c r="D41" s="559">
        <v>6904473</v>
      </c>
      <c r="E41" s="559">
        <v>6904473</v>
      </c>
      <c r="F41" s="1192"/>
      <c r="G41" s="557">
        <v>4002104</v>
      </c>
      <c r="H41" s="559">
        <v>3639619</v>
      </c>
      <c r="I41" s="559">
        <v>3639619</v>
      </c>
    </row>
    <row r="42" spans="1:9" ht="15" thickBot="1" x14ac:dyDescent="0.3">
      <c r="A42" s="1093" t="s">
        <v>616</v>
      </c>
      <c r="B42" s="1093" t="s">
        <v>621</v>
      </c>
      <c r="C42" s="562">
        <v>-4034374</v>
      </c>
      <c r="D42" s="563">
        <v>-3899103</v>
      </c>
      <c r="E42" s="563">
        <v>-3899103</v>
      </c>
      <c r="F42" s="1192"/>
      <c r="G42" s="589">
        <v>-2496693</v>
      </c>
      <c r="H42" s="590">
        <v>-2396959</v>
      </c>
      <c r="I42" s="559">
        <v>-2396959</v>
      </c>
    </row>
    <row r="43" spans="1:9" ht="15" thickBot="1" x14ac:dyDescent="0.35">
      <c r="A43" s="593" t="s">
        <v>582</v>
      </c>
      <c r="B43" s="593" t="s">
        <v>584</v>
      </c>
      <c r="C43" s="566">
        <v>3301051</v>
      </c>
      <c r="D43" s="567">
        <v>3005370</v>
      </c>
      <c r="E43" s="567">
        <v>3005370</v>
      </c>
      <c r="F43" s="1192"/>
      <c r="G43" s="566">
        <v>1505411</v>
      </c>
      <c r="H43" s="567">
        <v>1242660</v>
      </c>
      <c r="I43" s="567">
        <v>1242660</v>
      </c>
    </row>
    <row r="44" spans="1:9" x14ac:dyDescent="0.3">
      <c r="A44" s="1096"/>
      <c r="B44" s="1096"/>
      <c r="C44" s="1097"/>
      <c r="D44" s="1098"/>
      <c r="E44" s="1098"/>
      <c r="F44" s="560"/>
      <c r="G44" s="1097"/>
      <c r="H44" s="1098"/>
      <c r="I44" s="1098"/>
    </row>
    <row r="45" spans="1:9" x14ac:dyDescent="0.3">
      <c r="A45" s="1094" t="s">
        <v>121</v>
      </c>
      <c r="B45" s="1094" t="s">
        <v>122</v>
      </c>
      <c r="C45" s="811">
        <v>159003</v>
      </c>
      <c r="D45" s="812">
        <v>76526</v>
      </c>
      <c r="E45" s="812">
        <v>181365</v>
      </c>
      <c r="F45" s="560"/>
      <c r="G45" s="811">
        <v>18321</v>
      </c>
      <c r="H45" s="812">
        <v>19736</v>
      </c>
      <c r="I45" s="812">
        <v>57735</v>
      </c>
    </row>
    <row r="46" spans="1:9" x14ac:dyDescent="0.3">
      <c r="A46" s="1094" t="s">
        <v>1411</v>
      </c>
      <c r="B46" s="1094" t="s">
        <v>1412</v>
      </c>
      <c r="C46" s="811"/>
      <c r="D46" s="1345"/>
      <c r="E46" s="812"/>
      <c r="F46" s="560"/>
      <c r="G46" s="1347">
        <v>0</v>
      </c>
      <c r="H46" s="1345">
        <v>0</v>
      </c>
      <c r="I46" s="1345">
        <v>0</v>
      </c>
    </row>
    <row r="47" spans="1:9" x14ac:dyDescent="0.3">
      <c r="A47" s="588" t="s">
        <v>1730</v>
      </c>
      <c r="B47" s="588" t="s">
        <v>1731</v>
      </c>
      <c r="C47" s="573">
        <v>-123</v>
      </c>
      <c r="D47" s="572">
        <v>-80</v>
      </c>
      <c r="E47" s="572">
        <v>-612</v>
      </c>
      <c r="F47" s="560"/>
      <c r="G47" s="573">
        <v>75</v>
      </c>
      <c r="H47" s="572">
        <v>-2</v>
      </c>
      <c r="I47" s="572">
        <v>-58</v>
      </c>
    </row>
    <row r="48" spans="1:9" ht="24" customHeight="1" x14ac:dyDescent="0.25">
      <c r="A48" s="588" t="s">
        <v>1619</v>
      </c>
      <c r="B48" s="1382" t="s">
        <v>1645</v>
      </c>
      <c r="C48" s="573">
        <v>-2781</v>
      </c>
      <c r="D48" s="572">
        <v>-21</v>
      </c>
      <c r="E48" s="572">
        <v>-39</v>
      </c>
      <c r="F48" s="560"/>
      <c r="G48" s="1346">
        <v>0</v>
      </c>
      <c r="H48" s="1343">
        <v>0</v>
      </c>
      <c r="I48" s="572">
        <v>-18</v>
      </c>
    </row>
    <row r="49" spans="1:9" x14ac:dyDescent="0.3">
      <c r="A49" s="588" t="s">
        <v>123</v>
      </c>
      <c r="B49" s="588" t="s">
        <v>124</v>
      </c>
      <c r="C49" s="573">
        <v>-3001</v>
      </c>
      <c r="D49" s="571">
        <v>-2595</v>
      </c>
      <c r="E49" s="572">
        <v>-8615</v>
      </c>
      <c r="F49" s="560"/>
      <c r="G49" s="573">
        <v>-71</v>
      </c>
      <c r="H49" s="571">
        <v>-12</v>
      </c>
      <c r="I49" s="572">
        <v>-657</v>
      </c>
    </row>
    <row r="50" spans="1:9" x14ac:dyDescent="0.3">
      <c r="A50" s="587" t="s">
        <v>586</v>
      </c>
      <c r="B50" s="588" t="s">
        <v>863</v>
      </c>
      <c r="C50" s="1346">
        <v>0</v>
      </c>
      <c r="D50" s="1007">
        <v>312062</v>
      </c>
      <c r="E50" s="1226">
        <v>312061</v>
      </c>
      <c r="F50" s="560"/>
      <c r="G50" s="1346">
        <v>0</v>
      </c>
      <c r="H50" s="1348">
        <v>312062</v>
      </c>
      <c r="I50" s="812">
        <v>312061</v>
      </c>
    </row>
    <row r="51" spans="1:9" x14ac:dyDescent="0.3">
      <c r="A51" s="588" t="s">
        <v>587</v>
      </c>
      <c r="B51" s="588" t="s">
        <v>864</v>
      </c>
      <c r="C51" s="1346">
        <v>0</v>
      </c>
      <c r="D51" s="1007">
        <v>1108</v>
      </c>
      <c r="E51" s="1055">
        <v>1108</v>
      </c>
      <c r="F51" s="560"/>
      <c r="G51" s="1346">
        <v>0</v>
      </c>
      <c r="H51" s="1007">
        <v>1108</v>
      </c>
      <c r="I51" s="812">
        <v>1108</v>
      </c>
    </row>
    <row r="52" spans="1:9" x14ac:dyDescent="0.3">
      <c r="A52" s="588" t="s">
        <v>1189</v>
      </c>
      <c r="B52" s="588" t="s">
        <v>865</v>
      </c>
      <c r="C52" s="573">
        <v>-80</v>
      </c>
      <c r="D52" s="572">
        <v>-33</v>
      </c>
      <c r="E52" s="572">
        <v>-22432</v>
      </c>
      <c r="F52" s="560"/>
      <c r="G52" s="1346">
        <v>14</v>
      </c>
      <c r="H52" s="572">
        <v>-15</v>
      </c>
      <c r="I52" s="572">
        <v>-22323</v>
      </c>
    </row>
    <row r="53" spans="1:9" ht="15" thickBot="1" x14ac:dyDescent="0.35">
      <c r="A53" s="587" t="s">
        <v>128</v>
      </c>
      <c r="B53" s="588" t="s">
        <v>127</v>
      </c>
      <c r="C53" s="573">
        <v>-81824</v>
      </c>
      <c r="D53" s="572">
        <v>-82292</v>
      </c>
      <c r="E53" s="572">
        <v>-167155</v>
      </c>
      <c r="F53" s="560"/>
      <c r="G53" s="573">
        <v>-39776</v>
      </c>
      <c r="H53" s="572">
        <v>-41591</v>
      </c>
      <c r="I53" s="572">
        <v>-85097</v>
      </c>
    </row>
    <row r="54" spans="1:9" ht="22.35" customHeight="1" thickBot="1" x14ac:dyDescent="0.35">
      <c r="A54" s="593" t="s">
        <v>583</v>
      </c>
      <c r="B54" s="593" t="s">
        <v>585</v>
      </c>
      <c r="C54" s="566">
        <v>3372245</v>
      </c>
      <c r="D54" s="567">
        <v>3310045</v>
      </c>
      <c r="E54" s="567">
        <v>3301051</v>
      </c>
      <c r="F54" s="560"/>
      <c r="G54" s="566">
        <v>1483974</v>
      </c>
      <c r="H54" s="567">
        <v>1533946</v>
      </c>
      <c r="I54" s="567">
        <v>1505411</v>
      </c>
    </row>
    <row r="55" spans="1:9" x14ac:dyDescent="0.3">
      <c r="A55" s="594"/>
      <c r="B55" s="594"/>
      <c r="C55" s="595"/>
      <c r="D55" s="596"/>
      <c r="E55" s="596"/>
      <c r="F55" s="560"/>
      <c r="G55" s="595"/>
      <c r="H55" s="596"/>
      <c r="I55" s="596"/>
    </row>
    <row r="56" spans="1:9" x14ac:dyDescent="0.25">
      <c r="A56" s="1094" t="s">
        <v>622</v>
      </c>
      <c r="B56" s="1094" t="s">
        <v>737</v>
      </c>
      <c r="C56" s="581">
        <v>7470745</v>
      </c>
      <c r="D56" s="559">
        <v>7274247</v>
      </c>
      <c r="E56" s="559">
        <v>7335425</v>
      </c>
      <c r="F56" s="560"/>
      <c r="G56" s="581">
        <v>4019282</v>
      </c>
      <c r="H56" s="559">
        <v>3972870</v>
      </c>
      <c r="I56" s="559">
        <v>4002104</v>
      </c>
    </row>
    <row r="57" spans="1:9" ht="15" thickBot="1" x14ac:dyDescent="0.35">
      <c r="A57" s="1093" t="s">
        <v>616</v>
      </c>
      <c r="B57" s="1093" t="s">
        <v>621</v>
      </c>
      <c r="C57" s="562">
        <v>-4098500</v>
      </c>
      <c r="D57" s="563">
        <v>-3964202</v>
      </c>
      <c r="E57" s="559">
        <v>-4034374</v>
      </c>
      <c r="F57" s="564"/>
      <c r="G57" s="562">
        <v>-2535308</v>
      </c>
      <c r="H57" s="563">
        <v>-2438924</v>
      </c>
      <c r="I57" s="559">
        <v>-2496693</v>
      </c>
    </row>
    <row r="58" spans="1:9" ht="15" thickBot="1" x14ac:dyDescent="0.35">
      <c r="A58" s="565" t="s">
        <v>583</v>
      </c>
      <c r="B58" s="565" t="s">
        <v>585</v>
      </c>
      <c r="C58" s="566">
        <v>3372245</v>
      </c>
      <c r="D58" s="567">
        <v>3310045</v>
      </c>
      <c r="E58" s="567">
        <v>3301051</v>
      </c>
      <c r="F58" s="560"/>
      <c r="G58" s="566">
        <v>1483974</v>
      </c>
      <c r="H58" s="567">
        <v>1533946</v>
      </c>
      <c r="I58" s="567">
        <v>1505411</v>
      </c>
    </row>
    <row r="59" spans="1:9" ht="22.2" customHeight="1" x14ac:dyDescent="0.3">
      <c r="A59" s="584"/>
      <c r="B59" s="584"/>
      <c r="C59" s="597"/>
      <c r="D59" s="597"/>
      <c r="E59" s="597"/>
      <c r="F59" s="585"/>
      <c r="G59" s="585"/>
      <c r="H59" s="585"/>
      <c r="I59" s="585"/>
    </row>
    <row r="60" spans="1:9" x14ac:dyDescent="0.3">
      <c r="C60" s="597"/>
      <c r="D60" s="585"/>
      <c r="E60" s="585"/>
      <c r="F60" s="585"/>
      <c r="G60" s="585"/>
      <c r="H60" s="585"/>
    </row>
    <row r="61" spans="1:9" ht="20.399999999999999" x14ac:dyDescent="0.3">
      <c r="A61" s="16" t="s">
        <v>1409</v>
      </c>
      <c r="B61" s="16" t="s">
        <v>1410</v>
      </c>
      <c r="C61" s="331"/>
      <c r="D61" s="331"/>
      <c r="E61" s="331"/>
      <c r="F61" s="331"/>
      <c r="G61" s="331"/>
      <c r="H61" s="331"/>
    </row>
    <row r="62" spans="1:9" ht="15" thickBot="1" x14ac:dyDescent="0.35">
      <c r="A62" s="55"/>
      <c r="B62" s="55"/>
      <c r="C62" s="55"/>
      <c r="D62" s="55"/>
      <c r="E62" s="55"/>
      <c r="F62" s="55"/>
      <c r="H62" s="547"/>
      <c r="I62" s="1467" t="s">
        <v>36</v>
      </c>
    </row>
    <row r="63" spans="1:9" ht="30.75" customHeight="1" thickTop="1" thickBot="1" x14ac:dyDescent="0.35">
      <c r="A63" s="548"/>
      <c r="B63" s="548"/>
      <c r="C63" s="1533" t="s">
        <v>109</v>
      </c>
      <c r="D63" s="1533"/>
      <c r="E63" s="1533"/>
      <c r="G63" s="1533" t="s">
        <v>185</v>
      </c>
      <c r="H63" s="1533"/>
      <c r="I63" s="1533"/>
    </row>
    <row r="64" spans="1:9" ht="24" customHeight="1" thickTop="1" thickBot="1" x14ac:dyDescent="0.35">
      <c r="A64" s="549"/>
      <c r="B64" s="549"/>
      <c r="C64" s="550" t="s">
        <v>1633</v>
      </c>
      <c r="D64" s="551" t="s">
        <v>1634</v>
      </c>
      <c r="E64" s="551">
        <v>2023</v>
      </c>
      <c r="F64" s="552"/>
      <c r="G64" s="550" t="s">
        <v>1633</v>
      </c>
      <c r="H64" s="586" t="s">
        <v>1634</v>
      </c>
      <c r="I64" s="586">
        <v>2023</v>
      </c>
    </row>
    <row r="65" spans="1:10" ht="15" thickTop="1" x14ac:dyDescent="0.3">
      <c r="A65" s="553"/>
      <c r="B65" s="553"/>
      <c r="C65" s="554"/>
      <c r="D65" s="555"/>
      <c r="E65" s="555"/>
      <c r="F65" s="555"/>
      <c r="G65" s="554"/>
      <c r="H65" s="555"/>
      <c r="I65" s="555"/>
    </row>
    <row r="66" spans="1:10" x14ac:dyDescent="0.3">
      <c r="A66" s="556" t="s">
        <v>861</v>
      </c>
      <c r="B66" s="1094" t="s">
        <v>737</v>
      </c>
      <c r="C66" s="557">
        <v>2613</v>
      </c>
      <c r="D66" s="559">
        <v>2542</v>
      </c>
      <c r="E66" s="559">
        <v>2542</v>
      </c>
      <c r="F66" s="560"/>
      <c r="G66" s="557">
        <v>2987</v>
      </c>
      <c r="H66" s="558">
        <v>2914</v>
      </c>
      <c r="I66" s="559">
        <v>2914</v>
      </c>
    </row>
    <row r="67" spans="1:10" ht="15" thickBot="1" x14ac:dyDescent="0.35">
      <c r="A67" s="561" t="s">
        <v>866</v>
      </c>
      <c r="B67" s="588" t="s">
        <v>621</v>
      </c>
      <c r="C67" s="557">
        <v>-305</v>
      </c>
      <c r="D67" s="563">
        <v>-245</v>
      </c>
      <c r="E67" s="559">
        <v>-245</v>
      </c>
      <c r="F67" s="564"/>
      <c r="G67" s="557">
        <v>-726</v>
      </c>
      <c r="H67" s="558">
        <v>-692</v>
      </c>
      <c r="I67" s="563">
        <v>-692</v>
      </c>
    </row>
    <row r="68" spans="1:10" ht="15" thickBot="1" x14ac:dyDescent="0.35">
      <c r="A68" s="593" t="s">
        <v>620</v>
      </c>
      <c r="B68" s="593" t="s">
        <v>584</v>
      </c>
      <c r="C68" s="566">
        <v>2308</v>
      </c>
      <c r="D68" s="567">
        <v>2297</v>
      </c>
      <c r="E68" s="567">
        <v>2297</v>
      </c>
      <c r="F68" s="560"/>
      <c r="G68" s="566">
        <v>2261</v>
      </c>
      <c r="H68" s="567">
        <v>2222</v>
      </c>
      <c r="I68" s="567">
        <v>2222</v>
      </c>
    </row>
    <row r="69" spans="1:10" x14ac:dyDescent="0.3">
      <c r="A69" s="1093"/>
      <c r="B69" s="1093"/>
      <c r="C69" s="1351"/>
      <c r="D69" s="1352"/>
      <c r="E69" s="1352"/>
      <c r="F69" s="560"/>
      <c r="G69" s="1351"/>
      <c r="H69" s="1352"/>
      <c r="I69" s="1352"/>
    </row>
    <row r="70" spans="1:10" x14ac:dyDescent="0.3">
      <c r="A70" s="1349" t="s">
        <v>782</v>
      </c>
      <c r="B70" s="1350" t="s">
        <v>781</v>
      </c>
      <c r="C70" s="1347">
        <v>123</v>
      </c>
      <c r="D70" s="558">
        <v>80</v>
      </c>
      <c r="E70" s="1091">
        <v>612</v>
      </c>
      <c r="F70" s="560"/>
      <c r="G70" s="573">
        <v>-75</v>
      </c>
      <c r="H70" s="558">
        <v>2</v>
      </c>
      <c r="I70" s="559">
        <v>58</v>
      </c>
      <c r="J70" s="560"/>
    </row>
    <row r="71" spans="1:10" x14ac:dyDescent="0.3">
      <c r="A71" s="587" t="s">
        <v>123</v>
      </c>
      <c r="B71" s="588" t="s">
        <v>619</v>
      </c>
      <c r="C71" s="573">
        <v>-159</v>
      </c>
      <c r="D71" s="571">
        <v>-4</v>
      </c>
      <c r="E71" s="1245">
        <v>-7</v>
      </c>
      <c r="F71" s="560"/>
      <c r="G71" s="573">
        <v>-120</v>
      </c>
      <c r="H71" s="571">
        <v>-2</v>
      </c>
      <c r="I71" s="572">
        <v>-1</v>
      </c>
    </row>
    <row r="72" spans="1:10" x14ac:dyDescent="0.3">
      <c r="A72" s="587" t="s">
        <v>618</v>
      </c>
      <c r="B72" s="588" t="s">
        <v>617</v>
      </c>
      <c r="C72" s="1346">
        <v>0</v>
      </c>
      <c r="D72" s="571">
        <v>-358</v>
      </c>
      <c r="E72" s="1245">
        <v>-581</v>
      </c>
      <c r="F72" s="560"/>
      <c r="G72" s="1344">
        <v>0</v>
      </c>
      <c r="H72" s="1007">
        <v>0</v>
      </c>
      <c r="I72" s="1343">
        <v>0</v>
      </c>
    </row>
    <row r="73" spans="1:10" ht="15" thickBot="1" x14ac:dyDescent="0.35">
      <c r="A73" s="591" t="s">
        <v>128</v>
      </c>
      <c r="B73" s="591" t="s">
        <v>127</v>
      </c>
      <c r="C73" s="573">
        <v>-6</v>
      </c>
      <c r="D73" s="571">
        <v>-6</v>
      </c>
      <c r="E73" s="1091">
        <v>-12</v>
      </c>
      <c r="F73" s="560"/>
      <c r="G73" s="573">
        <v>-6</v>
      </c>
      <c r="H73" s="571">
        <v>-9</v>
      </c>
      <c r="I73" s="599">
        <v>-18</v>
      </c>
    </row>
    <row r="74" spans="1:10" ht="15" thickBot="1" x14ac:dyDescent="0.35">
      <c r="A74" s="593" t="s">
        <v>583</v>
      </c>
      <c r="B74" s="593" t="s">
        <v>585</v>
      </c>
      <c r="C74" s="566">
        <v>2266</v>
      </c>
      <c r="D74" s="567">
        <v>2009</v>
      </c>
      <c r="E74" s="567">
        <v>2309</v>
      </c>
      <c r="F74" s="560"/>
      <c r="G74" s="566">
        <v>2060</v>
      </c>
      <c r="H74" s="567">
        <v>2213</v>
      </c>
      <c r="I74" s="567">
        <v>2261</v>
      </c>
    </row>
    <row r="75" spans="1:10" x14ac:dyDescent="0.3">
      <c r="A75" s="576"/>
      <c r="B75" s="576"/>
      <c r="C75" s="600"/>
      <c r="D75" s="601"/>
      <c r="E75" s="601"/>
      <c r="F75" s="560"/>
      <c r="G75" s="600"/>
      <c r="H75" s="601"/>
      <c r="I75" s="601"/>
    </row>
    <row r="76" spans="1:10" x14ac:dyDescent="0.3">
      <c r="A76" s="556" t="s">
        <v>615</v>
      </c>
      <c r="B76" s="1094" t="s">
        <v>737</v>
      </c>
      <c r="C76" s="557">
        <v>2710</v>
      </c>
      <c r="D76" s="558">
        <v>2239</v>
      </c>
      <c r="E76" s="559">
        <v>2613</v>
      </c>
      <c r="F76" s="560"/>
      <c r="G76" s="557">
        <v>2757</v>
      </c>
      <c r="H76" s="558">
        <v>2914</v>
      </c>
      <c r="I76" s="559">
        <v>2987</v>
      </c>
    </row>
    <row r="77" spans="1:10" ht="15" thickBot="1" x14ac:dyDescent="0.35">
      <c r="A77" s="561" t="s">
        <v>616</v>
      </c>
      <c r="B77" s="588" t="s">
        <v>621</v>
      </c>
      <c r="C77" s="598">
        <v>-444</v>
      </c>
      <c r="D77" s="1353">
        <v>-230</v>
      </c>
      <c r="E77" s="559">
        <v>-304</v>
      </c>
      <c r="F77" s="564"/>
      <c r="G77" s="598">
        <v>-697</v>
      </c>
      <c r="H77" s="1353">
        <v>-701</v>
      </c>
      <c r="I77" s="574">
        <v>-726</v>
      </c>
    </row>
    <row r="78" spans="1:10" ht="15.6" thickTop="1" thickBot="1" x14ac:dyDescent="0.35">
      <c r="A78" s="602" t="s">
        <v>583</v>
      </c>
      <c r="B78" s="602" t="s">
        <v>585</v>
      </c>
      <c r="C78" s="582">
        <v>2266</v>
      </c>
      <c r="D78" s="583">
        <v>2009</v>
      </c>
      <c r="E78" s="583">
        <v>2309</v>
      </c>
      <c r="F78" s="560"/>
      <c r="G78" s="582">
        <v>2060</v>
      </c>
      <c r="H78" s="583">
        <v>2213</v>
      </c>
      <c r="I78" s="583">
        <v>2261</v>
      </c>
    </row>
    <row r="79" spans="1:10" ht="15" thickTop="1" x14ac:dyDescent="0.3">
      <c r="C79" s="597"/>
      <c r="D79" s="597"/>
      <c r="E79" s="597"/>
      <c r="F79" s="597"/>
      <c r="G79" s="597"/>
      <c r="H79" s="597"/>
      <c r="I79" s="597"/>
    </row>
    <row r="80" spans="1:10" x14ac:dyDescent="0.3">
      <c r="C80" s="28"/>
      <c r="D80" s="213"/>
      <c r="E80" s="213"/>
      <c r="F80" s="28"/>
      <c r="G80" s="213"/>
    </row>
    <row r="81" spans="1:9" x14ac:dyDescent="0.3">
      <c r="B81" s="176"/>
      <c r="C81" s="28"/>
      <c r="D81" s="28"/>
      <c r="E81" s="28"/>
      <c r="F81" s="28"/>
      <c r="G81" s="28"/>
      <c r="H81" s="28"/>
    </row>
    <row r="82" spans="1:9" x14ac:dyDescent="0.3">
      <c r="B82" s="176"/>
      <c r="C82" s="28"/>
      <c r="D82" s="28"/>
      <c r="E82" s="28"/>
      <c r="G82" s="28"/>
      <c r="H82" s="28"/>
    </row>
    <row r="83" spans="1:9" x14ac:dyDescent="0.3">
      <c r="B83" s="176"/>
      <c r="C83" s="28"/>
      <c r="D83" s="28"/>
      <c r="E83" s="28"/>
      <c r="F83" s="28"/>
      <c r="G83" s="213"/>
    </row>
    <row r="84" spans="1:9" x14ac:dyDescent="0.3">
      <c r="C84" s="28"/>
      <c r="D84" s="28"/>
      <c r="E84" s="28"/>
      <c r="F84" s="28"/>
      <c r="G84" s="28"/>
      <c r="H84" s="28"/>
    </row>
    <row r="85" spans="1:9" ht="21" x14ac:dyDescent="0.3">
      <c r="A85" s="545" t="s">
        <v>867</v>
      </c>
      <c r="B85" s="545" t="s">
        <v>254</v>
      </c>
      <c r="C85" s="28"/>
      <c r="D85" s="213"/>
      <c r="E85" s="213"/>
      <c r="F85" s="213"/>
      <c r="G85" s="213"/>
    </row>
    <row r="86" spans="1:9" ht="15" thickBot="1" x14ac:dyDescent="0.35">
      <c r="C86" s="213"/>
      <c r="D86" s="213"/>
      <c r="E86" s="213"/>
      <c r="F86" s="213"/>
      <c r="H86" s="547"/>
      <c r="I86" s="1467" t="s">
        <v>36</v>
      </c>
    </row>
    <row r="87" spans="1:9" ht="30.75" customHeight="1" thickTop="1" x14ac:dyDescent="0.3">
      <c r="A87" s="1531"/>
      <c r="B87" s="1531"/>
      <c r="C87" s="1530" t="s">
        <v>109</v>
      </c>
      <c r="D87" s="1530"/>
      <c r="E87" s="1530"/>
      <c r="G87" s="1530" t="s">
        <v>185</v>
      </c>
      <c r="H87" s="1530"/>
      <c r="I87" s="1530"/>
    </row>
    <row r="88" spans="1:9" s="55" customFormat="1" ht="19.95" customHeight="1" x14ac:dyDescent="0.3">
      <c r="A88" s="1532"/>
      <c r="B88" s="1532"/>
      <c r="C88" s="603" t="s">
        <v>1633</v>
      </c>
      <c r="D88" s="604" t="s">
        <v>1634</v>
      </c>
      <c r="E88" s="604">
        <v>2023</v>
      </c>
      <c r="F88" s="605"/>
      <c r="G88" s="603" t="s">
        <v>1633</v>
      </c>
      <c r="H88" s="604" t="s">
        <v>1634</v>
      </c>
      <c r="I88" s="604">
        <v>2023</v>
      </c>
    </row>
    <row r="89" spans="1:9" s="608" customFormat="1" ht="8.6999999999999993" customHeight="1" x14ac:dyDescent="0.3">
      <c r="A89" s="606"/>
      <c r="B89" s="606"/>
      <c r="C89" s="329"/>
      <c r="D89" s="607"/>
      <c r="E89" s="607"/>
      <c r="F89" s="605"/>
      <c r="G89" s="329"/>
      <c r="H89" s="607"/>
      <c r="I89" s="607"/>
    </row>
    <row r="90" spans="1:9" s="608" customFormat="1" ht="13.8" x14ac:dyDescent="0.3">
      <c r="A90" s="47" t="s">
        <v>400</v>
      </c>
      <c r="B90" s="47" t="s">
        <v>868</v>
      </c>
      <c r="C90" s="609"/>
      <c r="D90" s="553"/>
      <c r="E90" s="553"/>
      <c r="F90" s="605"/>
      <c r="G90" s="611"/>
      <c r="H90" s="553"/>
      <c r="I90" s="553"/>
    </row>
    <row r="91" spans="1:9" s="608" customFormat="1" ht="7.35" customHeight="1" x14ac:dyDescent="0.3">
      <c r="C91" s="612"/>
      <c r="D91" s="613"/>
      <c r="E91" s="613"/>
      <c r="F91" s="605"/>
      <c r="G91" s="612"/>
      <c r="H91" s="613"/>
      <c r="I91" s="613"/>
    </row>
    <row r="92" spans="1:9" s="608" customFormat="1" ht="13.8" x14ac:dyDescent="0.3">
      <c r="A92" s="614" t="s">
        <v>1190</v>
      </c>
      <c r="B92" s="614" t="s">
        <v>1194</v>
      </c>
      <c r="C92" s="615">
        <v>17994</v>
      </c>
      <c r="D92" s="616">
        <v>16784</v>
      </c>
      <c r="E92" s="616">
        <v>16784</v>
      </c>
      <c r="F92" s="605"/>
      <c r="G92" s="615">
        <v>9311</v>
      </c>
      <c r="H92" s="616">
        <v>8436</v>
      </c>
      <c r="I92" s="616">
        <v>8436</v>
      </c>
    </row>
    <row r="93" spans="1:9" s="608" customFormat="1" ht="21" customHeight="1" thickBot="1" x14ac:dyDescent="0.35">
      <c r="A93" s="617" t="s">
        <v>1191</v>
      </c>
      <c r="B93" s="617" t="s">
        <v>1195</v>
      </c>
      <c r="C93" s="615">
        <v>-6775</v>
      </c>
      <c r="D93" s="616">
        <v>-6258</v>
      </c>
      <c r="E93" s="616">
        <v>-6258</v>
      </c>
      <c r="F93" s="605"/>
      <c r="G93" s="615">
        <v>-4601</v>
      </c>
      <c r="H93" s="616">
        <v>-3370</v>
      </c>
      <c r="I93" s="616">
        <v>-3370</v>
      </c>
    </row>
    <row r="94" spans="1:9" s="608" customFormat="1" thickBot="1" x14ac:dyDescent="0.35">
      <c r="A94" s="593" t="s">
        <v>582</v>
      </c>
      <c r="B94" s="593" t="s">
        <v>584</v>
      </c>
      <c r="C94" s="618">
        <v>11219</v>
      </c>
      <c r="D94" s="620">
        <v>10526</v>
      </c>
      <c r="E94" s="620">
        <v>10526</v>
      </c>
      <c r="F94" s="605"/>
      <c r="G94" s="618">
        <v>4710</v>
      </c>
      <c r="H94" s="620">
        <v>5066</v>
      </c>
      <c r="I94" s="620">
        <v>5066</v>
      </c>
    </row>
    <row r="95" spans="1:9" s="608" customFormat="1" ht="6" customHeight="1" x14ac:dyDescent="0.3">
      <c r="A95" s="8"/>
      <c r="B95" s="8"/>
      <c r="C95" s="621"/>
      <c r="D95" s="622"/>
      <c r="E95" s="622"/>
      <c r="F95" s="605"/>
      <c r="G95" s="621"/>
      <c r="H95" s="622"/>
      <c r="I95" s="622"/>
    </row>
    <row r="96" spans="1:9" s="608" customFormat="1" ht="13.8" x14ac:dyDescent="0.3">
      <c r="A96" s="623" t="s">
        <v>468</v>
      </c>
      <c r="B96" s="623" t="s">
        <v>501</v>
      </c>
      <c r="C96" s="624">
        <v>254</v>
      </c>
      <c r="D96" s="625">
        <v>1032</v>
      </c>
      <c r="E96" s="625">
        <v>2928</v>
      </c>
      <c r="F96" s="605"/>
      <c r="G96" s="624">
        <v>-111</v>
      </c>
      <c r="H96" s="625">
        <v>1025</v>
      </c>
      <c r="I96" s="625">
        <v>875</v>
      </c>
    </row>
    <row r="97" spans="1:10" s="608" customFormat="1" thickBot="1" x14ac:dyDescent="0.35">
      <c r="A97" s="617" t="s">
        <v>128</v>
      </c>
      <c r="B97" s="617" t="s">
        <v>127</v>
      </c>
      <c r="C97" s="624">
        <v>-1195</v>
      </c>
      <c r="D97" s="625">
        <v>-1125</v>
      </c>
      <c r="E97" s="625">
        <v>-2235</v>
      </c>
      <c r="F97" s="605"/>
      <c r="G97" s="624">
        <v>-536</v>
      </c>
      <c r="H97" s="625">
        <v>-618</v>
      </c>
      <c r="I97" s="625">
        <v>-1231</v>
      </c>
    </row>
    <row r="98" spans="1:10" s="608" customFormat="1" thickBot="1" x14ac:dyDescent="0.35">
      <c r="A98" s="626" t="s">
        <v>583</v>
      </c>
      <c r="B98" s="626" t="s">
        <v>585</v>
      </c>
      <c r="C98" s="618">
        <v>10278</v>
      </c>
      <c r="D98" s="619">
        <v>10433</v>
      </c>
      <c r="E98" s="619">
        <v>11219</v>
      </c>
      <c r="F98" s="605"/>
      <c r="G98" s="618">
        <v>4063</v>
      </c>
      <c r="H98" s="1237">
        <v>5473</v>
      </c>
      <c r="I98" s="619">
        <v>4710</v>
      </c>
    </row>
    <row r="99" spans="1:10" s="608" customFormat="1" ht="7.95" customHeight="1" x14ac:dyDescent="0.3">
      <c r="A99" s="8"/>
      <c r="B99" s="8"/>
      <c r="C99" s="621"/>
      <c r="D99" s="622"/>
      <c r="E99" s="622"/>
      <c r="F99" s="605"/>
      <c r="G99" s="621"/>
      <c r="H99" s="592"/>
      <c r="I99" s="592"/>
    </row>
    <row r="100" spans="1:10" s="608" customFormat="1" ht="13.8" x14ac:dyDescent="0.3">
      <c r="A100" s="623" t="s">
        <v>1192</v>
      </c>
      <c r="B100" s="623" t="s">
        <v>1196</v>
      </c>
      <c r="C100" s="624">
        <v>18225</v>
      </c>
      <c r="D100" s="625">
        <v>17816</v>
      </c>
      <c r="E100" s="625">
        <v>17994</v>
      </c>
      <c r="F100" s="605"/>
      <c r="G100" s="624">
        <v>9200</v>
      </c>
      <c r="H100" s="625">
        <v>9461</v>
      </c>
      <c r="I100" s="625">
        <v>9311</v>
      </c>
    </row>
    <row r="101" spans="1:10" s="608" customFormat="1" thickBot="1" x14ac:dyDescent="0.35">
      <c r="A101" s="617" t="s">
        <v>1193</v>
      </c>
      <c r="B101" s="617" t="s">
        <v>1197</v>
      </c>
      <c r="C101" s="624">
        <v>-7947</v>
      </c>
      <c r="D101" s="625">
        <v>-7383</v>
      </c>
      <c r="E101" s="625">
        <v>-6775</v>
      </c>
      <c r="F101" s="605"/>
      <c r="G101" s="624">
        <v>-5137</v>
      </c>
      <c r="H101" s="625">
        <v>-3988</v>
      </c>
      <c r="I101" s="625">
        <v>-4601</v>
      </c>
    </row>
    <row r="102" spans="1:10" s="608" customFormat="1" ht="15" thickTop="1" thickBot="1" x14ac:dyDescent="0.35">
      <c r="A102" s="627" t="s">
        <v>583</v>
      </c>
      <c r="B102" s="627" t="s">
        <v>585</v>
      </c>
      <c r="C102" s="628">
        <v>10278</v>
      </c>
      <c r="D102" s="629">
        <v>10433</v>
      </c>
      <c r="E102" s="629">
        <v>11219</v>
      </c>
      <c r="F102" s="605"/>
      <c r="G102" s="628">
        <v>4063</v>
      </c>
      <c r="H102" s="629">
        <v>5473</v>
      </c>
      <c r="I102" s="629">
        <v>4710</v>
      </c>
    </row>
    <row r="103" spans="1:10" s="608" customFormat="1" thickTop="1" x14ac:dyDescent="0.3">
      <c r="A103" s="553"/>
      <c r="B103" s="553"/>
      <c r="C103" s="630"/>
      <c r="D103" s="585"/>
      <c r="E103" s="1198"/>
      <c r="F103" s="605"/>
      <c r="G103" s="630"/>
      <c r="H103" s="585"/>
      <c r="I103" s="1198"/>
    </row>
    <row r="104" spans="1:10" s="608" customFormat="1" ht="13.8" x14ac:dyDescent="0.3">
      <c r="A104" s="47" t="s">
        <v>401</v>
      </c>
      <c r="B104" s="47" t="s">
        <v>493</v>
      </c>
      <c r="C104" s="612"/>
      <c r="D104" s="613"/>
      <c r="E104" s="613"/>
      <c r="F104" s="605"/>
      <c r="G104" s="612"/>
      <c r="H104" s="613"/>
      <c r="I104" s="613"/>
    </row>
    <row r="105" spans="1:10" s="608" customFormat="1" ht="13.8" x14ac:dyDescent="0.3">
      <c r="A105" s="47"/>
      <c r="B105" s="47"/>
      <c r="C105" s="612"/>
      <c r="D105" s="613"/>
      <c r="E105" s="613"/>
      <c r="F105" s="605"/>
      <c r="G105" s="612"/>
      <c r="H105" s="613"/>
      <c r="I105" s="613"/>
    </row>
    <row r="106" spans="1:10" s="608" customFormat="1" thickBot="1" x14ac:dyDescent="0.35">
      <c r="A106" s="594" t="s">
        <v>605</v>
      </c>
      <c r="B106" s="594" t="s">
        <v>604</v>
      </c>
      <c r="C106" s="631">
        <v>11406</v>
      </c>
      <c r="D106" s="632">
        <v>10675</v>
      </c>
      <c r="E106" s="632">
        <v>10675</v>
      </c>
      <c r="F106" s="605"/>
      <c r="G106" s="631">
        <v>4824</v>
      </c>
      <c r="H106" s="632">
        <v>5166</v>
      </c>
      <c r="I106" s="632">
        <v>5166</v>
      </c>
    </row>
    <row r="107" spans="1:10" s="608" customFormat="1" ht="13.8" x14ac:dyDescent="0.3">
      <c r="A107" s="633" t="s">
        <v>502</v>
      </c>
      <c r="B107" s="633" t="s">
        <v>623</v>
      </c>
      <c r="C107" s="634"/>
      <c r="D107" s="1312"/>
      <c r="E107" s="635"/>
      <c r="F107" s="636"/>
      <c r="G107" s="634"/>
      <c r="H107" s="635"/>
      <c r="I107" s="635"/>
    </row>
    <row r="108" spans="1:10" s="640" customFormat="1" ht="13.8" x14ac:dyDescent="0.3">
      <c r="A108" s="637" t="s">
        <v>871</v>
      </c>
      <c r="B108" s="637" t="s">
        <v>872</v>
      </c>
      <c r="C108" s="638">
        <v>9015</v>
      </c>
      <c r="D108" s="1311">
        <v>8648</v>
      </c>
      <c r="E108" s="639">
        <v>8648</v>
      </c>
      <c r="F108" s="636"/>
      <c r="G108" s="638">
        <v>3607</v>
      </c>
      <c r="H108" s="639">
        <v>4206</v>
      </c>
      <c r="I108" s="639">
        <v>4206</v>
      </c>
      <c r="J108" s="608"/>
    </row>
    <row r="109" spans="1:10" s="640" customFormat="1" ht="13.8" x14ac:dyDescent="0.3">
      <c r="A109" s="637" t="s">
        <v>873</v>
      </c>
      <c r="B109" s="637" t="s">
        <v>874</v>
      </c>
      <c r="C109" s="638">
        <v>2391</v>
      </c>
      <c r="D109" s="639">
        <v>2027</v>
      </c>
      <c r="E109" s="639">
        <v>2027</v>
      </c>
      <c r="F109" s="636"/>
      <c r="G109" s="638">
        <v>1217</v>
      </c>
      <c r="H109" s="639">
        <v>960</v>
      </c>
      <c r="I109" s="639">
        <v>960</v>
      </c>
      <c r="J109" s="608"/>
    </row>
    <row r="110" spans="1:10" s="640" customFormat="1" ht="13.8" x14ac:dyDescent="0.3">
      <c r="A110" s="641"/>
      <c r="B110" s="641"/>
      <c r="C110" s="642"/>
      <c r="D110" s="643"/>
      <c r="E110" s="643"/>
      <c r="F110" s="636"/>
      <c r="G110" s="642"/>
      <c r="H110" s="643"/>
      <c r="I110" s="643"/>
      <c r="J110" s="608"/>
    </row>
    <row r="111" spans="1:10" s="608" customFormat="1" ht="13.8" x14ac:dyDescent="0.3">
      <c r="A111" s="623" t="s">
        <v>468</v>
      </c>
      <c r="B111" s="623" t="s">
        <v>501</v>
      </c>
      <c r="C111" s="624">
        <v>450</v>
      </c>
      <c r="D111" s="625">
        <v>1034</v>
      </c>
      <c r="E111" s="625">
        <v>2933</v>
      </c>
      <c r="F111" s="605"/>
      <c r="G111" s="624">
        <v>75</v>
      </c>
      <c r="H111" s="625">
        <v>1024</v>
      </c>
      <c r="I111" s="625">
        <v>875</v>
      </c>
    </row>
    <row r="112" spans="1:10" s="608" customFormat="1" ht="13.8" x14ac:dyDescent="0.3">
      <c r="A112" s="614" t="s">
        <v>503</v>
      </c>
      <c r="B112" s="614" t="s">
        <v>402</v>
      </c>
      <c r="C112" s="624">
        <v>-1207</v>
      </c>
      <c r="D112" s="625">
        <v>-1191</v>
      </c>
      <c r="E112" s="625">
        <v>-2364</v>
      </c>
      <c r="F112" s="605"/>
      <c r="G112" s="624">
        <v>-569</v>
      </c>
      <c r="H112" s="625">
        <v>-652</v>
      </c>
      <c r="I112" s="625">
        <v>-1300</v>
      </c>
    </row>
    <row r="113" spans="1:10" s="608" customFormat="1" ht="13.8" x14ac:dyDescent="0.3">
      <c r="A113" s="614" t="s">
        <v>875</v>
      </c>
      <c r="B113" s="614" t="s">
        <v>876</v>
      </c>
      <c r="C113" s="624">
        <v>82</v>
      </c>
      <c r="D113" s="625">
        <v>81</v>
      </c>
      <c r="E113" s="625">
        <v>162</v>
      </c>
      <c r="F113" s="605"/>
      <c r="G113" s="624">
        <v>31</v>
      </c>
      <c r="H113" s="625">
        <v>41</v>
      </c>
      <c r="I113" s="625">
        <v>83</v>
      </c>
    </row>
    <row r="114" spans="1:10" s="608" customFormat="1" thickBot="1" x14ac:dyDescent="0.35">
      <c r="A114" s="644" t="s">
        <v>603</v>
      </c>
      <c r="B114" s="644" t="s">
        <v>602</v>
      </c>
      <c r="C114" s="645">
        <v>10731</v>
      </c>
      <c r="D114" s="1236">
        <v>10599</v>
      </c>
      <c r="E114" s="646">
        <v>11406</v>
      </c>
      <c r="F114" s="605"/>
      <c r="G114" s="645">
        <v>4361</v>
      </c>
      <c r="H114" s="1236">
        <v>5579</v>
      </c>
      <c r="I114" s="646">
        <v>4824</v>
      </c>
    </row>
    <row r="115" spans="1:10" s="608" customFormat="1" thickTop="1" x14ac:dyDescent="0.3">
      <c r="A115" s="647" t="s">
        <v>502</v>
      </c>
      <c r="B115" s="647" t="s">
        <v>623</v>
      </c>
      <c r="C115" s="642"/>
      <c r="D115" s="643"/>
      <c r="E115" s="643"/>
      <c r="F115" s="636"/>
      <c r="G115" s="642"/>
      <c r="H115" s="643"/>
      <c r="I115" s="643"/>
    </row>
    <row r="116" spans="1:10" s="640" customFormat="1" ht="13.8" x14ac:dyDescent="0.3">
      <c r="A116" s="637" t="s">
        <v>871</v>
      </c>
      <c r="B116" s="637" t="s">
        <v>872</v>
      </c>
      <c r="C116" s="638">
        <v>8085</v>
      </c>
      <c r="D116" s="639">
        <v>8395</v>
      </c>
      <c r="E116" s="639">
        <v>9015</v>
      </c>
      <c r="F116" s="636"/>
      <c r="G116" s="638">
        <v>2976</v>
      </c>
      <c r="H116" s="639">
        <v>4368</v>
      </c>
      <c r="I116" s="639">
        <v>3607</v>
      </c>
      <c r="J116" s="608"/>
    </row>
    <row r="117" spans="1:10" s="640" customFormat="1" ht="13.8" x14ac:dyDescent="0.3">
      <c r="A117" s="637" t="s">
        <v>873</v>
      </c>
      <c r="B117" s="637" t="s">
        <v>874</v>
      </c>
      <c r="C117" s="638">
        <v>2646</v>
      </c>
      <c r="D117" s="639">
        <v>2204</v>
      </c>
      <c r="E117" s="639">
        <v>2391</v>
      </c>
      <c r="F117" s="636"/>
      <c r="G117" s="638">
        <v>1385</v>
      </c>
      <c r="H117" s="639">
        <v>1211</v>
      </c>
      <c r="I117" s="639">
        <v>1217</v>
      </c>
      <c r="J117" s="608"/>
    </row>
    <row r="118" spans="1:10" x14ac:dyDescent="0.3">
      <c r="C118" s="648"/>
      <c r="D118" s="648"/>
      <c r="E118" s="648"/>
      <c r="F118" s="648"/>
      <c r="G118" s="648"/>
      <c r="H118" s="648"/>
      <c r="I118" s="648"/>
      <c r="J118" s="608"/>
    </row>
    <row r="119" spans="1:10" x14ac:dyDescent="0.3">
      <c r="C119" s="648"/>
      <c r="D119" s="648"/>
      <c r="E119" s="648"/>
      <c r="F119" s="648"/>
      <c r="G119" s="648"/>
      <c r="H119" s="648"/>
      <c r="J119" s="608"/>
    </row>
    <row r="120" spans="1:10" x14ac:dyDescent="0.3">
      <c r="C120" s="648"/>
      <c r="D120" s="648"/>
      <c r="E120" s="648"/>
      <c r="F120" s="648"/>
      <c r="G120" s="648"/>
      <c r="H120" s="648"/>
      <c r="J120" s="608"/>
    </row>
    <row r="121" spans="1:10" x14ac:dyDescent="0.3">
      <c r="J121" s="608"/>
    </row>
    <row r="122" spans="1:10" x14ac:dyDescent="0.3">
      <c r="J122" s="608"/>
    </row>
    <row r="123" spans="1:10" x14ac:dyDescent="0.3">
      <c r="J123" s="608"/>
    </row>
    <row r="124" spans="1:10" x14ac:dyDescent="0.3">
      <c r="J124" s="608"/>
    </row>
    <row r="125" spans="1:10" x14ac:dyDescent="0.3">
      <c r="J125" s="608"/>
    </row>
    <row r="126" spans="1:10" x14ac:dyDescent="0.3">
      <c r="J126" s="608"/>
    </row>
    <row r="127" spans="1:10" x14ac:dyDescent="0.3">
      <c r="J127" s="608"/>
    </row>
  </sheetData>
  <mergeCells count="12">
    <mergeCell ref="C87:E87"/>
    <mergeCell ref="G87:I87"/>
    <mergeCell ref="A87:A88"/>
    <mergeCell ref="B87:B88"/>
    <mergeCell ref="C10:E10"/>
    <mergeCell ref="G10:I10"/>
    <mergeCell ref="C38:E38"/>
    <mergeCell ref="G38:I38"/>
    <mergeCell ref="C63:E63"/>
    <mergeCell ref="G63:I63"/>
    <mergeCell ref="C28:E28"/>
    <mergeCell ref="G28:I28"/>
  </mergeCells>
  <phoneticPr fontId="86" type="noConversion"/>
  <pageMargins left="0" right="0" top="0.94488188976377963" bottom="1.1417322834645669" header="0.11811023622047245" footer="0.51181102362204722"/>
  <pageSetup paperSize="9" scale="53"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043B-6890-4D95-BE10-22F5ABC92F58}">
  <sheetPr>
    <tabColor rgb="FF92D050"/>
    <pageSetUpPr fitToPage="1"/>
  </sheetPr>
  <dimension ref="A1:H60"/>
  <sheetViews>
    <sheetView showGridLines="0" zoomScaleNormal="100" workbookViewId="0">
      <pane ySplit="9" topLeftCell="A10" activePane="bottomLeft" state="frozen"/>
      <selection pane="bottomLeft" activeCell="J33" sqref="J33"/>
    </sheetView>
  </sheetViews>
  <sheetFormatPr defaultRowHeight="14.4" outlineLevelCol="1" x14ac:dyDescent="0.3"/>
  <cols>
    <col min="1" max="1" width="64" style="15" customWidth="1"/>
    <col min="2" max="2" width="61.5546875" style="15" customWidth="1" outlineLevel="1"/>
    <col min="3" max="3" width="20.5546875" style="15" customWidth="1"/>
    <col min="4" max="5" width="27.44140625" style="15" customWidth="1"/>
    <col min="6" max="6" width="17.6640625" style="15" customWidth="1"/>
    <col min="7" max="7" width="18.44140625" style="15" customWidth="1"/>
    <col min="8" max="256" width="8.5546875" style="15"/>
    <col min="257" max="257" width="58.5546875" style="15" customWidth="1"/>
    <col min="258" max="258" width="58.44140625" style="15" customWidth="1"/>
    <col min="259" max="259" width="8.5546875" style="15"/>
    <col min="260" max="260" width="13.5546875" style="15" customWidth="1"/>
    <col min="261" max="512" width="8.5546875" style="15"/>
    <col min="513" max="513" width="58.5546875" style="15" customWidth="1"/>
    <col min="514" max="514" width="58.44140625" style="15" customWidth="1"/>
    <col min="515" max="515" width="8.5546875" style="15"/>
    <col min="516" max="516" width="13.5546875" style="15" customWidth="1"/>
    <col min="517" max="768" width="8.5546875" style="15"/>
    <col min="769" max="769" width="58.5546875" style="15" customWidth="1"/>
    <col min="770" max="770" width="58.44140625" style="15" customWidth="1"/>
    <col min="771" max="771" width="8.5546875" style="15"/>
    <col min="772" max="772" width="13.5546875" style="15" customWidth="1"/>
    <col min="773" max="1024" width="8.5546875" style="15"/>
    <col min="1025" max="1025" width="58.5546875" style="15" customWidth="1"/>
    <col min="1026" max="1026" width="58.44140625" style="15" customWidth="1"/>
    <col min="1027" max="1027" width="8.5546875" style="15"/>
    <col min="1028" max="1028" width="13.5546875" style="15" customWidth="1"/>
    <col min="1029" max="1280" width="8.5546875" style="15"/>
    <col min="1281" max="1281" width="58.5546875" style="15" customWidth="1"/>
    <col min="1282" max="1282" width="58.44140625" style="15" customWidth="1"/>
    <col min="1283" max="1283" width="8.5546875" style="15"/>
    <col min="1284" max="1284" width="13.5546875" style="15" customWidth="1"/>
    <col min="1285" max="1536" width="8.5546875" style="15"/>
    <col min="1537" max="1537" width="58.5546875" style="15" customWidth="1"/>
    <col min="1538" max="1538" width="58.44140625" style="15" customWidth="1"/>
    <col min="1539" max="1539" width="8.5546875" style="15"/>
    <col min="1540" max="1540" width="13.5546875" style="15" customWidth="1"/>
    <col min="1541" max="1792" width="8.5546875" style="15"/>
    <col min="1793" max="1793" width="58.5546875" style="15" customWidth="1"/>
    <col min="1794" max="1794" width="58.44140625" style="15" customWidth="1"/>
    <col min="1795" max="1795" width="8.5546875" style="15"/>
    <col min="1796" max="1796" width="13.5546875" style="15" customWidth="1"/>
    <col min="1797" max="2048" width="8.5546875" style="15"/>
    <col min="2049" max="2049" width="58.5546875" style="15" customWidth="1"/>
    <col min="2050" max="2050" width="58.44140625" style="15" customWidth="1"/>
    <col min="2051" max="2051" width="8.5546875" style="15"/>
    <col min="2052" max="2052" width="13.5546875" style="15" customWidth="1"/>
    <col min="2053" max="2304" width="8.5546875" style="15"/>
    <col min="2305" max="2305" width="58.5546875" style="15" customWidth="1"/>
    <col min="2306" max="2306" width="58.44140625" style="15" customWidth="1"/>
    <col min="2307" max="2307" width="8.5546875" style="15"/>
    <col min="2308" max="2308" width="13.5546875" style="15" customWidth="1"/>
    <col min="2309" max="2560" width="8.5546875" style="15"/>
    <col min="2561" max="2561" width="58.5546875" style="15" customWidth="1"/>
    <col min="2562" max="2562" width="58.44140625" style="15" customWidth="1"/>
    <col min="2563" max="2563" width="8.5546875" style="15"/>
    <col min="2564" max="2564" width="13.5546875" style="15" customWidth="1"/>
    <col min="2565" max="2816" width="8.5546875" style="15"/>
    <col min="2817" max="2817" width="58.5546875" style="15" customWidth="1"/>
    <col min="2818" max="2818" width="58.44140625" style="15" customWidth="1"/>
    <col min="2819" max="2819" width="8.5546875" style="15"/>
    <col min="2820" max="2820" width="13.5546875" style="15" customWidth="1"/>
    <col min="2821" max="3072" width="8.5546875" style="15"/>
    <col min="3073" max="3073" width="58.5546875" style="15" customWidth="1"/>
    <col min="3074" max="3074" width="58.44140625" style="15" customWidth="1"/>
    <col min="3075" max="3075" width="8.5546875" style="15"/>
    <col min="3076" max="3076" width="13.5546875" style="15" customWidth="1"/>
    <col min="3077" max="3328" width="8.5546875" style="15"/>
    <col min="3329" max="3329" width="58.5546875" style="15" customWidth="1"/>
    <col min="3330" max="3330" width="58.44140625" style="15" customWidth="1"/>
    <col min="3331" max="3331" width="8.5546875" style="15"/>
    <col min="3332" max="3332" width="13.5546875" style="15" customWidth="1"/>
    <col min="3333" max="3584" width="8.5546875" style="15"/>
    <col min="3585" max="3585" width="58.5546875" style="15" customWidth="1"/>
    <col min="3586" max="3586" width="58.44140625" style="15" customWidth="1"/>
    <col min="3587" max="3587" width="8.5546875" style="15"/>
    <col min="3588" max="3588" width="13.5546875" style="15" customWidth="1"/>
    <col min="3589" max="3840" width="8.5546875" style="15"/>
    <col min="3841" max="3841" width="58.5546875" style="15" customWidth="1"/>
    <col min="3842" max="3842" width="58.44140625" style="15" customWidth="1"/>
    <col min="3843" max="3843" width="8.5546875" style="15"/>
    <col min="3844" max="3844" width="13.5546875" style="15" customWidth="1"/>
    <col min="3845" max="4096" width="8.5546875" style="15"/>
    <col min="4097" max="4097" width="58.5546875" style="15" customWidth="1"/>
    <col min="4098" max="4098" width="58.44140625" style="15" customWidth="1"/>
    <col min="4099" max="4099" width="8.5546875" style="15"/>
    <col min="4100" max="4100" width="13.5546875" style="15" customWidth="1"/>
    <col min="4101" max="4352" width="8.5546875" style="15"/>
    <col min="4353" max="4353" width="58.5546875" style="15" customWidth="1"/>
    <col min="4354" max="4354" width="58.44140625" style="15" customWidth="1"/>
    <col min="4355" max="4355" width="8.5546875" style="15"/>
    <col min="4356" max="4356" width="13.5546875" style="15" customWidth="1"/>
    <col min="4357" max="4608" width="8.5546875" style="15"/>
    <col min="4609" max="4609" width="58.5546875" style="15" customWidth="1"/>
    <col min="4610" max="4610" width="58.44140625" style="15" customWidth="1"/>
    <col min="4611" max="4611" width="8.5546875" style="15"/>
    <col min="4612" max="4612" width="13.5546875" style="15" customWidth="1"/>
    <col min="4613" max="4864" width="8.5546875" style="15"/>
    <col min="4865" max="4865" width="58.5546875" style="15" customWidth="1"/>
    <col min="4866" max="4866" width="58.44140625" style="15" customWidth="1"/>
    <col min="4867" max="4867" width="8.5546875" style="15"/>
    <col min="4868" max="4868" width="13.5546875" style="15" customWidth="1"/>
    <col min="4869" max="5120" width="8.5546875" style="15"/>
    <col min="5121" max="5121" width="58.5546875" style="15" customWidth="1"/>
    <col min="5122" max="5122" width="58.44140625" style="15" customWidth="1"/>
    <col min="5123" max="5123" width="8.5546875" style="15"/>
    <col min="5124" max="5124" width="13.5546875" style="15" customWidth="1"/>
    <col min="5125" max="5376" width="8.5546875" style="15"/>
    <col min="5377" max="5377" width="58.5546875" style="15" customWidth="1"/>
    <col min="5378" max="5378" width="58.44140625" style="15" customWidth="1"/>
    <col min="5379" max="5379" width="8.5546875" style="15"/>
    <col min="5380" max="5380" width="13.5546875" style="15" customWidth="1"/>
    <col min="5381" max="5632" width="8.5546875" style="15"/>
    <col min="5633" max="5633" width="58.5546875" style="15" customWidth="1"/>
    <col min="5634" max="5634" width="58.44140625" style="15" customWidth="1"/>
    <col min="5635" max="5635" width="8.5546875" style="15"/>
    <col min="5636" max="5636" width="13.5546875" style="15" customWidth="1"/>
    <col min="5637" max="5888" width="8.5546875" style="15"/>
    <col min="5889" max="5889" width="58.5546875" style="15" customWidth="1"/>
    <col min="5890" max="5890" width="58.44140625" style="15" customWidth="1"/>
    <col min="5891" max="5891" width="8.5546875" style="15"/>
    <col min="5892" max="5892" width="13.5546875" style="15" customWidth="1"/>
    <col min="5893" max="6144" width="8.5546875" style="15"/>
    <col min="6145" max="6145" width="58.5546875" style="15" customWidth="1"/>
    <col min="6146" max="6146" width="58.44140625" style="15" customWidth="1"/>
    <col min="6147" max="6147" width="8.5546875" style="15"/>
    <col min="6148" max="6148" width="13.5546875" style="15" customWidth="1"/>
    <col min="6149" max="6400" width="8.5546875" style="15"/>
    <col min="6401" max="6401" width="58.5546875" style="15" customWidth="1"/>
    <col min="6402" max="6402" width="58.44140625" style="15" customWidth="1"/>
    <col min="6403" max="6403" width="8.5546875" style="15"/>
    <col min="6404" max="6404" width="13.5546875" style="15" customWidth="1"/>
    <col min="6405" max="6656" width="8.5546875" style="15"/>
    <col min="6657" max="6657" width="58.5546875" style="15" customWidth="1"/>
    <col min="6658" max="6658" width="58.44140625" style="15" customWidth="1"/>
    <col min="6659" max="6659" width="8.5546875" style="15"/>
    <col min="6660" max="6660" width="13.5546875" style="15" customWidth="1"/>
    <col min="6661" max="6912" width="8.5546875" style="15"/>
    <col min="6913" max="6913" width="58.5546875" style="15" customWidth="1"/>
    <col min="6914" max="6914" width="58.44140625" style="15" customWidth="1"/>
    <col min="6915" max="6915" width="8.5546875" style="15"/>
    <col min="6916" max="6916" width="13.5546875" style="15" customWidth="1"/>
    <col min="6917" max="7168" width="8.5546875" style="15"/>
    <col min="7169" max="7169" width="58.5546875" style="15" customWidth="1"/>
    <col min="7170" max="7170" width="58.44140625" style="15" customWidth="1"/>
    <col min="7171" max="7171" width="8.5546875" style="15"/>
    <col min="7172" max="7172" width="13.5546875" style="15" customWidth="1"/>
    <col min="7173" max="7424" width="8.5546875" style="15"/>
    <col min="7425" max="7425" width="58.5546875" style="15" customWidth="1"/>
    <col min="7426" max="7426" width="58.44140625" style="15" customWidth="1"/>
    <col min="7427" max="7427" width="8.5546875" style="15"/>
    <col min="7428" max="7428" width="13.5546875" style="15" customWidth="1"/>
    <col min="7429" max="7680" width="8.5546875" style="15"/>
    <col min="7681" max="7681" width="58.5546875" style="15" customWidth="1"/>
    <col min="7682" max="7682" width="58.44140625" style="15" customWidth="1"/>
    <col min="7683" max="7683" width="8.5546875" style="15"/>
    <col min="7684" max="7684" width="13.5546875" style="15" customWidth="1"/>
    <col min="7685" max="7936" width="8.5546875" style="15"/>
    <col min="7937" max="7937" width="58.5546875" style="15" customWidth="1"/>
    <col min="7938" max="7938" width="58.44140625" style="15" customWidth="1"/>
    <col min="7939" max="7939" width="8.5546875" style="15"/>
    <col min="7940" max="7940" width="13.5546875" style="15" customWidth="1"/>
    <col min="7941" max="8192" width="8.5546875" style="15"/>
    <col min="8193" max="8193" width="58.5546875" style="15" customWidth="1"/>
    <col min="8194" max="8194" width="58.44140625" style="15" customWidth="1"/>
    <col min="8195" max="8195" width="8.5546875" style="15"/>
    <col min="8196" max="8196" width="13.5546875" style="15" customWidth="1"/>
    <col min="8197" max="8448" width="8.5546875" style="15"/>
    <col min="8449" max="8449" width="58.5546875" style="15" customWidth="1"/>
    <col min="8450" max="8450" width="58.44140625" style="15" customWidth="1"/>
    <col min="8451" max="8451" width="8.5546875" style="15"/>
    <col min="8452" max="8452" width="13.5546875" style="15" customWidth="1"/>
    <col min="8453" max="8704" width="8.5546875" style="15"/>
    <col min="8705" max="8705" width="58.5546875" style="15" customWidth="1"/>
    <col min="8706" max="8706" width="58.44140625" style="15" customWidth="1"/>
    <col min="8707" max="8707" width="8.5546875" style="15"/>
    <col min="8708" max="8708" width="13.5546875" style="15" customWidth="1"/>
    <col min="8709" max="8960" width="8.5546875" style="15"/>
    <col min="8961" max="8961" width="58.5546875" style="15" customWidth="1"/>
    <col min="8962" max="8962" width="58.44140625" style="15" customWidth="1"/>
    <col min="8963" max="8963" width="8.5546875" style="15"/>
    <col min="8964" max="8964" width="13.5546875" style="15" customWidth="1"/>
    <col min="8965" max="9216" width="8.5546875" style="15"/>
    <col min="9217" max="9217" width="58.5546875" style="15" customWidth="1"/>
    <col min="9218" max="9218" width="58.44140625" style="15" customWidth="1"/>
    <col min="9219" max="9219" width="8.5546875" style="15"/>
    <col min="9220" max="9220" width="13.5546875" style="15" customWidth="1"/>
    <col min="9221" max="9472" width="8.5546875" style="15"/>
    <col min="9473" max="9473" width="58.5546875" style="15" customWidth="1"/>
    <col min="9474" max="9474" width="58.44140625" style="15" customWidth="1"/>
    <col min="9475" max="9475" width="8.5546875" style="15"/>
    <col min="9476" max="9476" width="13.5546875" style="15" customWidth="1"/>
    <col min="9477" max="9728" width="8.5546875" style="15"/>
    <col min="9729" max="9729" width="58.5546875" style="15" customWidth="1"/>
    <col min="9730" max="9730" width="58.44140625" style="15" customWidth="1"/>
    <col min="9731" max="9731" width="8.5546875" style="15"/>
    <col min="9732" max="9732" width="13.5546875" style="15" customWidth="1"/>
    <col min="9733" max="9984" width="8.5546875" style="15"/>
    <col min="9985" max="9985" width="58.5546875" style="15" customWidth="1"/>
    <col min="9986" max="9986" width="58.44140625" style="15" customWidth="1"/>
    <col min="9987" max="9987" width="8.5546875" style="15"/>
    <col min="9988" max="9988" width="13.5546875" style="15" customWidth="1"/>
    <col min="9989" max="10240" width="8.5546875" style="15"/>
    <col min="10241" max="10241" width="58.5546875" style="15" customWidth="1"/>
    <col min="10242" max="10242" width="58.44140625" style="15" customWidth="1"/>
    <col min="10243" max="10243" width="8.5546875" style="15"/>
    <col min="10244" max="10244" width="13.5546875" style="15" customWidth="1"/>
    <col min="10245" max="10496" width="8.5546875" style="15"/>
    <col min="10497" max="10497" width="58.5546875" style="15" customWidth="1"/>
    <col min="10498" max="10498" width="58.44140625" style="15" customWidth="1"/>
    <col min="10499" max="10499" width="8.5546875" style="15"/>
    <col min="10500" max="10500" width="13.5546875" style="15" customWidth="1"/>
    <col min="10501" max="10752" width="8.5546875" style="15"/>
    <col min="10753" max="10753" width="58.5546875" style="15" customWidth="1"/>
    <col min="10754" max="10754" width="58.44140625" style="15" customWidth="1"/>
    <col min="10755" max="10755" width="8.5546875" style="15"/>
    <col min="10756" max="10756" width="13.5546875" style="15" customWidth="1"/>
    <col min="10757" max="11008" width="8.5546875" style="15"/>
    <col min="11009" max="11009" width="58.5546875" style="15" customWidth="1"/>
    <col min="11010" max="11010" width="58.44140625" style="15" customWidth="1"/>
    <col min="11011" max="11011" width="8.5546875" style="15"/>
    <col min="11012" max="11012" width="13.5546875" style="15" customWidth="1"/>
    <col min="11013" max="11264" width="8.5546875" style="15"/>
    <col min="11265" max="11265" width="58.5546875" style="15" customWidth="1"/>
    <col min="11266" max="11266" width="58.44140625" style="15" customWidth="1"/>
    <col min="11267" max="11267" width="8.5546875" style="15"/>
    <col min="11268" max="11268" width="13.5546875" style="15" customWidth="1"/>
    <col min="11269" max="11520" width="8.5546875" style="15"/>
    <col min="11521" max="11521" width="58.5546875" style="15" customWidth="1"/>
    <col min="11522" max="11522" width="58.44140625" style="15" customWidth="1"/>
    <col min="11523" max="11523" width="8.5546875" style="15"/>
    <col min="11524" max="11524" width="13.5546875" style="15" customWidth="1"/>
    <col min="11525" max="11776" width="8.5546875" style="15"/>
    <col min="11777" max="11777" width="58.5546875" style="15" customWidth="1"/>
    <col min="11778" max="11778" width="58.44140625" style="15" customWidth="1"/>
    <col min="11779" max="11779" width="8.5546875" style="15"/>
    <col min="11780" max="11780" width="13.5546875" style="15" customWidth="1"/>
    <col min="11781" max="12032" width="8.5546875" style="15"/>
    <col min="12033" max="12033" width="58.5546875" style="15" customWidth="1"/>
    <col min="12034" max="12034" width="58.44140625" style="15" customWidth="1"/>
    <col min="12035" max="12035" width="8.5546875" style="15"/>
    <col min="12036" max="12036" width="13.5546875" style="15" customWidth="1"/>
    <col min="12037" max="12288" width="8.5546875" style="15"/>
    <col min="12289" max="12289" width="58.5546875" style="15" customWidth="1"/>
    <col min="12290" max="12290" width="58.44140625" style="15" customWidth="1"/>
    <col min="12291" max="12291" width="8.5546875" style="15"/>
    <col min="12292" max="12292" width="13.5546875" style="15" customWidth="1"/>
    <col min="12293" max="12544" width="8.5546875" style="15"/>
    <col min="12545" max="12545" width="58.5546875" style="15" customWidth="1"/>
    <col min="12546" max="12546" width="58.44140625" style="15" customWidth="1"/>
    <col min="12547" max="12547" width="8.5546875" style="15"/>
    <col min="12548" max="12548" width="13.5546875" style="15" customWidth="1"/>
    <col min="12549" max="12800" width="8.5546875" style="15"/>
    <col min="12801" max="12801" width="58.5546875" style="15" customWidth="1"/>
    <col min="12802" max="12802" width="58.44140625" style="15" customWidth="1"/>
    <col min="12803" max="12803" width="8.5546875" style="15"/>
    <col min="12804" max="12804" width="13.5546875" style="15" customWidth="1"/>
    <col min="12805" max="13056" width="8.5546875" style="15"/>
    <col min="13057" max="13057" width="58.5546875" style="15" customWidth="1"/>
    <col min="13058" max="13058" width="58.44140625" style="15" customWidth="1"/>
    <col min="13059" max="13059" width="8.5546875" style="15"/>
    <col min="13060" max="13060" width="13.5546875" style="15" customWidth="1"/>
    <col min="13061" max="13312" width="8.5546875" style="15"/>
    <col min="13313" max="13313" width="58.5546875" style="15" customWidth="1"/>
    <col min="13314" max="13314" width="58.44140625" style="15" customWidth="1"/>
    <col min="13315" max="13315" width="8.5546875" style="15"/>
    <col min="13316" max="13316" width="13.5546875" style="15" customWidth="1"/>
    <col min="13317" max="13568" width="8.5546875" style="15"/>
    <col min="13569" max="13569" width="58.5546875" style="15" customWidth="1"/>
    <col min="13570" max="13570" width="58.44140625" style="15" customWidth="1"/>
    <col min="13571" max="13571" width="8.5546875" style="15"/>
    <col min="13572" max="13572" width="13.5546875" style="15" customWidth="1"/>
    <col min="13573" max="13824" width="8.5546875" style="15"/>
    <col min="13825" max="13825" width="58.5546875" style="15" customWidth="1"/>
    <col min="13826" max="13826" width="58.44140625" style="15" customWidth="1"/>
    <col min="13827" max="13827" width="8.5546875" style="15"/>
    <col min="13828" max="13828" width="13.5546875" style="15" customWidth="1"/>
    <col min="13829" max="14080" width="8.5546875" style="15"/>
    <col min="14081" max="14081" width="58.5546875" style="15" customWidth="1"/>
    <col min="14082" max="14082" width="58.44140625" style="15" customWidth="1"/>
    <col min="14083" max="14083" width="8.5546875" style="15"/>
    <col min="14084" max="14084" width="13.5546875" style="15" customWidth="1"/>
    <col min="14085" max="14336" width="8.5546875" style="15"/>
    <col min="14337" max="14337" width="58.5546875" style="15" customWidth="1"/>
    <col min="14338" max="14338" width="58.44140625" style="15" customWidth="1"/>
    <col min="14339" max="14339" width="8.5546875" style="15"/>
    <col min="14340" max="14340" width="13.5546875" style="15" customWidth="1"/>
    <col min="14341" max="14592" width="8.5546875" style="15"/>
    <col min="14593" max="14593" width="58.5546875" style="15" customWidth="1"/>
    <col min="14594" max="14594" width="58.44140625" style="15" customWidth="1"/>
    <col min="14595" max="14595" width="8.5546875" style="15"/>
    <col min="14596" max="14596" width="13.5546875" style="15" customWidth="1"/>
    <col min="14597" max="14848" width="8.5546875" style="15"/>
    <col min="14849" max="14849" width="58.5546875" style="15" customWidth="1"/>
    <col min="14850" max="14850" width="58.44140625" style="15" customWidth="1"/>
    <col min="14851" max="14851" width="8.5546875" style="15"/>
    <col min="14852" max="14852" width="13.5546875" style="15" customWidth="1"/>
    <col min="14853" max="15104" width="8.5546875" style="15"/>
    <col min="15105" max="15105" width="58.5546875" style="15" customWidth="1"/>
    <col min="15106" max="15106" width="58.44140625" style="15" customWidth="1"/>
    <col min="15107" max="15107" width="8.5546875" style="15"/>
    <col min="15108" max="15108" width="13.5546875" style="15" customWidth="1"/>
    <col min="15109" max="15360" width="8.5546875" style="15"/>
    <col min="15361" max="15361" width="58.5546875" style="15" customWidth="1"/>
    <col min="15362" max="15362" width="58.44140625" style="15" customWidth="1"/>
    <col min="15363" max="15363" width="8.5546875" style="15"/>
    <col min="15364" max="15364" width="13.5546875" style="15" customWidth="1"/>
    <col min="15365" max="15616" width="8.5546875" style="15"/>
    <col min="15617" max="15617" width="58.5546875" style="15" customWidth="1"/>
    <col min="15618" max="15618" width="58.44140625" style="15" customWidth="1"/>
    <col min="15619" max="15619" width="8.5546875" style="15"/>
    <col min="15620" max="15620" width="13.5546875" style="15" customWidth="1"/>
    <col min="15621" max="15872" width="8.5546875" style="15"/>
    <col min="15873" max="15873" width="58.5546875" style="15" customWidth="1"/>
    <col min="15874" max="15874" width="58.44140625" style="15" customWidth="1"/>
    <col min="15875" max="15875" width="8.5546875" style="15"/>
    <col min="15876" max="15876" width="13.5546875" style="15" customWidth="1"/>
    <col min="15877" max="16128" width="8.5546875" style="15"/>
    <col min="16129" max="16129" width="58.5546875" style="15" customWidth="1"/>
    <col min="16130" max="16130" width="58.44140625" style="15" customWidth="1"/>
    <col min="16131" max="16131" width="8.5546875" style="15"/>
    <col min="16132" max="16132" width="13.5546875" style="15" customWidth="1"/>
    <col min="16133" max="16382" width="8.5546875" style="15"/>
    <col min="16383" max="16384" width="8.5546875" style="15" customWidth="1"/>
  </cols>
  <sheetData>
    <row r="1" spans="1:7" x14ac:dyDescent="0.3">
      <c r="A1" s="63" t="s">
        <v>1011</v>
      </c>
      <c r="B1" s="63" t="s">
        <v>1012</v>
      </c>
      <c r="C1" s="543"/>
      <c r="D1" s="543"/>
      <c r="E1" s="543"/>
    </row>
    <row r="2" spans="1:7" ht="25.5" customHeight="1" x14ac:dyDescent="0.3">
      <c r="A2" s="63" t="s">
        <v>1761</v>
      </c>
      <c r="B2" s="63" t="s">
        <v>1762</v>
      </c>
      <c r="C2" s="544"/>
      <c r="D2" s="544"/>
      <c r="E2" s="544"/>
    </row>
    <row r="3" spans="1:7" x14ac:dyDescent="0.3">
      <c r="A3" s="69"/>
      <c r="B3" s="69"/>
    </row>
    <row r="4" spans="1:7" ht="31.5" customHeight="1" x14ac:dyDescent="0.3">
      <c r="A4" s="545" t="s">
        <v>997</v>
      </c>
      <c r="B4" s="545" t="s">
        <v>178</v>
      </c>
    </row>
    <row r="5" spans="1:7" s="54" customFormat="1" ht="15.6" x14ac:dyDescent="0.3">
      <c r="A5" s="17" t="s">
        <v>998</v>
      </c>
      <c r="B5" s="17"/>
      <c r="F5" s="35"/>
    </row>
    <row r="6" spans="1:7" x14ac:dyDescent="0.3">
      <c r="A6" s="817" t="s">
        <v>999</v>
      </c>
      <c r="B6" s="817"/>
    </row>
    <row r="7" spans="1:7" s="89" customFormat="1" ht="47.4" thickBot="1" x14ac:dyDescent="0.35">
      <c r="A7" s="818" t="s">
        <v>1752</v>
      </c>
      <c r="B7" s="818" t="s">
        <v>1753</v>
      </c>
    </row>
    <row r="8" spans="1:7" s="56" customFormat="1" thickTop="1" thickBot="1" x14ac:dyDescent="0.35">
      <c r="A8" s="1540"/>
      <c r="B8" s="1540"/>
      <c r="C8" s="1542" t="s">
        <v>159</v>
      </c>
      <c r="D8" s="1544" t="s">
        <v>738</v>
      </c>
      <c r="E8" s="1544" t="s">
        <v>1741</v>
      </c>
      <c r="F8" s="1457" t="s">
        <v>1635</v>
      </c>
      <c r="G8" s="1454" t="s">
        <v>1568</v>
      </c>
    </row>
    <row r="9" spans="1:7" s="56" customFormat="1" ht="49.2" customHeight="1" thickBot="1" x14ac:dyDescent="0.35">
      <c r="A9" s="1541"/>
      <c r="B9" s="1541"/>
      <c r="C9" s="1543"/>
      <c r="D9" s="1545"/>
      <c r="E9" s="1545"/>
      <c r="F9" s="819" t="s">
        <v>1742</v>
      </c>
      <c r="G9" s="820" t="s">
        <v>1742</v>
      </c>
    </row>
    <row r="10" spans="1:7" s="56" customFormat="1" ht="21.6" customHeight="1" thickBot="1" x14ac:dyDescent="0.35">
      <c r="A10" s="778" t="s">
        <v>247</v>
      </c>
      <c r="B10" s="778" t="s">
        <v>248</v>
      </c>
      <c r="C10" s="91"/>
      <c r="D10" s="91"/>
      <c r="E10" s="91"/>
      <c r="F10" s="222"/>
      <c r="G10" s="821"/>
    </row>
    <row r="11" spans="1:7" s="56" customFormat="1" ht="17.7" customHeight="1" x14ac:dyDescent="0.3">
      <c r="A11" s="1538" t="s">
        <v>656</v>
      </c>
      <c r="B11" s="1538" t="s">
        <v>1748</v>
      </c>
      <c r="C11" s="94" t="s">
        <v>160</v>
      </c>
      <c r="D11" s="822" t="s">
        <v>163</v>
      </c>
      <c r="E11" s="822" t="s">
        <v>73</v>
      </c>
      <c r="F11" s="1534">
        <v>1</v>
      </c>
      <c r="G11" s="1536">
        <v>1</v>
      </c>
    </row>
    <row r="12" spans="1:7" s="56" customFormat="1" ht="22.2" customHeight="1" thickBot="1" x14ac:dyDescent="0.35">
      <c r="A12" s="1539"/>
      <c r="B12" s="1539"/>
      <c r="C12" s="73" t="s">
        <v>161</v>
      </c>
      <c r="D12" s="823" t="s">
        <v>164</v>
      </c>
      <c r="E12" s="823" t="s">
        <v>105</v>
      </c>
      <c r="F12" s="1535"/>
      <c r="G12" s="1537"/>
    </row>
    <row r="13" spans="1:7" s="56" customFormat="1" ht="20.399999999999999" x14ac:dyDescent="0.3">
      <c r="A13" s="1538" t="s">
        <v>1743</v>
      </c>
      <c r="B13" s="1538" t="s">
        <v>1749</v>
      </c>
      <c r="C13" s="94" t="s">
        <v>160</v>
      </c>
      <c r="D13" s="822" t="s">
        <v>165</v>
      </c>
      <c r="E13" s="822" t="s">
        <v>154</v>
      </c>
      <c r="F13" s="1534">
        <v>1</v>
      </c>
      <c r="G13" s="1536">
        <v>1</v>
      </c>
    </row>
    <row r="14" spans="1:7" s="56" customFormat="1" ht="21" thickBot="1" x14ac:dyDescent="0.35">
      <c r="A14" s="1539"/>
      <c r="B14" s="1539"/>
      <c r="C14" s="73" t="s">
        <v>161</v>
      </c>
      <c r="D14" s="823" t="s">
        <v>1001</v>
      </c>
      <c r="E14" s="823" t="s">
        <v>155</v>
      </c>
      <c r="F14" s="1535"/>
      <c r="G14" s="1537"/>
    </row>
    <row r="15" spans="1:7" s="56" customFormat="1" ht="20.399999999999999" x14ac:dyDescent="0.3">
      <c r="A15" s="1556" t="s">
        <v>1760</v>
      </c>
      <c r="B15" s="1538" t="s">
        <v>1760</v>
      </c>
      <c r="C15" s="94" t="s">
        <v>167</v>
      </c>
      <c r="D15" s="822" t="s">
        <v>242</v>
      </c>
      <c r="E15" s="822" t="s">
        <v>154</v>
      </c>
      <c r="F15" s="1534">
        <v>1</v>
      </c>
      <c r="G15" s="1536">
        <v>1</v>
      </c>
    </row>
    <row r="16" spans="1:7" s="56" customFormat="1" ht="23.25" customHeight="1" thickBot="1" x14ac:dyDescent="0.35">
      <c r="A16" s="1557"/>
      <c r="B16" s="1539"/>
      <c r="C16" s="73" t="s">
        <v>168</v>
      </c>
      <c r="D16" s="823" t="s">
        <v>1002</v>
      </c>
      <c r="E16" s="823" t="s">
        <v>155</v>
      </c>
      <c r="F16" s="1535"/>
      <c r="G16" s="1537"/>
    </row>
    <row r="17" spans="1:7" s="56" customFormat="1" ht="20.399999999999999" x14ac:dyDescent="0.3">
      <c r="A17" s="1556" t="s">
        <v>1744</v>
      </c>
      <c r="B17" s="1538" t="s">
        <v>1744</v>
      </c>
      <c r="C17" s="94" t="s">
        <v>170</v>
      </c>
      <c r="D17" s="822" t="s">
        <v>242</v>
      </c>
      <c r="E17" s="822" t="s">
        <v>154</v>
      </c>
      <c r="F17" s="1534">
        <v>1</v>
      </c>
      <c r="G17" s="1536">
        <v>1</v>
      </c>
    </row>
    <row r="18" spans="1:7" s="56" customFormat="1" ht="15.75" customHeight="1" thickBot="1" x14ac:dyDescent="0.35">
      <c r="A18" s="1557"/>
      <c r="B18" s="1539"/>
      <c r="C18" s="73" t="s">
        <v>171</v>
      </c>
      <c r="D18" s="823" t="s">
        <v>1002</v>
      </c>
      <c r="E18" s="823" t="s">
        <v>155</v>
      </c>
      <c r="F18" s="1535"/>
      <c r="G18" s="1537"/>
    </row>
    <row r="19" spans="1:7" s="56" customFormat="1" ht="16.8" customHeight="1" x14ac:dyDescent="0.3">
      <c r="A19" s="1538" t="s">
        <v>1169</v>
      </c>
      <c r="B19" s="1538" t="s">
        <v>1750</v>
      </c>
      <c r="C19" s="94" t="s">
        <v>160</v>
      </c>
      <c r="D19" s="822" t="s">
        <v>1758</v>
      </c>
      <c r="E19" s="822" t="s">
        <v>154</v>
      </c>
      <c r="F19" s="1546">
        <v>1</v>
      </c>
      <c r="G19" s="1548">
        <v>0.8</v>
      </c>
    </row>
    <row r="20" spans="1:7" s="56" customFormat="1" ht="21" thickBot="1" x14ac:dyDescent="0.35">
      <c r="A20" s="1539"/>
      <c r="B20" s="1539"/>
      <c r="C20" s="73" t="s">
        <v>161</v>
      </c>
      <c r="D20" s="823" t="s">
        <v>1599</v>
      </c>
      <c r="E20" s="823" t="s">
        <v>155</v>
      </c>
      <c r="F20" s="1547"/>
      <c r="G20" s="1549"/>
    </row>
    <row r="21" spans="1:7" s="56" customFormat="1" ht="20.399999999999999" x14ac:dyDescent="0.3">
      <c r="A21" s="1538" t="s">
        <v>1745</v>
      </c>
      <c r="B21" s="1538" t="s">
        <v>1751</v>
      </c>
      <c r="C21" s="94" t="s">
        <v>160</v>
      </c>
      <c r="D21" s="822" t="s">
        <v>243</v>
      </c>
      <c r="E21" s="822" t="s">
        <v>154</v>
      </c>
      <c r="F21" s="1546">
        <v>0.51</v>
      </c>
      <c r="G21" s="1548">
        <v>0.51</v>
      </c>
    </row>
    <row r="22" spans="1:7" s="56" customFormat="1" ht="21" thickBot="1" x14ac:dyDescent="0.35">
      <c r="A22" s="1558"/>
      <c r="B22" s="1558"/>
      <c r="C22" s="72" t="s">
        <v>161</v>
      </c>
      <c r="D22" s="88" t="s">
        <v>244</v>
      </c>
      <c r="E22" s="823" t="s">
        <v>155</v>
      </c>
      <c r="F22" s="1576"/>
      <c r="G22" s="1577"/>
    </row>
    <row r="23" spans="1:7" s="56" customFormat="1" ht="15" customHeight="1" x14ac:dyDescent="0.3">
      <c r="A23" s="1538" t="s">
        <v>1746</v>
      </c>
      <c r="B23" s="1538" t="s">
        <v>1747</v>
      </c>
      <c r="C23" s="94" t="s">
        <v>160</v>
      </c>
      <c r="D23" s="822" t="s">
        <v>1758</v>
      </c>
      <c r="E23" s="822" t="s">
        <v>154</v>
      </c>
      <c r="F23" s="1546">
        <v>1</v>
      </c>
      <c r="G23" s="1571" t="s">
        <v>214</v>
      </c>
    </row>
    <row r="24" spans="1:7" s="56" customFormat="1" ht="21" thickBot="1" x14ac:dyDescent="0.35">
      <c r="A24" s="1539"/>
      <c r="B24" s="1539"/>
      <c r="C24" s="73" t="s">
        <v>161</v>
      </c>
      <c r="D24" s="823" t="s">
        <v>1599</v>
      </c>
      <c r="E24" s="823" t="s">
        <v>155</v>
      </c>
      <c r="F24" s="1547"/>
      <c r="G24" s="1572"/>
    </row>
    <row r="25" spans="1:7" s="56" customFormat="1" ht="20.7" customHeight="1" x14ac:dyDescent="0.3">
      <c r="A25" s="1573" t="s">
        <v>1759</v>
      </c>
      <c r="B25" s="1573" t="s">
        <v>1759</v>
      </c>
      <c r="C25" s="94" t="s">
        <v>170</v>
      </c>
      <c r="D25" s="822" t="s">
        <v>1758</v>
      </c>
      <c r="E25" s="822" t="s">
        <v>154</v>
      </c>
      <c r="F25" s="1546">
        <v>1</v>
      </c>
      <c r="G25" s="1571" t="s">
        <v>214</v>
      </c>
    </row>
    <row r="26" spans="1:7" s="56" customFormat="1" ht="20.7" customHeight="1" thickBot="1" x14ac:dyDescent="0.35">
      <c r="A26" s="1574"/>
      <c r="B26" s="1574"/>
      <c r="C26" s="73" t="s">
        <v>171</v>
      </c>
      <c r="D26" s="823" t="s">
        <v>1599</v>
      </c>
      <c r="E26" s="823" t="s">
        <v>155</v>
      </c>
      <c r="F26" s="1547"/>
      <c r="G26" s="1572"/>
    </row>
    <row r="27" spans="1:7" s="56" customFormat="1" ht="19.8" customHeight="1" thickBot="1" x14ac:dyDescent="0.35">
      <c r="A27" s="1466" t="s">
        <v>172</v>
      </c>
      <c r="B27" s="1466" t="s">
        <v>173</v>
      </c>
      <c r="C27" s="1463"/>
      <c r="D27" s="333"/>
      <c r="E27" s="333"/>
      <c r="F27" s="1464"/>
      <c r="G27" s="1465"/>
    </row>
    <row r="28" spans="1:7" s="56" customFormat="1" ht="17.399999999999999" customHeight="1" x14ac:dyDescent="0.3">
      <c r="A28" s="1558" t="s">
        <v>739</v>
      </c>
      <c r="B28" s="1558" t="s">
        <v>174</v>
      </c>
      <c r="C28" s="72" t="s">
        <v>160</v>
      </c>
      <c r="D28" s="88" t="s">
        <v>175</v>
      </c>
      <c r="E28" s="88"/>
      <c r="F28" s="1575">
        <v>0.46300000000000002</v>
      </c>
      <c r="G28" s="1560">
        <v>0.46300000000000002</v>
      </c>
    </row>
    <row r="29" spans="1:7" s="56" customFormat="1" ht="16.2" customHeight="1" thickBot="1" x14ac:dyDescent="0.35">
      <c r="A29" s="1558"/>
      <c r="B29" s="1558"/>
      <c r="C29" s="95" t="s">
        <v>161</v>
      </c>
      <c r="D29" s="824" t="s">
        <v>176</v>
      </c>
      <c r="E29" s="88"/>
      <c r="F29" s="1575"/>
      <c r="G29" s="1560"/>
    </row>
    <row r="30" spans="1:7" s="56" customFormat="1" ht="20.399999999999999" x14ac:dyDescent="0.3">
      <c r="A30" s="1538" t="s">
        <v>740</v>
      </c>
      <c r="B30" s="1538" t="s">
        <v>177</v>
      </c>
      <c r="C30" s="96" t="s">
        <v>160</v>
      </c>
      <c r="D30" s="825" t="s">
        <v>243</v>
      </c>
      <c r="E30" s="825"/>
      <c r="F30" s="1569" t="s">
        <v>1005</v>
      </c>
      <c r="G30" s="1563" t="s">
        <v>1005</v>
      </c>
    </row>
    <row r="31" spans="1:7" s="56" customFormat="1" ht="21" thickBot="1" x14ac:dyDescent="0.35">
      <c r="A31" s="1539"/>
      <c r="B31" s="1539"/>
      <c r="C31" s="92" t="s">
        <v>161</v>
      </c>
      <c r="D31" s="93" t="s">
        <v>244</v>
      </c>
      <c r="E31" s="823"/>
      <c r="F31" s="1570"/>
      <c r="G31" s="1564"/>
    </row>
    <row r="32" spans="1:7" s="56" customFormat="1" ht="16.8" customHeight="1" x14ac:dyDescent="0.3">
      <c r="A32" s="293"/>
      <c r="B32" s="293"/>
      <c r="C32" s="72"/>
      <c r="D32" s="88"/>
      <c r="E32" s="88"/>
      <c r="F32" s="88"/>
      <c r="G32" s="88"/>
    </row>
    <row r="33" spans="1:8" s="89" customFormat="1" ht="16.2" thickBot="1" x14ac:dyDescent="0.35">
      <c r="A33" s="818" t="s">
        <v>1420</v>
      </c>
      <c r="B33" s="818" t="s">
        <v>1421</v>
      </c>
      <c r="G33" s="704"/>
      <c r="H33" s="1385"/>
    </row>
    <row r="34" spans="1:8" s="89" customFormat="1" ht="15" thickTop="1" thickBot="1" x14ac:dyDescent="0.35">
      <c r="A34" s="1540"/>
      <c r="B34" s="1540"/>
      <c r="C34" s="1542" t="s">
        <v>159</v>
      </c>
      <c r="D34" s="1544" t="s">
        <v>1000</v>
      </c>
      <c r="E34" s="1460"/>
      <c r="F34" s="1457" t="s">
        <v>1597</v>
      </c>
      <c r="G34" s="1454" t="s">
        <v>1568</v>
      </c>
    </row>
    <row r="35" spans="1:8" s="89" customFormat="1" ht="23.7" customHeight="1" thickBot="1" x14ac:dyDescent="0.35">
      <c r="A35" s="1541"/>
      <c r="B35" s="1541"/>
      <c r="C35" s="1543"/>
      <c r="D35" s="1545"/>
      <c r="E35" s="1461"/>
      <c r="F35" s="1462" t="s">
        <v>180</v>
      </c>
      <c r="G35" s="1455" t="s">
        <v>180</v>
      </c>
    </row>
    <row r="36" spans="1:8" s="89" customFormat="1" thickBot="1" x14ac:dyDescent="0.35">
      <c r="A36" s="90" t="s">
        <v>1422</v>
      </c>
      <c r="B36" s="90" t="s">
        <v>1423</v>
      </c>
      <c r="C36" s="91"/>
      <c r="D36" s="91"/>
      <c r="E36" s="91"/>
      <c r="F36" s="222"/>
      <c r="G36" s="821"/>
    </row>
    <row r="37" spans="1:8" s="89" customFormat="1" ht="13.8" x14ac:dyDescent="0.3">
      <c r="A37" s="1538" t="s">
        <v>1754</v>
      </c>
      <c r="B37" s="1538" t="s">
        <v>1757</v>
      </c>
      <c r="C37" s="94" t="s">
        <v>160</v>
      </c>
      <c r="D37" s="822" t="s">
        <v>1003</v>
      </c>
      <c r="E37" s="822" t="s">
        <v>154</v>
      </c>
      <c r="F37" s="1565">
        <v>1</v>
      </c>
      <c r="G37" s="1567">
        <v>1</v>
      </c>
    </row>
    <row r="38" spans="1:8" s="89" customFormat="1" thickBot="1" x14ac:dyDescent="0.35">
      <c r="A38" s="1539"/>
      <c r="B38" s="1539"/>
      <c r="C38" s="73" t="s">
        <v>161</v>
      </c>
      <c r="D38" s="823" t="s">
        <v>1004</v>
      </c>
      <c r="E38" s="823" t="s">
        <v>155</v>
      </c>
      <c r="F38" s="1566"/>
      <c r="G38" s="1568"/>
    </row>
    <row r="39" spans="1:8" s="89" customFormat="1" ht="19.8" customHeight="1" x14ac:dyDescent="0.3">
      <c r="A39" s="1556" t="s">
        <v>761</v>
      </c>
      <c r="B39" s="1538" t="s">
        <v>761</v>
      </c>
      <c r="C39" s="94" t="s">
        <v>167</v>
      </c>
      <c r="D39" s="822" t="s">
        <v>1424</v>
      </c>
      <c r="E39" s="822" t="s">
        <v>154</v>
      </c>
      <c r="F39" s="1565">
        <v>1</v>
      </c>
      <c r="G39" s="1567">
        <v>1</v>
      </c>
    </row>
    <row r="40" spans="1:8" s="89" customFormat="1" ht="22.8" customHeight="1" thickBot="1" x14ac:dyDescent="0.35">
      <c r="A40" s="1539"/>
      <c r="B40" s="1539"/>
      <c r="C40" s="73" t="s">
        <v>168</v>
      </c>
      <c r="D40" s="823" t="s">
        <v>1425</v>
      </c>
      <c r="E40" s="823" t="s">
        <v>155</v>
      </c>
      <c r="F40" s="1566"/>
      <c r="G40" s="1568"/>
    </row>
    <row r="41" spans="1:8" s="89" customFormat="1" ht="25.8" customHeight="1" x14ac:dyDescent="0.3">
      <c r="A41" s="1556" t="s">
        <v>1746</v>
      </c>
      <c r="B41" s="1538" t="s">
        <v>1747</v>
      </c>
      <c r="C41" s="94" t="s">
        <v>167</v>
      </c>
      <c r="D41" s="822" t="s">
        <v>1758</v>
      </c>
      <c r="E41" s="822" t="s">
        <v>154</v>
      </c>
      <c r="F41" s="1565">
        <v>1</v>
      </c>
      <c r="G41" s="1567">
        <v>1</v>
      </c>
    </row>
    <row r="42" spans="1:8" s="89" customFormat="1" ht="21" thickBot="1" x14ac:dyDescent="0.35">
      <c r="A42" s="1557"/>
      <c r="B42" s="1539"/>
      <c r="C42" s="73" t="s">
        <v>168</v>
      </c>
      <c r="D42" s="823" t="s">
        <v>1599</v>
      </c>
      <c r="E42" s="823" t="s">
        <v>155</v>
      </c>
      <c r="F42" s="1566"/>
      <c r="G42" s="1568"/>
    </row>
    <row r="43" spans="1:8" s="89" customFormat="1" thickBot="1" x14ac:dyDescent="0.35">
      <c r="A43" s="90" t="s">
        <v>1426</v>
      </c>
      <c r="B43" s="90" t="s">
        <v>1427</v>
      </c>
      <c r="C43" s="91"/>
      <c r="D43" s="91"/>
      <c r="E43" s="91"/>
      <c r="F43" s="222"/>
      <c r="G43" s="821"/>
    </row>
    <row r="44" spans="1:8" s="89" customFormat="1" ht="20.399999999999999" customHeight="1" x14ac:dyDescent="0.3">
      <c r="A44" s="1556" t="s">
        <v>1746</v>
      </c>
      <c r="B44" s="1538" t="s">
        <v>1747</v>
      </c>
      <c r="C44" s="94" t="s">
        <v>170</v>
      </c>
      <c r="D44" s="822" t="s">
        <v>1758</v>
      </c>
      <c r="E44" s="822" t="s">
        <v>154</v>
      </c>
      <c r="F44" s="1565">
        <v>1</v>
      </c>
      <c r="G44" s="1567">
        <v>1</v>
      </c>
    </row>
    <row r="45" spans="1:8" s="89" customFormat="1" ht="21" thickBot="1" x14ac:dyDescent="0.35">
      <c r="A45" s="1557"/>
      <c r="B45" s="1539"/>
      <c r="C45" s="73" t="s">
        <v>171</v>
      </c>
      <c r="D45" s="823" t="s">
        <v>1599</v>
      </c>
      <c r="E45" s="823" t="s">
        <v>155</v>
      </c>
      <c r="F45" s="1566"/>
      <c r="G45" s="1568"/>
    </row>
    <row r="46" spans="1:8" s="89" customFormat="1" ht="15.6" x14ac:dyDescent="0.3">
      <c r="A46" s="818"/>
      <c r="B46" s="818"/>
      <c r="G46" s="704"/>
    </row>
    <row r="47" spans="1:8" s="89" customFormat="1" ht="15.6" x14ac:dyDescent="0.3">
      <c r="A47" s="818"/>
      <c r="B47" s="818"/>
      <c r="G47" s="704"/>
    </row>
    <row r="48" spans="1:8" s="89" customFormat="1" ht="16.2" thickBot="1" x14ac:dyDescent="0.35">
      <c r="A48" s="818" t="s">
        <v>1755</v>
      </c>
      <c r="B48" s="818" t="s">
        <v>1756</v>
      </c>
    </row>
    <row r="49" spans="1:7" s="56" customFormat="1" ht="28.5" customHeight="1" thickTop="1" thickBot="1" x14ac:dyDescent="0.35">
      <c r="A49" s="1550" t="s">
        <v>245</v>
      </c>
      <c r="B49" s="1550" t="s">
        <v>246</v>
      </c>
      <c r="C49" s="1552" t="s">
        <v>159</v>
      </c>
      <c r="D49" s="1554" t="s">
        <v>1000</v>
      </c>
      <c r="E49" s="1458"/>
      <c r="F49" s="1457" t="s">
        <v>1597</v>
      </c>
      <c r="G49" s="1456" t="s">
        <v>1568</v>
      </c>
    </row>
    <row r="50" spans="1:7" s="56" customFormat="1" ht="33" customHeight="1" thickBot="1" x14ac:dyDescent="0.35">
      <c r="A50" s="1551"/>
      <c r="B50" s="1551"/>
      <c r="C50" s="1553"/>
      <c r="D50" s="1555"/>
      <c r="E50" s="1459"/>
      <c r="F50" s="819" t="s">
        <v>180</v>
      </c>
      <c r="G50" s="1313" t="s">
        <v>180</v>
      </c>
    </row>
    <row r="51" spans="1:7" s="56" customFormat="1" ht="9.75" customHeight="1" x14ac:dyDescent="0.3">
      <c r="A51" s="826"/>
      <c r="B51" s="826"/>
      <c r="C51" s="72"/>
      <c r="D51" s="88"/>
      <c r="E51" s="88"/>
      <c r="F51" s="332"/>
      <c r="G51" s="827"/>
    </row>
    <row r="52" spans="1:7" s="56" customFormat="1" ht="10.199999999999999" x14ac:dyDescent="0.3">
      <c r="A52" s="1558" t="s">
        <v>739</v>
      </c>
      <c r="B52" s="1558" t="s">
        <v>174</v>
      </c>
      <c r="C52" s="72" t="s">
        <v>160</v>
      </c>
      <c r="D52" s="88" t="s">
        <v>175</v>
      </c>
      <c r="E52" s="88"/>
      <c r="F52" s="1559">
        <v>0.48149999999999998</v>
      </c>
      <c r="G52" s="1560">
        <v>0.48149999999999998</v>
      </c>
    </row>
    <row r="53" spans="1:7" s="56" customFormat="1" ht="10.199999999999999" x14ac:dyDescent="0.3">
      <c r="A53" s="1558"/>
      <c r="B53" s="1558"/>
      <c r="C53" s="95" t="s">
        <v>161</v>
      </c>
      <c r="D53" s="824" t="s">
        <v>176</v>
      </c>
      <c r="E53" s="88"/>
      <c r="F53" s="1559"/>
      <c r="G53" s="1560"/>
    </row>
    <row r="54" spans="1:7" s="56" customFormat="1" ht="20.399999999999999" x14ac:dyDescent="0.3">
      <c r="A54" s="1538" t="s">
        <v>740</v>
      </c>
      <c r="B54" s="1538" t="s">
        <v>177</v>
      </c>
      <c r="C54" s="96" t="s">
        <v>160</v>
      </c>
      <c r="D54" s="825" t="s">
        <v>243</v>
      </c>
      <c r="E54" s="825"/>
      <c r="F54" s="1561" t="s">
        <v>1005</v>
      </c>
      <c r="G54" s="1563" t="s">
        <v>1005</v>
      </c>
    </row>
    <row r="55" spans="1:7" s="56" customFormat="1" ht="21" thickBot="1" x14ac:dyDescent="0.35">
      <c r="A55" s="1539"/>
      <c r="B55" s="1539"/>
      <c r="C55" s="92" t="s">
        <v>161</v>
      </c>
      <c r="D55" s="93" t="s">
        <v>244</v>
      </c>
      <c r="E55" s="823"/>
      <c r="F55" s="1562"/>
      <c r="G55" s="1564"/>
    </row>
    <row r="56" spans="1:7" ht="93" customHeight="1" x14ac:dyDescent="0.3">
      <c r="A56" s="277" t="s">
        <v>1006</v>
      </c>
      <c r="B56" s="277" t="s">
        <v>1007</v>
      </c>
      <c r="G56" s="739"/>
    </row>
    <row r="57" spans="1:7" x14ac:dyDescent="0.3">
      <c r="A57" s="828"/>
    </row>
    <row r="58" spans="1:7" x14ac:dyDescent="0.3">
      <c r="A58" s="277"/>
      <c r="B58" s="277"/>
    </row>
    <row r="59" spans="1:7" x14ac:dyDescent="0.3">
      <c r="A59"/>
    </row>
    <row r="60" spans="1:7" x14ac:dyDescent="0.3">
      <c r="A60" s="273" t="s">
        <v>1008</v>
      </c>
    </row>
  </sheetData>
  <mergeCells count="77">
    <mergeCell ref="E8:E9"/>
    <mergeCell ref="A23:A24"/>
    <mergeCell ref="B23:B24"/>
    <mergeCell ref="F23:F24"/>
    <mergeCell ref="G23:G24"/>
    <mergeCell ref="A21:A22"/>
    <mergeCell ref="B21:B22"/>
    <mergeCell ref="F21:F22"/>
    <mergeCell ref="G21:G22"/>
    <mergeCell ref="A15:A16"/>
    <mergeCell ref="B15:B16"/>
    <mergeCell ref="F15:F16"/>
    <mergeCell ref="G15:G16"/>
    <mergeCell ref="A17:A18"/>
    <mergeCell ref="B17:B18"/>
    <mergeCell ref="F17:F18"/>
    <mergeCell ref="F25:F26"/>
    <mergeCell ref="G25:G26"/>
    <mergeCell ref="A25:A26"/>
    <mergeCell ref="B25:B26"/>
    <mergeCell ref="G37:G38"/>
    <mergeCell ref="A28:A29"/>
    <mergeCell ref="B28:B29"/>
    <mergeCell ref="F28:F29"/>
    <mergeCell ref="G28:G29"/>
    <mergeCell ref="F39:F40"/>
    <mergeCell ref="G39:G40"/>
    <mergeCell ref="A30:A31"/>
    <mergeCell ref="B30:B31"/>
    <mergeCell ref="F30:F31"/>
    <mergeCell ref="G30:G31"/>
    <mergeCell ref="A34:A35"/>
    <mergeCell ref="B34:B35"/>
    <mergeCell ref="C34:C35"/>
    <mergeCell ref="D34:D35"/>
    <mergeCell ref="F37:F38"/>
    <mergeCell ref="F41:F42"/>
    <mergeCell ref="G41:G42"/>
    <mergeCell ref="A44:A45"/>
    <mergeCell ref="B44:B45"/>
    <mergeCell ref="F44:F45"/>
    <mergeCell ref="G44:G45"/>
    <mergeCell ref="A52:A53"/>
    <mergeCell ref="B52:B53"/>
    <mergeCell ref="F52:F53"/>
    <mergeCell ref="G52:G53"/>
    <mergeCell ref="A54:A55"/>
    <mergeCell ref="B54:B55"/>
    <mergeCell ref="F54:F55"/>
    <mergeCell ref="G54:G55"/>
    <mergeCell ref="A49:A50"/>
    <mergeCell ref="B49:B50"/>
    <mergeCell ref="C49:C50"/>
    <mergeCell ref="D49:D50"/>
    <mergeCell ref="A37:A38"/>
    <mergeCell ref="B37:B38"/>
    <mergeCell ref="A39:A40"/>
    <mergeCell ref="B39:B40"/>
    <mergeCell ref="A41:A42"/>
    <mergeCell ref="B41:B42"/>
    <mergeCell ref="G17:G18"/>
    <mergeCell ref="A19:A20"/>
    <mergeCell ref="B19:B20"/>
    <mergeCell ref="F19:F20"/>
    <mergeCell ref="G19:G20"/>
    <mergeCell ref="A8:A9"/>
    <mergeCell ref="B8:B9"/>
    <mergeCell ref="C8:C9"/>
    <mergeCell ref="D8:D9"/>
    <mergeCell ref="A11:A12"/>
    <mergeCell ref="B11:B12"/>
    <mergeCell ref="F11:F12"/>
    <mergeCell ref="G11:G12"/>
    <mergeCell ref="A13:A14"/>
    <mergeCell ref="B13:B14"/>
    <mergeCell ref="F13:F14"/>
    <mergeCell ref="G13:G14"/>
  </mergeCells>
  <phoneticPr fontId="86" type="noConversion"/>
  <pageMargins left="0" right="0" top="0.15748031496062992" bottom="0" header="0.11811023622047245" footer="0"/>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08A4-8BE0-4CB2-92E5-24020DD39A02}">
  <sheetPr>
    <tabColor rgb="FF92D050"/>
    <pageSetUpPr fitToPage="1"/>
  </sheetPr>
  <dimension ref="A1:H28"/>
  <sheetViews>
    <sheetView showGridLines="0" workbookViewId="0">
      <selection activeCell="I12" sqref="I12"/>
    </sheetView>
  </sheetViews>
  <sheetFormatPr defaultColWidth="8.5546875" defaultRowHeight="14.4" x14ac:dyDescent="0.3"/>
  <cols>
    <col min="1" max="1" width="63.44140625" customWidth="1"/>
    <col min="2" max="2" width="55.44140625" customWidth="1"/>
    <col min="3" max="3" width="15.5546875" customWidth="1"/>
    <col min="4" max="4" width="16.5546875" customWidth="1"/>
    <col min="5" max="5" width="14.6640625" customWidth="1"/>
    <col min="6" max="6" width="15" customWidth="1"/>
    <col min="7" max="7" width="16.5546875" customWidth="1"/>
    <col min="8" max="8" width="14.5546875" customWidth="1"/>
  </cols>
  <sheetData>
    <row r="1" spans="1:8" x14ac:dyDescent="0.3">
      <c r="A1" s="63" t="s">
        <v>1011</v>
      </c>
      <c r="B1" s="63" t="s">
        <v>1012</v>
      </c>
    </row>
    <row r="2" spans="1:8" ht="26.4" x14ac:dyDescent="0.3">
      <c r="A2" s="63" t="s">
        <v>1761</v>
      </c>
      <c r="B2" s="63" t="s">
        <v>1762</v>
      </c>
    </row>
    <row r="3" spans="1:8" ht="5.25" customHeight="1" x14ac:dyDescent="0.3"/>
    <row r="4" spans="1:8" s="75" customFormat="1" ht="21" x14ac:dyDescent="0.3">
      <c r="A4" s="545" t="s">
        <v>1009</v>
      </c>
      <c r="B4" s="545" t="s">
        <v>132</v>
      </c>
      <c r="C4" s="829"/>
      <c r="D4" s="54"/>
      <c r="E4" s="829"/>
    </row>
    <row r="5" spans="1:8" s="75" customFormat="1" ht="21.6" thickBot="1" x14ac:dyDescent="0.35">
      <c r="A5" s="545"/>
      <c r="B5" s="545"/>
      <c r="C5" s="829"/>
      <c r="D5" s="829"/>
      <c r="E5" s="829"/>
      <c r="G5" s="1467" t="s">
        <v>36</v>
      </c>
    </row>
    <row r="6" spans="1:8" s="15" customFormat="1" ht="34.5" customHeight="1" thickTop="1" x14ac:dyDescent="0.3">
      <c r="A6" s="1531"/>
      <c r="B6" s="1531"/>
      <c r="C6" s="1530" t="s">
        <v>109</v>
      </c>
      <c r="D6" s="1530"/>
      <c r="E6" s="214"/>
      <c r="F6" s="1530" t="s">
        <v>185</v>
      </c>
      <c r="G6" s="1530"/>
      <c r="H6" s="75"/>
    </row>
    <row r="7" spans="1:8" s="75" customFormat="1" x14ac:dyDescent="0.3">
      <c r="A7" s="1532"/>
      <c r="B7" s="1532"/>
      <c r="C7" s="830" t="s">
        <v>1635</v>
      </c>
      <c r="D7" s="831" t="s">
        <v>1568</v>
      </c>
      <c r="F7" s="830" t="s">
        <v>1635</v>
      </c>
      <c r="G7" s="831" t="s">
        <v>1568</v>
      </c>
    </row>
    <row r="8" spans="1:8" s="75" customFormat="1" x14ac:dyDescent="0.3">
      <c r="A8" s="111"/>
      <c r="B8" s="111"/>
      <c r="C8" s="609"/>
      <c r="D8" s="553"/>
      <c r="F8" s="609"/>
      <c r="G8" s="553"/>
    </row>
    <row r="9" spans="1:8" s="608" customFormat="1" x14ac:dyDescent="0.3">
      <c r="A9" s="553"/>
      <c r="B9" s="553"/>
      <c r="C9" s="609"/>
      <c r="D9" s="553"/>
      <c r="F9" s="609"/>
      <c r="G9" s="553"/>
      <c r="H9" s="75"/>
    </row>
    <row r="10" spans="1:8" s="608" customFormat="1" x14ac:dyDescent="0.3">
      <c r="A10" s="623" t="s">
        <v>1613</v>
      </c>
      <c r="B10" s="623" t="s">
        <v>1734</v>
      </c>
      <c r="C10" s="557">
        <v>21594</v>
      </c>
      <c r="D10" s="558">
        <v>23377</v>
      </c>
      <c r="F10" s="557">
        <v>1334</v>
      </c>
      <c r="G10" s="558">
        <v>1205</v>
      </c>
      <c r="H10" s="75"/>
    </row>
    <row r="11" spans="1:8" s="608" customFormat="1" x14ac:dyDescent="0.3">
      <c r="A11" s="614" t="s">
        <v>1612</v>
      </c>
      <c r="B11" s="832" t="s">
        <v>1735</v>
      </c>
      <c r="C11" s="573">
        <v>71779</v>
      </c>
      <c r="D11" s="571">
        <v>119250</v>
      </c>
      <c r="F11" s="573">
        <v>71779</v>
      </c>
      <c r="G11" s="571">
        <v>119250</v>
      </c>
      <c r="H11" s="75"/>
    </row>
    <row r="12" spans="1:8" s="608" customFormat="1" x14ac:dyDescent="0.3">
      <c r="A12" s="614" t="s">
        <v>1614</v>
      </c>
      <c r="B12" s="832" t="s">
        <v>1736</v>
      </c>
      <c r="C12" s="573">
        <v>20878</v>
      </c>
      <c r="D12" s="571">
        <v>13809</v>
      </c>
      <c r="F12" s="573">
        <v>3899</v>
      </c>
      <c r="G12" s="571">
        <v>3916</v>
      </c>
      <c r="H12" s="75"/>
    </row>
    <row r="13" spans="1:8" s="608" customFormat="1" x14ac:dyDescent="0.3">
      <c r="A13" s="614" t="s">
        <v>1615</v>
      </c>
      <c r="B13" s="832" t="s">
        <v>1737</v>
      </c>
      <c r="C13" s="1092">
        <v>19097</v>
      </c>
      <c r="D13" s="571">
        <v>19359</v>
      </c>
      <c r="F13" s="573">
        <v>18932</v>
      </c>
      <c r="G13" s="571">
        <v>18900</v>
      </c>
      <c r="H13" s="75"/>
    </row>
    <row r="14" spans="1:8" s="608" customFormat="1" x14ac:dyDescent="0.3">
      <c r="A14" s="614" t="s">
        <v>1611</v>
      </c>
      <c r="B14" s="832" t="s">
        <v>1738</v>
      </c>
      <c r="C14" s="1092">
        <v>6868</v>
      </c>
      <c r="D14" s="1143">
        <v>6490</v>
      </c>
      <c r="F14" s="1250">
        <v>748</v>
      </c>
      <c r="G14" s="1143">
        <v>88</v>
      </c>
      <c r="H14" s="75"/>
    </row>
    <row r="15" spans="1:8" s="608" customFormat="1" x14ac:dyDescent="0.3">
      <c r="A15" s="614" t="s">
        <v>1616</v>
      </c>
      <c r="B15" s="832" t="s">
        <v>1739</v>
      </c>
      <c r="C15" s="1092">
        <v>4193</v>
      </c>
      <c r="D15" s="571">
        <v>4603</v>
      </c>
      <c r="F15" s="1144">
        <v>3337</v>
      </c>
      <c r="G15" s="571">
        <v>4026</v>
      </c>
      <c r="H15" s="75"/>
    </row>
    <row r="16" spans="1:8" s="608" customFormat="1" x14ac:dyDescent="0.3">
      <c r="A16" s="614" t="s">
        <v>130</v>
      </c>
      <c r="B16" s="832" t="s">
        <v>1740</v>
      </c>
      <c r="C16" s="573">
        <v>-2675</v>
      </c>
      <c r="D16" s="571">
        <v>-3090</v>
      </c>
      <c r="F16" s="573">
        <v>-1447</v>
      </c>
      <c r="G16" s="571">
        <v>-1340</v>
      </c>
      <c r="H16" s="75"/>
    </row>
    <row r="17" spans="1:8" s="608" customFormat="1" ht="15" thickBot="1" x14ac:dyDescent="0.35">
      <c r="A17" s="833" t="s">
        <v>131</v>
      </c>
      <c r="B17" s="833" t="s">
        <v>158</v>
      </c>
      <c r="C17" s="834">
        <v>141734</v>
      </c>
      <c r="D17" s="835">
        <v>183798</v>
      </c>
      <c r="F17" s="834">
        <v>98582</v>
      </c>
      <c r="G17" s="835">
        <v>146045</v>
      </c>
      <c r="H17" s="75"/>
    </row>
    <row r="18" spans="1:8" s="608" customFormat="1" thickTop="1" x14ac:dyDescent="0.3">
      <c r="A18" s="836"/>
      <c r="B18" s="836"/>
      <c r="C18" s="585"/>
      <c r="D18" s="585"/>
      <c r="F18" s="585"/>
      <c r="G18" s="585"/>
    </row>
    <row r="19" spans="1:8" s="608" customFormat="1" ht="13.8" x14ac:dyDescent="0.3">
      <c r="A19" s="836"/>
      <c r="B19" s="836"/>
    </row>
    <row r="20" spans="1:8" s="15" customFormat="1" ht="16.2" thickBot="1" x14ac:dyDescent="0.35">
      <c r="A20" s="837" t="s">
        <v>741</v>
      </c>
      <c r="B20" s="837" t="s">
        <v>742</v>
      </c>
      <c r="C20" s="608"/>
      <c r="D20" s="608"/>
      <c r="E20" s="608"/>
      <c r="G20" s="547"/>
      <c r="H20" s="1467" t="s">
        <v>36</v>
      </c>
    </row>
    <row r="21" spans="1:8" s="55" customFormat="1" ht="28.5" customHeight="1" thickTop="1" x14ac:dyDescent="0.3">
      <c r="A21" s="1531"/>
      <c r="B21" s="1531"/>
      <c r="C21" s="1578" t="s">
        <v>109</v>
      </c>
      <c r="D21" s="1578"/>
      <c r="E21" s="1578"/>
      <c r="F21" s="1530" t="s">
        <v>185</v>
      </c>
      <c r="G21" s="1530"/>
      <c r="H21" s="1530"/>
    </row>
    <row r="22" spans="1:8" s="608" customFormat="1" ht="32.25" customHeight="1" x14ac:dyDescent="0.3">
      <c r="A22" s="1532"/>
      <c r="B22" s="1532"/>
      <c r="C22" s="603" t="s">
        <v>1633</v>
      </c>
      <c r="D22" s="604" t="s">
        <v>1634</v>
      </c>
      <c r="E22" s="604" t="s">
        <v>1609</v>
      </c>
      <c r="F22" s="603" t="s">
        <v>1633</v>
      </c>
      <c r="G22" s="604" t="s">
        <v>1634</v>
      </c>
      <c r="H22" s="604" t="s">
        <v>1609</v>
      </c>
    </row>
    <row r="23" spans="1:8" s="608" customFormat="1" ht="13.8" x14ac:dyDescent="0.3">
      <c r="A23" s="606"/>
      <c r="B23" s="606"/>
      <c r="C23" s="329"/>
      <c r="D23" s="607"/>
      <c r="E23" s="607"/>
      <c r="F23" s="329"/>
      <c r="G23" s="1234"/>
      <c r="H23" s="1234"/>
    </row>
    <row r="24" spans="1:8" s="608" customFormat="1" ht="13.8" x14ac:dyDescent="0.3">
      <c r="A24" s="553"/>
      <c r="B24" s="553"/>
      <c r="C24" s="609"/>
      <c r="D24" s="553"/>
      <c r="E24" s="553"/>
      <c r="F24" s="611"/>
    </row>
    <row r="25" spans="1:8" s="608" customFormat="1" ht="13.8" x14ac:dyDescent="0.3">
      <c r="A25" s="63" t="s">
        <v>869</v>
      </c>
      <c r="B25" s="63" t="s">
        <v>870</v>
      </c>
      <c r="C25" s="838">
        <v>3090</v>
      </c>
      <c r="D25" s="839">
        <v>1380</v>
      </c>
      <c r="E25" s="839">
        <v>1380</v>
      </c>
      <c r="F25" s="838">
        <v>1340</v>
      </c>
      <c r="G25" s="839">
        <v>869</v>
      </c>
      <c r="H25" s="839">
        <v>869</v>
      </c>
    </row>
    <row r="26" spans="1:8" s="608" customFormat="1" ht="13.8" x14ac:dyDescent="0.3">
      <c r="A26" s="614" t="s">
        <v>1010</v>
      </c>
      <c r="B26" s="614" t="s">
        <v>133</v>
      </c>
      <c r="C26" s="615">
        <v>-415</v>
      </c>
      <c r="D26" s="616">
        <v>262</v>
      </c>
      <c r="E26" s="616">
        <v>1710</v>
      </c>
      <c r="F26" s="615">
        <v>107</v>
      </c>
      <c r="G26" s="616">
        <v>154</v>
      </c>
      <c r="H26" s="616">
        <v>471</v>
      </c>
    </row>
    <row r="27" spans="1:8" s="163" customFormat="1" ht="15" thickBot="1" x14ac:dyDescent="0.35">
      <c r="A27" s="840" t="s">
        <v>877</v>
      </c>
      <c r="B27" s="840" t="s">
        <v>878</v>
      </c>
      <c r="C27" s="834">
        <v>2675</v>
      </c>
      <c r="D27" s="835">
        <v>1642</v>
      </c>
      <c r="E27" s="835">
        <v>3090</v>
      </c>
      <c r="F27" s="834">
        <v>1447</v>
      </c>
      <c r="G27" s="1235">
        <v>1023</v>
      </c>
      <c r="H27" s="1235">
        <v>1340</v>
      </c>
    </row>
    <row r="28" spans="1:8" ht="15" thickTop="1" x14ac:dyDescent="0.3">
      <c r="C28" s="585"/>
      <c r="D28" s="585"/>
      <c r="E28" s="585"/>
      <c r="F28" s="585"/>
      <c r="G28" s="585"/>
    </row>
  </sheetData>
  <mergeCells count="8">
    <mergeCell ref="A6:A7"/>
    <mergeCell ref="B6:B7"/>
    <mergeCell ref="C6:D6"/>
    <mergeCell ref="F6:G6"/>
    <mergeCell ref="A21:A22"/>
    <mergeCell ref="B21:B22"/>
    <mergeCell ref="C21:E21"/>
    <mergeCell ref="F21:H21"/>
  </mergeCells>
  <phoneticPr fontId="86" type="noConversion"/>
  <pageMargins left="0" right="0"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659A-FC35-4DA4-B4CD-32353A92FFD5}">
  <sheetPr>
    <tabColor rgb="FF92D050"/>
    <pageSetUpPr fitToPage="1"/>
  </sheetPr>
  <dimension ref="A1:O100"/>
  <sheetViews>
    <sheetView showGridLines="0" zoomScaleNormal="100" workbookViewId="0">
      <selection activeCell="E76" sqref="E76"/>
    </sheetView>
  </sheetViews>
  <sheetFormatPr defaultColWidth="9.44140625" defaultRowHeight="13.8" outlineLevelCol="1" x14ac:dyDescent="0.3"/>
  <cols>
    <col min="1" max="1" width="64.5546875" style="3" customWidth="1"/>
    <col min="2" max="2" width="46.5546875" style="3" customWidth="1" outlineLevel="1"/>
    <col min="3" max="3" width="12" style="3" customWidth="1"/>
    <col min="4" max="4" width="17" style="3" customWidth="1"/>
    <col min="5" max="5" width="17.44140625" style="32" customWidth="1"/>
    <col min="6" max="6" width="12" style="32" customWidth="1"/>
    <col min="7" max="7" width="20" style="32" customWidth="1"/>
    <col min="8" max="8" width="20.44140625" style="32" customWidth="1"/>
    <col min="9" max="9" width="16.5546875" style="32" customWidth="1"/>
    <col min="10" max="10" width="15.5546875" style="32" customWidth="1"/>
    <col min="11" max="16384" width="9.44140625" style="32"/>
  </cols>
  <sheetData>
    <row r="1" spans="1:8" ht="26.4" x14ac:dyDescent="0.3">
      <c r="A1" s="63" t="s">
        <v>1011</v>
      </c>
      <c r="B1" s="63" t="s">
        <v>1012</v>
      </c>
      <c r="C1" s="6"/>
      <c r="D1" s="6"/>
    </row>
    <row r="2" spans="1:8" ht="39.6" x14ac:dyDescent="0.3">
      <c r="A2" s="694" t="s">
        <v>1761</v>
      </c>
      <c r="B2" s="694" t="s">
        <v>1762</v>
      </c>
      <c r="C2" s="6"/>
      <c r="D2" s="6"/>
    </row>
    <row r="3" spans="1:8" x14ac:dyDescent="0.3">
      <c r="A3" s="6"/>
      <c r="B3" s="6"/>
      <c r="C3" s="6"/>
      <c r="D3" s="6"/>
    </row>
    <row r="4" spans="1:8" x14ac:dyDescent="0.3">
      <c r="A4" s="8"/>
      <c r="B4" s="8"/>
      <c r="C4" s="13"/>
      <c r="D4" s="13"/>
      <c r="F4" s="13"/>
      <c r="G4" s="13"/>
    </row>
    <row r="5" spans="1:8" ht="31.2" x14ac:dyDescent="0.3">
      <c r="A5" s="9" t="s">
        <v>898</v>
      </c>
      <c r="B5" s="9" t="s">
        <v>899</v>
      </c>
      <c r="C5" s="32"/>
      <c r="D5" s="32"/>
    </row>
    <row r="6" spans="1:8" ht="15.6" x14ac:dyDescent="0.3">
      <c r="A6" s="9" t="s">
        <v>900</v>
      </c>
      <c r="B6" s="15"/>
      <c r="C6" s="32"/>
      <c r="D6" s="32"/>
    </row>
    <row r="7" spans="1:8" ht="27.6" x14ac:dyDescent="0.3">
      <c r="A7" s="10" t="s">
        <v>626</v>
      </c>
      <c r="B7" s="11" t="s">
        <v>203</v>
      </c>
      <c r="C7" s="32"/>
      <c r="D7" s="32"/>
      <c r="H7" s="100"/>
    </row>
    <row r="8" spans="1:8" ht="15.6" x14ac:dyDescent="0.3">
      <c r="A8" s="9"/>
      <c r="B8" s="15"/>
      <c r="C8" s="32"/>
      <c r="D8" s="32"/>
    </row>
    <row r="9" spans="1:8" ht="42" thickBot="1" x14ac:dyDescent="0.3">
      <c r="A9" s="695" t="s">
        <v>901</v>
      </c>
      <c r="B9" s="695" t="s">
        <v>902</v>
      </c>
      <c r="C9" s="32"/>
      <c r="D9" s="32"/>
      <c r="H9" s="1469" t="s">
        <v>903</v>
      </c>
    </row>
    <row r="10" spans="1:8" ht="16.2" thickTop="1" x14ac:dyDescent="0.3">
      <c r="A10" s="1579"/>
      <c r="B10" s="1579"/>
      <c r="C10" s="697"/>
      <c r="D10" s="1512" t="s">
        <v>109</v>
      </c>
      <c r="E10" s="1512"/>
      <c r="G10" s="1512" t="s">
        <v>185</v>
      </c>
      <c r="H10" s="1512"/>
    </row>
    <row r="11" spans="1:8" x14ac:dyDescent="0.3">
      <c r="A11" s="1580"/>
      <c r="B11" s="1580"/>
      <c r="C11" s="698"/>
      <c r="D11" s="1309" t="s">
        <v>1635</v>
      </c>
      <c r="E11" s="1309" t="s">
        <v>1568</v>
      </c>
      <c r="G11" s="1309" t="s">
        <v>1635</v>
      </c>
      <c r="H11" s="1309" t="s">
        <v>1568</v>
      </c>
    </row>
    <row r="12" spans="1:8" ht="15.6" x14ac:dyDescent="0.3">
      <c r="A12" s="9"/>
      <c r="B12" s="15"/>
      <c r="C12" s="32"/>
      <c r="D12" s="32"/>
    </row>
    <row r="13" spans="1:8" ht="22.8" x14ac:dyDescent="0.2">
      <c r="A13" s="132" t="s">
        <v>420</v>
      </c>
      <c r="B13" s="699" t="s">
        <v>627</v>
      </c>
      <c r="C13" s="132"/>
      <c r="D13" s="700">
        <v>41983</v>
      </c>
      <c r="E13" s="700">
        <v>28381</v>
      </c>
      <c r="G13" s="700">
        <v>31299</v>
      </c>
      <c r="H13" s="700">
        <v>30943</v>
      </c>
    </row>
    <row r="14" spans="1:8" ht="22.8" x14ac:dyDescent="0.2">
      <c r="A14" s="132" t="s">
        <v>421</v>
      </c>
      <c r="B14" s="132" t="s">
        <v>422</v>
      </c>
      <c r="C14" s="701"/>
      <c r="D14" s="152">
        <v>125046</v>
      </c>
      <c r="E14" s="152">
        <v>196541</v>
      </c>
      <c r="G14" s="152">
        <v>77198</v>
      </c>
      <c r="H14" s="152">
        <v>130731</v>
      </c>
    </row>
    <row r="15" spans="1:8" ht="14.4" thickBot="1" x14ac:dyDescent="0.35">
      <c r="A15" s="702" t="s">
        <v>904</v>
      </c>
      <c r="B15" s="702" t="s">
        <v>905</v>
      </c>
      <c r="C15" s="702"/>
      <c r="D15" s="703">
        <v>167029</v>
      </c>
      <c r="E15" s="703">
        <v>224922</v>
      </c>
      <c r="G15" s="703">
        <v>108497</v>
      </c>
      <c r="H15" s="703">
        <v>161674</v>
      </c>
    </row>
    <row r="16" spans="1:8" ht="15.6" x14ac:dyDescent="0.3">
      <c r="A16" s="9"/>
      <c r="B16" s="15"/>
      <c r="C16" s="32"/>
      <c r="D16" s="1154"/>
      <c r="E16" s="704"/>
      <c r="G16" s="1154"/>
      <c r="H16" s="981"/>
    </row>
    <row r="17" spans="1:8" ht="15.6" x14ac:dyDescent="0.3">
      <c r="A17" s="9"/>
      <c r="B17" s="15"/>
      <c r="C17" s="32"/>
      <c r="D17" s="704"/>
      <c r="E17" s="704"/>
      <c r="F17" s="13"/>
      <c r="G17" s="704"/>
      <c r="H17" s="704"/>
    </row>
    <row r="18" spans="1:8" ht="14.4" thickBot="1" x14ac:dyDescent="0.35">
      <c r="A18" s="10"/>
      <c r="B18" s="11"/>
      <c r="C18" s="32"/>
      <c r="D18" s="32"/>
      <c r="H18" s="1467" t="s">
        <v>903</v>
      </c>
    </row>
    <row r="19" spans="1:8" ht="16.2" thickTop="1" x14ac:dyDescent="0.3">
      <c r="A19" s="1579"/>
      <c r="B19" s="1579"/>
      <c r="C19" s="697"/>
      <c r="D19" s="1512" t="s">
        <v>109</v>
      </c>
      <c r="E19" s="1512"/>
      <c r="G19" s="1512" t="s">
        <v>185</v>
      </c>
      <c r="H19" s="1512"/>
    </row>
    <row r="20" spans="1:8" x14ac:dyDescent="0.3">
      <c r="A20" s="1580"/>
      <c r="B20" s="1580"/>
      <c r="C20" s="698"/>
      <c r="D20" s="1309" t="s">
        <v>1635</v>
      </c>
      <c r="E20" s="1309" t="s">
        <v>1568</v>
      </c>
      <c r="F20" s="1167"/>
      <c r="G20" s="1309" t="s">
        <v>1635</v>
      </c>
      <c r="H20" s="1309" t="s">
        <v>1568</v>
      </c>
    </row>
    <row r="21" spans="1:8" x14ac:dyDescent="0.3">
      <c r="A21" s="8"/>
      <c r="B21" s="13"/>
      <c r="C21" s="13"/>
      <c r="D21" s="128"/>
      <c r="E21" s="128"/>
      <c r="G21" s="128"/>
      <c r="H21" s="128"/>
    </row>
    <row r="22" spans="1:8" x14ac:dyDescent="0.3">
      <c r="A22" s="8"/>
      <c r="B22" s="13"/>
      <c r="C22" s="13"/>
      <c r="D22" s="8"/>
      <c r="E22" s="8"/>
      <c r="G22" s="8"/>
      <c r="H22" s="6"/>
    </row>
    <row r="23" spans="1:8" x14ac:dyDescent="0.3">
      <c r="A23" s="130" t="s">
        <v>207</v>
      </c>
      <c r="B23" s="130" t="s">
        <v>210</v>
      </c>
      <c r="C23" s="130"/>
      <c r="D23" s="8"/>
      <c r="E23" s="8"/>
      <c r="G23" s="8"/>
      <c r="H23" s="6"/>
    </row>
    <row r="24" spans="1:8" ht="22.8" x14ac:dyDescent="0.25">
      <c r="A24" s="132" t="s">
        <v>523</v>
      </c>
      <c r="B24" s="132" t="s">
        <v>524</v>
      </c>
      <c r="C24" s="132"/>
      <c r="D24" s="700">
        <v>144724</v>
      </c>
      <c r="E24" s="700">
        <v>194928</v>
      </c>
      <c r="F24" s="979"/>
      <c r="G24" s="700">
        <v>92879</v>
      </c>
      <c r="H24" s="700">
        <v>128213</v>
      </c>
    </row>
    <row r="25" spans="1:8" ht="22.8" x14ac:dyDescent="0.25">
      <c r="A25" s="132" t="s">
        <v>1330</v>
      </c>
      <c r="B25" s="132" t="s">
        <v>1100</v>
      </c>
      <c r="C25" s="978"/>
      <c r="D25" s="980">
        <v>27595</v>
      </c>
      <c r="E25" s="700">
        <v>8273</v>
      </c>
      <c r="F25" s="979"/>
      <c r="G25" s="980">
        <v>0</v>
      </c>
      <c r="H25" s="767">
        <v>0</v>
      </c>
    </row>
    <row r="26" spans="1:8" x14ac:dyDescent="0.2">
      <c r="A26" s="132" t="s">
        <v>525</v>
      </c>
      <c r="B26" s="132" t="s">
        <v>526</v>
      </c>
      <c r="C26" s="701"/>
      <c r="D26" s="142">
        <v>1216</v>
      </c>
      <c r="E26" s="700">
        <v>23907</v>
      </c>
      <c r="G26" s="142">
        <v>717</v>
      </c>
      <c r="H26" s="700">
        <v>20289</v>
      </c>
    </row>
    <row r="27" spans="1:8" ht="22.8" x14ac:dyDescent="0.2">
      <c r="A27" s="132" t="s">
        <v>425</v>
      </c>
      <c r="B27" s="132" t="s">
        <v>423</v>
      </c>
      <c r="C27" s="701"/>
      <c r="D27" s="152">
        <v>4223</v>
      </c>
      <c r="E27" s="700">
        <v>4418</v>
      </c>
      <c r="G27" s="152">
        <v>1240</v>
      </c>
      <c r="H27" s="700">
        <v>1279</v>
      </c>
    </row>
    <row r="28" spans="1:8" ht="22.8" x14ac:dyDescent="0.2">
      <c r="A28" s="132" t="s">
        <v>426</v>
      </c>
      <c r="B28" s="132" t="s">
        <v>424</v>
      </c>
      <c r="C28" s="701"/>
      <c r="D28" s="152">
        <v>14426</v>
      </c>
      <c r="E28" s="700">
        <v>20165</v>
      </c>
      <c r="G28" s="152">
        <v>12885</v>
      </c>
      <c r="H28" s="700">
        <v>19936</v>
      </c>
    </row>
    <row r="29" spans="1:8" x14ac:dyDescent="0.2">
      <c r="A29" s="132" t="s">
        <v>906</v>
      </c>
      <c r="B29" s="132" t="s">
        <v>907</v>
      </c>
      <c r="C29" s="701"/>
      <c r="D29" s="705">
        <v>0</v>
      </c>
      <c r="E29" s="767">
        <v>0</v>
      </c>
      <c r="G29" s="142">
        <v>18448</v>
      </c>
      <c r="H29" s="700">
        <v>11057</v>
      </c>
    </row>
    <row r="30" spans="1:8" x14ac:dyDescent="0.3">
      <c r="A30" s="706"/>
      <c r="B30" s="706"/>
      <c r="C30" s="706"/>
      <c r="D30" s="707">
        <v>192184</v>
      </c>
      <c r="E30" s="707">
        <v>251691</v>
      </c>
      <c r="G30" s="707">
        <v>126169</v>
      </c>
      <c r="H30" s="707">
        <v>180774</v>
      </c>
    </row>
    <row r="31" spans="1:8" ht="24" x14ac:dyDescent="0.3">
      <c r="A31" s="130" t="s">
        <v>743</v>
      </c>
      <c r="B31" s="130" t="s">
        <v>731</v>
      </c>
      <c r="C31" s="130"/>
      <c r="D31" s="708"/>
      <c r="E31" s="708"/>
      <c r="G31" s="708"/>
      <c r="H31" s="708"/>
    </row>
    <row r="32" spans="1:8" ht="22.8" x14ac:dyDescent="0.25">
      <c r="A32" s="132" t="s">
        <v>523</v>
      </c>
      <c r="B32" s="132" t="s">
        <v>524</v>
      </c>
      <c r="C32" s="132"/>
      <c r="D32" s="520">
        <v>-23262</v>
      </c>
      <c r="E32" s="520">
        <v>-24752</v>
      </c>
      <c r="F32" s="979"/>
      <c r="G32" s="520">
        <v>-17314</v>
      </c>
      <c r="H32" s="520">
        <v>-18682</v>
      </c>
    </row>
    <row r="33" spans="1:8" ht="22.8" x14ac:dyDescent="0.25">
      <c r="A33" s="132" t="s">
        <v>1330</v>
      </c>
      <c r="B33" s="132" t="s">
        <v>1100</v>
      </c>
      <c r="C33" s="132"/>
      <c r="D33" s="520">
        <v>-12</v>
      </c>
      <c r="E33" s="520">
        <v>-17</v>
      </c>
      <c r="F33" s="979"/>
      <c r="G33" s="980">
        <v>0</v>
      </c>
      <c r="H33" s="980">
        <v>0</v>
      </c>
    </row>
    <row r="34" spans="1:8" x14ac:dyDescent="0.2">
      <c r="A34" s="59" t="s">
        <v>525</v>
      </c>
      <c r="B34" s="59" t="s">
        <v>526</v>
      </c>
      <c r="C34" s="59"/>
      <c r="D34" s="21">
        <v>-317</v>
      </c>
      <c r="E34" s="520">
        <v>-360</v>
      </c>
      <c r="G34" s="21">
        <v>-301</v>
      </c>
      <c r="H34" s="520">
        <v>-348</v>
      </c>
    </row>
    <row r="35" spans="1:8" ht="22.8" x14ac:dyDescent="0.2">
      <c r="A35" s="132" t="s">
        <v>425</v>
      </c>
      <c r="B35" s="132" t="s">
        <v>423</v>
      </c>
      <c r="C35" s="59"/>
      <c r="D35" s="520">
        <v>-1538</v>
      </c>
      <c r="E35" s="520">
        <v>-1600</v>
      </c>
      <c r="G35" s="520">
        <v>-23</v>
      </c>
      <c r="H35" s="520">
        <v>-20</v>
      </c>
    </row>
    <row r="36" spans="1:8" ht="22.8" x14ac:dyDescent="0.2">
      <c r="A36" s="132" t="s">
        <v>426</v>
      </c>
      <c r="B36" s="132" t="s">
        <v>424</v>
      </c>
      <c r="C36" s="59"/>
      <c r="D36" s="520">
        <v>-26</v>
      </c>
      <c r="E36" s="520">
        <v>-40</v>
      </c>
      <c r="G36" s="520">
        <v>-23</v>
      </c>
      <c r="H36" s="520">
        <v>-40</v>
      </c>
    </row>
    <row r="37" spans="1:8" x14ac:dyDescent="0.2">
      <c r="A37" s="132" t="s">
        <v>906</v>
      </c>
      <c r="B37" s="132" t="s">
        <v>907</v>
      </c>
      <c r="C37" s="701"/>
      <c r="D37" s="705">
        <v>0</v>
      </c>
      <c r="E37" s="980">
        <v>0</v>
      </c>
      <c r="G37" s="142">
        <v>-11</v>
      </c>
      <c r="H37" s="520">
        <v>-10</v>
      </c>
    </row>
    <row r="38" spans="1:8" ht="14.4" thickBot="1" x14ac:dyDescent="0.35">
      <c r="A38" s="709"/>
      <c r="B38" s="709"/>
      <c r="C38" s="709"/>
      <c r="D38" s="710">
        <v>-25155</v>
      </c>
      <c r="E38" s="710">
        <v>-26769</v>
      </c>
      <c r="G38" s="710">
        <v>-17672</v>
      </c>
      <c r="H38" s="710">
        <v>-19100</v>
      </c>
    </row>
    <row r="39" spans="1:8" x14ac:dyDescent="0.3">
      <c r="A39" s="130" t="s">
        <v>208</v>
      </c>
      <c r="B39" s="130" t="s">
        <v>211</v>
      </c>
      <c r="C39" s="130"/>
      <c r="D39" s="708"/>
      <c r="E39" s="708"/>
      <c r="G39" s="708"/>
      <c r="H39" s="25"/>
    </row>
    <row r="40" spans="1:8" ht="22.8" x14ac:dyDescent="0.25">
      <c r="A40" s="132" t="s">
        <v>523</v>
      </c>
      <c r="B40" s="132" t="s">
        <v>524</v>
      </c>
      <c r="C40" s="132"/>
      <c r="D40" s="700">
        <v>121462</v>
      </c>
      <c r="E40" s="700">
        <v>170176</v>
      </c>
      <c r="F40" s="979"/>
      <c r="G40" s="700">
        <v>75565</v>
      </c>
      <c r="H40" s="700">
        <v>109531</v>
      </c>
    </row>
    <row r="41" spans="1:8" ht="22.8" x14ac:dyDescent="0.25">
      <c r="A41" s="132" t="s">
        <v>1330</v>
      </c>
      <c r="B41" s="132" t="s">
        <v>1100</v>
      </c>
      <c r="C41" s="132"/>
      <c r="D41" s="700">
        <v>27583</v>
      </c>
      <c r="E41" s="700">
        <v>8256</v>
      </c>
      <c r="F41" s="979"/>
      <c r="G41" s="980">
        <v>0</v>
      </c>
      <c r="H41" s="767">
        <v>0</v>
      </c>
    </row>
    <row r="42" spans="1:8" x14ac:dyDescent="0.2">
      <c r="A42" s="59" t="s">
        <v>525</v>
      </c>
      <c r="B42" s="59" t="s">
        <v>526</v>
      </c>
      <c r="C42" s="59"/>
      <c r="D42" s="58">
        <v>899</v>
      </c>
      <c r="E42" s="700">
        <v>23547</v>
      </c>
      <c r="G42" s="58">
        <v>416</v>
      </c>
      <c r="H42" s="700">
        <v>19941</v>
      </c>
    </row>
    <row r="43" spans="1:8" ht="22.8" x14ac:dyDescent="0.2">
      <c r="A43" s="132" t="s">
        <v>425</v>
      </c>
      <c r="B43" s="132" t="s">
        <v>423</v>
      </c>
      <c r="C43" s="59"/>
      <c r="D43" s="700">
        <v>2685</v>
      </c>
      <c r="E43" s="700">
        <v>2818</v>
      </c>
      <c r="G43" s="700">
        <v>1217</v>
      </c>
      <c r="H43" s="700">
        <v>1259</v>
      </c>
    </row>
    <row r="44" spans="1:8" ht="22.8" x14ac:dyDescent="0.2">
      <c r="A44" s="132" t="s">
        <v>426</v>
      </c>
      <c r="B44" s="132" t="s">
        <v>424</v>
      </c>
      <c r="C44" s="701"/>
      <c r="D44" s="152">
        <v>14400</v>
      </c>
      <c r="E44" s="700">
        <v>20125</v>
      </c>
      <c r="G44" s="152">
        <v>12862</v>
      </c>
      <c r="H44" s="700">
        <v>19896</v>
      </c>
    </row>
    <row r="45" spans="1:8" x14ac:dyDescent="0.2">
      <c r="A45" s="132" t="s">
        <v>906</v>
      </c>
      <c r="B45" s="132" t="s">
        <v>907</v>
      </c>
      <c r="C45" s="701"/>
      <c r="D45" s="705">
        <v>0</v>
      </c>
      <c r="E45" s="767">
        <v>0</v>
      </c>
      <c r="G45" s="142">
        <v>18437</v>
      </c>
      <c r="H45" s="700">
        <v>11047</v>
      </c>
    </row>
    <row r="46" spans="1:8" ht="14.4" thickBot="1" x14ac:dyDescent="0.35">
      <c r="A46" s="706"/>
      <c r="B46" s="706"/>
      <c r="C46" s="706"/>
      <c r="D46" s="703">
        <v>167029</v>
      </c>
      <c r="E46" s="703">
        <v>224922</v>
      </c>
      <c r="G46" s="703">
        <v>108497</v>
      </c>
      <c r="H46" s="703">
        <v>161674</v>
      </c>
    </row>
    <row r="47" spans="1:8" x14ac:dyDescent="0.3">
      <c r="A47" s="711"/>
      <c r="B47" s="712"/>
      <c r="C47" s="712"/>
      <c r="D47" s="704"/>
      <c r="E47" s="704"/>
      <c r="G47" s="704"/>
      <c r="H47" s="704"/>
    </row>
    <row r="48" spans="1:8" ht="28.2" thickBot="1" x14ac:dyDescent="0.3">
      <c r="A48" s="713" t="s">
        <v>209</v>
      </c>
      <c r="B48" s="714" t="s">
        <v>527</v>
      </c>
      <c r="C48" s="713"/>
      <c r="D48" s="715"/>
      <c r="E48" s="716"/>
    </row>
    <row r="49" spans="1:10" s="718" customFormat="1" ht="32.1" customHeight="1" thickTop="1" x14ac:dyDescent="0.3">
      <c r="A49" s="1581"/>
      <c r="B49" s="1581"/>
      <c r="C49" s="717"/>
      <c r="D49" s="1583" t="s">
        <v>109</v>
      </c>
      <c r="E49" s="1583"/>
      <c r="F49" s="1583"/>
      <c r="H49" s="1583" t="s">
        <v>185</v>
      </c>
      <c r="I49" s="1583"/>
      <c r="J49" s="1583"/>
    </row>
    <row r="50" spans="1:10" s="719" customFormat="1" x14ac:dyDescent="0.3">
      <c r="A50" s="1582"/>
      <c r="B50" s="1582"/>
      <c r="C50" s="720"/>
      <c r="D50" s="721" t="s">
        <v>1633</v>
      </c>
      <c r="E50" s="721" t="s">
        <v>1634</v>
      </c>
      <c r="F50" s="721">
        <v>2023</v>
      </c>
      <c r="H50" s="721" t="s">
        <v>1633</v>
      </c>
      <c r="I50" s="721" t="s">
        <v>1634</v>
      </c>
      <c r="J50" s="721">
        <v>2023</v>
      </c>
    </row>
    <row r="51" spans="1:10" s="722" customFormat="1" x14ac:dyDescent="0.3">
      <c r="A51" s="606"/>
      <c r="B51" s="606"/>
      <c r="C51" s="606"/>
      <c r="D51" s="607"/>
      <c r="E51" s="607"/>
      <c r="F51" s="607"/>
      <c r="H51" s="607"/>
      <c r="I51" s="607"/>
      <c r="J51" s="607"/>
    </row>
    <row r="52" spans="1:10" s="722" customFormat="1" x14ac:dyDescent="0.3">
      <c r="A52" s="606"/>
      <c r="B52" s="606"/>
      <c r="C52" s="606"/>
      <c r="D52" s="607"/>
      <c r="E52" s="607"/>
      <c r="F52" s="607"/>
      <c r="H52" s="607"/>
      <c r="I52" s="607"/>
      <c r="J52" s="607"/>
    </row>
    <row r="53" spans="1:10" x14ac:dyDescent="0.3">
      <c r="A53" s="536" t="s">
        <v>869</v>
      </c>
      <c r="B53" s="536" t="s">
        <v>870</v>
      </c>
      <c r="C53" s="536"/>
      <c r="D53" s="723">
        <v>26769</v>
      </c>
      <c r="E53" s="723">
        <v>19957</v>
      </c>
      <c r="F53" s="723">
        <v>19957</v>
      </c>
      <c r="H53" s="154">
        <v>19100</v>
      </c>
      <c r="I53" s="154">
        <v>16411</v>
      </c>
      <c r="J53" s="154">
        <v>16411</v>
      </c>
    </row>
    <row r="54" spans="1:10" x14ac:dyDescent="0.3">
      <c r="A54" s="59" t="s">
        <v>908</v>
      </c>
      <c r="B54" s="59" t="s">
        <v>909</v>
      </c>
      <c r="C54" s="59"/>
      <c r="D54" s="21">
        <v>-922</v>
      </c>
      <c r="E54" s="21">
        <v>-645</v>
      </c>
      <c r="F54" s="21">
        <v>-2048</v>
      </c>
      <c r="H54" s="21">
        <v>-897</v>
      </c>
      <c r="I54" s="21">
        <v>-552</v>
      </c>
      <c r="J54" s="21">
        <v>-1789</v>
      </c>
    </row>
    <row r="55" spans="1:10" x14ac:dyDescent="0.3">
      <c r="A55" s="724" t="s">
        <v>744</v>
      </c>
      <c r="B55" s="724" t="s">
        <v>733</v>
      </c>
      <c r="C55" s="724"/>
      <c r="D55" s="37">
        <v>-692</v>
      </c>
      <c r="E55" s="37">
        <v>2240</v>
      </c>
      <c r="F55" s="37">
        <v>8860</v>
      </c>
      <c r="H55" s="37">
        <v>-531</v>
      </c>
      <c r="I55" s="37">
        <v>1615</v>
      </c>
      <c r="J55" s="37">
        <v>4478</v>
      </c>
    </row>
    <row r="56" spans="1:10" ht="14.4" thickBot="1" x14ac:dyDescent="0.35">
      <c r="A56" s="709" t="s">
        <v>877</v>
      </c>
      <c r="B56" s="702" t="s">
        <v>878</v>
      </c>
      <c r="C56" s="709"/>
      <c r="D56" s="710">
        <v>25155</v>
      </c>
      <c r="E56" s="710">
        <v>21552</v>
      </c>
      <c r="F56" s="710">
        <v>26769</v>
      </c>
      <c r="H56" s="710">
        <v>17672</v>
      </c>
      <c r="I56" s="710">
        <v>17474</v>
      </c>
      <c r="J56" s="710">
        <v>19100</v>
      </c>
    </row>
    <row r="57" spans="1:10" x14ac:dyDescent="0.3">
      <c r="A57" s="725"/>
      <c r="B57" s="726"/>
      <c r="C57" s="726"/>
      <c r="D57" s="704"/>
      <c r="F57" s="704"/>
      <c r="H57" s="704"/>
      <c r="J57" s="704"/>
    </row>
    <row r="58" spans="1:10" x14ac:dyDescent="0.3">
      <c r="A58" s="725"/>
      <c r="B58" s="726"/>
      <c r="C58" s="726"/>
      <c r="D58" s="715"/>
      <c r="E58" s="715"/>
      <c r="G58" s="715"/>
      <c r="H58" s="715"/>
    </row>
    <row r="59" spans="1:10" x14ac:dyDescent="0.3">
      <c r="A59" s="10" t="s">
        <v>910</v>
      </c>
      <c r="B59" s="11" t="s">
        <v>911</v>
      </c>
      <c r="C59" s="32"/>
      <c r="D59" s="32"/>
    </row>
    <row r="60" spans="1:10" ht="14.4" thickBot="1" x14ac:dyDescent="0.35">
      <c r="A60" s="10"/>
      <c r="B60" s="11"/>
      <c r="C60" s="32"/>
      <c r="D60" s="32"/>
      <c r="H60" s="1467" t="s">
        <v>903</v>
      </c>
    </row>
    <row r="61" spans="1:10" ht="16.2" thickTop="1" x14ac:dyDescent="0.3">
      <c r="A61" s="1579"/>
      <c r="B61" s="1579"/>
      <c r="C61" s="32"/>
      <c r="D61" s="1512" t="s">
        <v>109</v>
      </c>
      <c r="E61" s="1512"/>
      <c r="G61" s="1512" t="s">
        <v>185</v>
      </c>
      <c r="H61" s="1512"/>
    </row>
    <row r="62" spans="1:10" x14ac:dyDescent="0.3">
      <c r="A62" s="1580"/>
      <c r="B62" s="1580"/>
      <c r="C62" s="32"/>
      <c r="D62" s="1309" t="s">
        <v>1635</v>
      </c>
      <c r="E62" s="1309" t="s">
        <v>1568</v>
      </c>
      <c r="F62" s="1167"/>
      <c r="G62" s="1309" t="s">
        <v>1635</v>
      </c>
      <c r="H62" s="1309" t="s">
        <v>1568</v>
      </c>
    </row>
    <row r="63" spans="1:10" x14ac:dyDescent="0.3">
      <c r="A63" s="8"/>
      <c r="B63" s="13"/>
      <c r="C63" s="32"/>
      <c r="D63" s="128"/>
      <c r="E63" s="128"/>
      <c r="G63" s="128"/>
      <c r="H63" s="128"/>
    </row>
    <row r="64" spans="1:10" x14ac:dyDescent="0.3">
      <c r="A64" s="63" t="s">
        <v>576</v>
      </c>
      <c r="B64" s="727" t="s">
        <v>575</v>
      </c>
      <c r="C64" s="32"/>
      <c r="D64" s="128"/>
      <c r="E64" s="128"/>
      <c r="G64" s="128"/>
      <c r="H64" s="128"/>
    </row>
    <row r="65" spans="1:15" s="732" customFormat="1" ht="34.200000000000003" x14ac:dyDescent="0.2">
      <c r="A65" s="728" t="s">
        <v>1579</v>
      </c>
      <c r="B65" s="729" t="s">
        <v>1580</v>
      </c>
      <c r="C65" s="117"/>
      <c r="D65" s="1006">
        <v>8420</v>
      </c>
      <c r="E65" s="982">
        <v>32286</v>
      </c>
      <c r="F65" s="170"/>
      <c r="G65" s="730">
        <v>0</v>
      </c>
      <c r="H65" s="982">
        <v>0</v>
      </c>
      <c r="I65" s="731"/>
      <c r="N65" s="1317"/>
      <c r="O65" s="1317"/>
    </row>
    <row r="66" spans="1:15" s="732" customFormat="1" x14ac:dyDescent="0.2">
      <c r="A66" s="733" t="s">
        <v>212</v>
      </c>
      <c r="B66" s="733" t="s">
        <v>213</v>
      </c>
      <c r="C66" s="117"/>
      <c r="D66" s="700">
        <v>273</v>
      </c>
      <c r="E66" s="735">
        <v>18</v>
      </c>
      <c r="F66" s="170"/>
      <c r="G66" s="700">
        <v>255</v>
      </c>
      <c r="H66" s="735">
        <v>11</v>
      </c>
      <c r="I66" s="731"/>
      <c r="N66" s="1317"/>
      <c r="O66" s="1317"/>
    </row>
    <row r="67" spans="1:15" s="732" customFormat="1" x14ac:dyDescent="0.2">
      <c r="A67" s="1327" t="s">
        <v>429</v>
      </c>
      <c r="B67" s="1327" t="s">
        <v>134</v>
      </c>
      <c r="C67" s="117"/>
      <c r="D67" s="700">
        <v>27533</v>
      </c>
      <c r="E67" s="700">
        <v>16718</v>
      </c>
      <c r="F67" s="51"/>
      <c r="G67" s="700">
        <v>13068</v>
      </c>
      <c r="H67" s="700">
        <v>6443</v>
      </c>
      <c r="I67" s="731"/>
      <c r="N67" s="1317"/>
      <c r="O67" s="1317"/>
    </row>
    <row r="68" spans="1:15" s="732" customFormat="1" ht="22.8" x14ac:dyDescent="0.2">
      <c r="A68" s="1327" t="s">
        <v>1565</v>
      </c>
      <c r="B68" s="1327" t="s">
        <v>1564</v>
      </c>
      <c r="C68" s="117"/>
      <c r="D68" s="700">
        <v>481</v>
      </c>
      <c r="E68" s="1111">
        <v>586</v>
      </c>
      <c r="F68" s="51"/>
      <c r="G68" s="700">
        <v>481</v>
      </c>
      <c r="H68" s="1111">
        <v>586</v>
      </c>
      <c r="I68" s="731"/>
      <c r="N68" s="1318"/>
      <c r="O68" s="1317"/>
    </row>
    <row r="69" spans="1:15" s="732" customFormat="1" x14ac:dyDescent="0.2">
      <c r="A69" s="733" t="s">
        <v>744</v>
      </c>
      <c r="B69" s="733" t="s">
        <v>732</v>
      </c>
      <c r="C69" s="117"/>
      <c r="D69" s="700">
        <v>-1905</v>
      </c>
      <c r="E69" s="735">
        <v>-1636</v>
      </c>
      <c r="F69" s="170"/>
      <c r="G69" s="700">
        <v>-1575</v>
      </c>
      <c r="H69" s="735">
        <v>-1287</v>
      </c>
      <c r="I69" s="731"/>
      <c r="N69" s="1317"/>
      <c r="O69" s="1317"/>
    </row>
    <row r="70" spans="1:15" s="732" customFormat="1" x14ac:dyDescent="0.2">
      <c r="A70" s="733" t="s">
        <v>912</v>
      </c>
      <c r="B70" s="733" t="s">
        <v>913</v>
      </c>
      <c r="C70" s="117"/>
      <c r="D70" s="734">
        <v>0</v>
      </c>
      <c r="E70" s="1111">
        <v>0</v>
      </c>
      <c r="F70" s="170"/>
      <c r="G70" s="700">
        <v>21</v>
      </c>
      <c r="H70" s="735">
        <v>26</v>
      </c>
      <c r="I70" s="731"/>
      <c r="N70" s="1317"/>
      <c r="O70" s="1317"/>
    </row>
    <row r="71" spans="1:15" s="732" customFormat="1" ht="14.25" customHeight="1" x14ac:dyDescent="0.2">
      <c r="A71" s="733" t="s">
        <v>1622</v>
      </c>
      <c r="B71" s="733" t="s">
        <v>1623</v>
      </c>
      <c r="C71" s="117"/>
      <c r="D71" s="734">
        <v>0</v>
      </c>
      <c r="E71" s="1111">
        <v>0</v>
      </c>
      <c r="F71" s="170"/>
      <c r="G71" s="767">
        <v>0</v>
      </c>
      <c r="H71" s="735">
        <v>4000</v>
      </c>
      <c r="I71" s="731"/>
      <c r="N71" s="1317"/>
      <c r="O71" s="1317"/>
    </row>
    <row r="72" spans="1:15" s="732" customFormat="1" x14ac:dyDescent="0.2">
      <c r="A72" s="733" t="s">
        <v>914</v>
      </c>
      <c r="B72" s="733" t="s">
        <v>915</v>
      </c>
      <c r="C72" s="117"/>
      <c r="D72" s="734">
        <v>0</v>
      </c>
      <c r="E72" s="734">
        <v>0</v>
      </c>
      <c r="F72" s="170"/>
      <c r="G72" s="700">
        <v>23989</v>
      </c>
      <c r="H72" s="735">
        <v>26837</v>
      </c>
      <c r="I72" s="33"/>
      <c r="N72" s="1317"/>
      <c r="O72" s="1317"/>
    </row>
    <row r="73" spans="1:15" s="732" customFormat="1" x14ac:dyDescent="0.2">
      <c r="A73" s="733" t="s">
        <v>916</v>
      </c>
      <c r="B73" s="733" t="s">
        <v>917</v>
      </c>
      <c r="C73" s="117"/>
      <c r="D73" s="734">
        <v>0</v>
      </c>
      <c r="E73" s="734">
        <v>0</v>
      </c>
      <c r="F73" s="170"/>
      <c r="G73" s="700">
        <v>11628</v>
      </c>
      <c r="H73" s="735">
        <v>14630</v>
      </c>
      <c r="I73" s="731"/>
      <c r="N73" s="1317"/>
      <c r="O73" s="1317"/>
    </row>
    <row r="74" spans="1:15" s="732" customFormat="1" ht="22.8" x14ac:dyDescent="0.2">
      <c r="A74" s="733" t="s">
        <v>918</v>
      </c>
      <c r="B74" s="733" t="s">
        <v>919</v>
      </c>
      <c r="C74" s="117"/>
      <c r="D74" s="734">
        <v>0</v>
      </c>
      <c r="E74" s="734">
        <v>0</v>
      </c>
      <c r="F74" s="170"/>
      <c r="G74" s="700">
        <v>-17</v>
      </c>
      <c r="H74" s="735">
        <v>-21</v>
      </c>
      <c r="I74" s="731"/>
      <c r="N74" s="1317"/>
      <c r="O74" s="1317"/>
    </row>
    <row r="75" spans="1:15" ht="14.4" thickBot="1" x14ac:dyDescent="0.35">
      <c r="A75" s="709" t="s">
        <v>920</v>
      </c>
      <c r="B75" s="702" t="s">
        <v>921</v>
      </c>
      <c r="C75" s="117"/>
      <c r="D75" s="710">
        <v>34802</v>
      </c>
      <c r="E75" s="710">
        <v>47972</v>
      </c>
      <c r="F75" s="170"/>
      <c r="G75" s="710">
        <v>47850</v>
      </c>
      <c r="H75" s="710">
        <v>51225</v>
      </c>
      <c r="I75" s="731"/>
      <c r="N75" s="1317"/>
      <c r="O75" s="1317"/>
    </row>
    <row r="76" spans="1:15" ht="51" x14ac:dyDescent="0.25">
      <c r="A76" s="454" t="s">
        <v>1581</v>
      </c>
      <c r="B76" s="454" t="s">
        <v>1582</v>
      </c>
      <c r="C76" s="736"/>
      <c r="D76" s="33"/>
      <c r="E76" s="33"/>
      <c r="F76" s="33"/>
      <c r="G76" s="33"/>
      <c r="H76" s="33"/>
    </row>
    <row r="77" spans="1:15" s="732" customFormat="1" x14ac:dyDescent="0.25">
      <c r="A77" s="737"/>
      <c r="B77" s="34"/>
      <c r="C77" s="32"/>
      <c r="D77" s="578"/>
      <c r="E77" s="578"/>
      <c r="F77" s="175"/>
      <c r="G77" s="578"/>
      <c r="H77" s="738"/>
      <c r="I77" s="738"/>
    </row>
    <row r="78" spans="1:15" ht="14.4" thickBot="1" x14ac:dyDescent="0.35">
      <c r="A78" s="10" t="s">
        <v>922</v>
      </c>
      <c r="B78" s="11" t="s">
        <v>802</v>
      </c>
      <c r="C78" s="32"/>
      <c r="D78" s="32"/>
      <c r="H78" s="1467" t="s">
        <v>903</v>
      </c>
      <c r="I78" s="100"/>
    </row>
    <row r="79" spans="1:15" ht="16.2" thickTop="1" x14ac:dyDescent="0.3">
      <c r="A79" s="1579"/>
      <c r="B79" s="1579"/>
      <c r="C79" s="32"/>
      <c r="D79" s="1512" t="s">
        <v>109</v>
      </c>
      <c r="E79" s="1512"/>
      <c r="G79" s="1512" t="s">
        <v>185</v>
      </c>
      <c r="H79" s="1512"/>
    </row>
    <row r="80" spans="1:15" x14ac:dyDescent="0.3">
      <c r="A80" s="1580"/>
      <c r="B80" s="1580"/>
      <c r="C80" s="32"/>
      <c r="D80" s="1309" t="s">
        <v>1635</v>
      </c>
      <c r="E80" s="1309" t="s">
        <v>1568</v>
      </c>
      <c r="F80" s="1167"/>
      <c r="G80" s="1309" t="s">
        <v>1635</v>
      </c>
      <c r="H80" s="1309" t="s">
        <v>1568</v>
      </c>
    </row>
    <row r="81" spans="1:8" s="732" customFormat="1" x14ac:dyDescent="0.25">
      <c r="A81" s="737"/>
      <c r="B81" s="34"/>
      <c r="C81" s="32"/>
      <c r="D81" s="578"/>
      <c r="E81" s="578"/>
      <c r="F81" s="175"/>
      <c r="G81" s="578"/>
      <c r="H81" s="738"/>
    </row>
    <row r="82" spans="1:8" x14ac:dyDescent="0.2">
      <c r="A82" s="728" t="s">
        <v>515</v>
      </c>
      <c r="B82" s="729" t="s">
        <v>923</v>
      </c>
      <c r="C82" s="117"/>
      <c r="D82" s="730">
        <v>447</v>
      </c>
      <c r="E82" s="730">
        <v>447</v>
      </c>
      <c r="F82" s="170"/>
      <c r="G82" s="730">
        <v>447</v>
      </c>
      <c r="H82" s="730">
        <v>447</v>
      </c>
    </row>
    <row r="83" spans="1:8" x14ac:dyDescent="0.2">
      <c r="A83" s="733" t="s">
        <v>803</v>
      </c>
      <c r="B83" s="733" t="s">
        <v>804</v>
      </c>
      <c r="C83" s="117"/>
      <c r="D83" s="700">
        <v>1762</v>
      </c>
      <c r="E83" s="735">
        <v>2109</v>
      </c>
      <c r="F83" s="170"/>
      <c r="G83" s="700">
        <v>412</v>
      </c>
      <c r="H83" s="735">
        <v>1055</v>
      </c>
    </row>
    <row r="84" spans="1:8" ht="14.4" thickBot="1" x14ac:dyDescent="0.35">
      <c r="A84" s="702" t="s">
        <v>516</v>
      </c>
      <c r="B84" s="702" t="s">
        <v>924</v>
      </c>
      <c r="C84" s="117"/>
      <c r="D84" s="703">
        <v>2209</v>
      </c>
      <c r="E84" s="703">
        <v>2556</v>
      </c>
      <c r="F84" s="170"/>
      <c r="G84" s="703">
        <v>859</v>
      </c>
      <c r="H84" s="703">
        <v>1502</v>
      </c>
    </row>
    <row r="85" spans="1:8" x14ac:dyDescent="0.3">
      <c r="A85" s="725"/>
      <c r="B85" s="725"/>
      <c r="C85" s="32"/>
      <c r="D85" s="704"/>
      <c r="E85" s="704"/>
      <c r="G85" s="1154"/>
      <c r="H85" s="704"/>
    </row>
    <row r="86" spans="1:8" x14ac:dyDescent="0.3">
      <c r="A86" s="725"/>
      <c r="B86" s="725"/>
      <c r="C86" s="32"/>
      <c r="D86" s="704"/>
      <c r="E86" s="704"/>
      <c r="G86" s="704"/>
      <c r="H86" s="704"/>
    </row>
    <row r="87" spans="1:8" x14ac:dyDescent="0.3">
      <c r="A87" s="725"/>
      <c r="B87" s="725"/>
      <c r="C87" s="32"/>
      <c r="E87" s="3"/>
      <c r="F87" s="3"/>
      <c r="G87" s="3"/>
      <c r="H87" s="3"/>
    </row>
    <row r="88" spans="1:8" x14ac:dyDescent="0.3">
      <c r="A88" s="725"/>
      <c r="B88" s="725"/>
      <c r="C88" s="32"/>
      <c r="D88" s="704"/>
      <c r="E88" s="704"/>
      <c r="G88" s="704"/>
      <c r="H88" s="704"/>
    </row>
    <row r="89" spans="1:8" x14ac:dyDescent="0.3">
      <c r="A89" s="725"/>
      <c r="B89" s="725"/>
      <c r="C89" s="32"/>
      <c r="D89" s="704"/>
      <c r="E89" s="704"/>
      <c r="G89" s="704"/>
      <c r="H89" s="704"/>
    </row>
    <row r="90" spans="1:8" ht="15.6" x14ac:dyDescent="0.3">
      <c r="A90" s="9" t="s">
        <v>925</v>
      </c>
      <c r="B90" s="9" t="s">
        <v>926</v>
      </c>
      <c r="C90" s="32"/>
      <c r="D90" s="32"/>
    </row>
    <row r="91" spans="1:8" ht="16.2" thickBot="1" x14ac:dyDescent="0.35">
      <c r="A91" s="9"/>
      <c r="B91" s="31"/>
      <c r="C91" s="32"/>
      <c r="H91" s="1467" t="s">
        <v>903</v>
      </c>
    </row>
    <row r="92" spans="1:8" ht="16.2" thickTop="1" x14ac:dyDescent="0.3">
      <c r="A92" s="1579"/>
      <c r="B92" s="1579"/>
      <c r="C92" s="697"/>
      <c r="D92" s="1512" t="s">
        <v>109</v>
      </c>
      <c r="E92" s="1512"/>
      <c r="G92" s="1512" t="s">
        <v>185</v>
      </c>
      <c r="H92" s="1512"/>
    </row>
    <row r="93" spans="1:8" x14ac:dyDescent="0.3">
      <c r="A93" s="1580"/>
      <c r="B93" s="1580"/>
      <c r="C93" s="698"/>
      <c r="D93" s="1309" t="s">
        <v>1635</v>
      </c>
      <c r="E93" s="1309" t="s">
        <v>1568</v>
      </c>
      <c r="F93" s="1167"/>
      <c r="G93" s="1309" t="s">
        <v>1635</v>
      </c>
      <c r="H93" s="1309" t="s">
        <v>1568</v>
      </c>
    </row>
    <row r="94" spans="1:8" x14ac:dyDescent="0.3">
      <c r="A94" s="8"/>
      <c r="B94" s="13"/>
      <c r="C94" s="13"/>
      <c r="D94" s="128"/>
      <c r="E94" s="128"/>
      <c r="G94" s="128"/>
      <c r="H94" s="128"/>
    </row>
    <row r="95" spans="1:8" x14ac:dyDescent="0.3">
      <c r="A95" s="537" t="s">
        <v>80</v>
      </c>
      <c r="B95" s="537" t="s">
        <v>79</v>
      </c>
      <c r="C95" s="537"/>
      <c r="D95" s="1360">
        <v>69962</v>
      </c>
      <c r="E95" s="1360">
        <v>78373</v>
      </c>
      <c r="F95" s="27"/>
      <c r="G95" s="1360">
        <v>51058</v>
      </c>
      <c r="H95" s="1360">
        <v>67080</v>
      </c>
    </row>
    <row r="96" spans="1:8" x14ac:dyDescent="0.2">
      <c r="A96" s="12" t="s">
        <v>427</v>
      </c>
      <c r="B96" s="12" t="s">
        <v>1578</v>
      </c>
      <c r="C96" s="537"/>
      <c r="D96" s="1360">
        <v>1200</v>
      </c>
      <c r="E96" s="730">
        <v>40000</v>
      </c>
      <c r="F96" s="27"/>
      <c r="G96" s="1323">
        <v>0</v>
      </c>
      <c r="H96" s="730">
        <v>40000</v>
      </c>
    </row>
    <row r="97" spans="1:8" x14ac:dyDescent="0.2">
      <c r="A97" s="532" t="s">
        <v>1583</v>
      </c>
      <c r="B97" s="530" t="s">
        <v>1584</v>
      </c>
      <c r="C97" s="12"/>
      <c r="D97" s="1360">
        <v>83</v>
      </c>
      <c r="E97" s="730">
        <v>83</v>
      </c>
      <c r="F97" s="27"/>
      <c r="G97" s="27">
        <v>83</v>
      </c>
      <c r="H97" s="730">
        <v>83</v>
      </c>
    </row>
    <row r="98" spans="1:8" ht="14.4" thickBot="1" x14ac:dyDescent="0.35">
      <c r="A98" s="702" t="s">
        <v>927</v>
      </c>
      <c r="B98" s="702" t="s">
        <v>928</v>
      </c>
      <c r="C98" s="702"/>
      <c r="D98" s="703">
        <v>71245</v>
      </c>
      <c r="E98" s="703">
        <v>118456</v>
      </c>
      <c r="G98" s="703">
        <v>51141</v>
      </c>
      <c r="H98" s="703">
        <v>107163</v>
      </c>
    </row>
    <row r="99" spans="1:8" x14ac:dyDescent="0.3">
      <c r="D99" s="320"/>
      <c r="E99" s="320"/>
      <c r="F99" s="320"/>
      <c r="G99" s="320"/>
      <c r="H99" s="320"/>
    </row>
    <row r="100" spans="1:8" x14ac:dyDescent="0.3">
      <c r="D100" s="739"/>
      <c r="E100" s="739"/>
      <c r="F100" s="739"/>
      <c r="G100" s="739"/>
      <c r="H100" s="739"/>
    </row>
  </sheetData>
  <mergeCells count="24">
    <mergeCell ref="A49:A50"/>
    <mergeCell ref="B49:B50"/>
    <mergeCell ref="D49:F49"/>
    <mergeCell ref="H49:J49"/>
    <mergeCell ref="A10:A11"/>
    <mergeCell ref="B10:B11"/>
    <mergeCell ref="D10:E10"/>
    <mergeCell ref="G10:H10"/>
    <mergeCell ref="A19:A20"/>
    <mergeCell ref="B19:B20"/>
    <mergeCell ref="D19:E19"/>
    <mergeCell ref="G19:H19"/>
    <mergeCell ref="G92:H92"/>
    <mergeCell ref="G61:H61"/>
    <mergeCell ref="A79:A80"/>
    <mergeCell ref="B79:B80"/>
    <mergeCell ref="D79:E79"/>
    <mergeCell ref="G79:H79"/>
    <mergeCell ref="A61:A62"/>
    <mergeCell ref="B61:B62"/>
    <mergeCell ref="D61:E61"/>
    <mergeCell ref="A92:A93"/>
    <mergeCell ref="B92:B93"/>
    <mergeCell ref="D92:E92"/>
  </mergeCells>
  <phoneticPr fontId="86" type="noConversion"/>
  <pageMargins left="0.51181102362204722" right="0.11811023622047245" top="0.78740157480314965" bottom="0.78740157480314965" header="0.11811023622047245" footer="0.31496062992125984"/>
  <pageSetup paperSize="9" scale="58"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8061-8976-4064-8D56-EDDB308AE37F}">
  <sheetPr>
    <tabColor rgb="FF92D050"/>
  </sheetPr>
  <dimension ref="A1:M31"/>
  <sheetViews>
    <sheetView showGridLines="0" zoomScaleNormal="100" workbookViewId="0">
      <selection activeCell="I31" sqref="I31"/>
    </sheetView>
  </sheetViews>
  <sheetFormatPr defaultColWidth="9.44140625" defaultRowHeight="14.4" outlineLevelRow="1" outlineLevelCol="1" x14ac:dyDescent="0.3"/>
  <cols>
    <col min="1" max="1" width="53.109375" style="163" customWidth="1"/>
    <col min="2" max="2" width="47.109375" style="163" customWidth="1" outlineLevel="1"/>
    <col min="3" max="3" width="16" style="163" customWidth="1"/>
    <col min="4" max="4" width="12.5546875" style="163" customWidth="1"/>
    <col min="5" max="7" width="15.5546875" style="163" customWidth="1"/>
    <col min="8" max="8" width="5.77734375" style="163" customWidth="1"/>
    <col min="9" max="10" width="15.5546875" style="163" customWidth="1"/>
    <col min="11" max="11" width="16.44140625" style="163" customWidth="1"/>
    <col min="12" max="12" width="9.5546875" style="163" bestFit="1" customWidth="1"/>
    <col min="13" max="16384" width="9.44140625" style="163"/>
  </cols>
  <sheetData>
    <row r="1" spans="1:13" ht="26.4" x14ac:dyDescent="0.3">
      <c r="A1" s="63" t="s">
        <v>1011</v>
      </c>
      <c r="B1" s="63" t="s">
        <v>1012</v>
      </c>
    </row>
    <row r="2" spans="1:13" ht="39.6" x14ac:dyDescent="0.3">
      <c r="A2" s="63" t="s">
        <v>1761</v>
      </c>
      <c r="B2" s="63" t="s">
        <v>1762</v>
      </c>
    </row>
    <row r="3" spans="1:13" x14ac:dyDescent="0.3">
      <c r="A3" s="63"/>
      <c r="B3" s="63"/>
    </row>
    <row r="4" spans="1:13" s="188" customFormat="1" ht="15.6" x14ac:dyDescent="0.3">
      <c r="A4" s="1100" t="s">
        <v>1013</v>
      </c>
      <c r="B4" s="187" t="s">
        <v>1014</v>
      </c>
      <c r="J4" s="163"/>
    </row>
    <row r="5" spans="1:13" s="188" customFormat="1" ht="16.2" thickBot="1" x14ac:dyDescent="0.35">
      <c r="A5" s="189"/>
      <c r="B5" s="189"/>
      <c r="L5" s="1467" t="s">
        <v>903</v>
      </c>
    </row>
    <row r="6" spans="1:13" ht="15" thickBot="1" x14ac:dyDescent="0.35">
      <c r="A6" s="190"/>
      <c r="B6" s="190"/>
      <c r="C6" s="1155" t="s">
        <v>109</v>
      </c>
      <c r="D6" s="1155"/>
      <c r="E6" s="1155"/>
      <c r="F6" s="1155"/>
      <c r="G6" s="1156"/>
      <c r="I6" s="1155" t="s">
        <v>185</v>
      </c>
      <c r="J6" s="1155"/>
      <c r="K6" s="1155"/>
      <c r="L6" s="1155"/>
    </row>
    <row r="7" spans="1:13" ht="41.4" thickBot="1" x14ac:dyDescent="0.35">
      <c r="A7" s="1584"/>
      <c r="B7" s="1584"/>
      <c r="C7" s="191" t="s">
        <v>1015</v>
      </c>
      <c r="D7" s="191" t="s">
        <v>444</v>
      </c>
      <c r="E7" s="191" t="s">
        <v>445</v>
      </c>
      <c r="F7" s="191" t="s">
        <v>375</v>
      </c>
      <c r="G7" s="191" t="s">
        <v>23</v>
      </c>
      <c r="I7" s="191" t="s">
        <v>1015</v>
      </c>
      <c r="J7" s="191" t="s">
        <v>444</v>
      </c>
      <c r="K7" s="191" t="s">
        <v>445</v>
      </c>
      <c r="L7" s="191" t="s">
        <v>23</v>
      </c>
    </row>
    <row r="8" spans="1:13" ht="31.2" outlineLevel="1" thickBot="1" x14ac:dyDescent="0.35">
      <c r="A8" s="1584"/>
      <c r="B8" s="1584"/>
      <c r="C8" s="192" t="s">
        <v>1016</v>
      </c>
      <c r="D8" s="192" t="s">
        <v>446</v>
      </c>
      <c r="E8" s="192" t="s">
        <v>447</v>
      </c>
      <c r="F8" s="192" t="s">
        <v>448</v>
      </c>
      <c r="G8" s="192" t="s">
        <v>63</v>
      </c>
      <c r="I8" s="192" t="s">
        <v>1016</v>
      </c>
      <c r="J8" s="192" t="s">
        <v>446</v>
      </c>
      <c r="K8" s="192" t="s">
        <v>447</v>
      </c>
      <c r="L8" s="192" t="s">
        <v>63</v>
      </c>
    </row>
    <row r="9" spans="1:13" x14ac:dyDescent="0.3">
      <c r="A9" s="193"/>
      <c r="B9" s="193"/>
      <c r="C9" s="165"/>
      <c r="D9" s="165"/>
      <c r="E9" s="165"/>
      <c r="F9" s="165"/>
      <c r="G9" s="193"/>
      <c r="I9" s="165"/>
      <c r="J9" s="165"/>
      <c r="K9" s="165"/>
      <c r="L9" s="193"/>
    </row>
    <row r="10" spans="1:13" ht="15" thickBot="1" x14ac:dyDescent="0.35">
      <c r="A10" s="193"/>
      <c r="B10" s="193"/>
      <c r="C10" s="165"/>
      <c r="D10" s="165"/>
      <c r="E10" s="165"/>
      <c r="F10" s="165"/>
      <c r="G10" s="193"/>
      <c r="I10" s="165"/>
      <c r="J10" s="165"/>
      <c r="K10" s="165"/>
      <c r="L10" s="193"/>
    </row>
    <row r="11" spans="1:13" x14ac:dyDescent="0.3">
      <c r="A11" s="194" t="s">
        <v>1598</v>
      </c>
      <c r="B11" s="194" t="s">
        <v>1184</v>
      </c>
      <c r="C11" s="195">
        <v>1373991</v>
      </c>
      <c r="D11" s="196">
        <v>-90265</v>
      </c>
      <c r="E11" s="196">
        <v>-1153</v>
      </c>
      <c r="F11" s="195">
        <v>110</v>
      </c>
      <c r="G11" s="195">
        <v>1282683</v>
      </c>
      <c r="I11" s="195">
        <v>1002274</v>
      </c>
      <c r="J11" s="196">
        <v>-90265</v>
      </c>
      <c r="K11" s="196">
        <v>-1326</v>
      </c>
      <c r="L11" s="195">
        <v>910683</v>
      </c>
    </row>
    <row r="12" spans="1:13" x14ac:dyDescent="0.3">
      <c r="A12" s="299"/>
      <c r="B12" s="299"/>
      <c r="C12" s="303"/>
      <c r="D12" s="303"/>
      <c r="E12" s="303"/>
      <c r="F12" s="303"/>
      <c r="G12" s="303"/>
      <c r="I12" s="303"/>
      <c r="J12" s="303"/>
      <c r="K12" s="303"/>
      <c r="L12" s="303"/>
    </row>
    <row r="13" spans="1:13" ht="20.399999999999999" x14ac:dyDescent="0.3">
      <c r="A13" s="431" t="s">
        <v>1336</v>
      </c>
      <c r="B13" s="431" t="s">
        <v>1335</v>
      </c>
      <c r="C13" s="379">
        <v>312061</v>
      </c>
      <c r="D13" s="374">
        <v>0</v>
      </c>
      <c r="E13" s="374">
        <v>0</v>
      </c>
      <c r="F13" s="374">
        <v>0</v>
      </c>
      <c r="G13" s="378">
        <v>312061</v>
      </c>
      <c r="I13" s="379">
        <v>312061</v>
      </c>
      <c r="J13" s="374">
        <v>0</v>
      </c>
      <c r="K13" s="374">
        <v>0</v>
      </c>
      <c r="L13" s="378">
        <v>312061</v>
      </c>
    </row>
    <row r="14" spans="1:13" x14ac:dyDescent="0.3">
      <c r="A14" s="118" t="s">
        <v>1017</v>
      </c>
      <c r="B14" s="118" t="s">
        <v>1018</v>
      </c>
      <c r="C14" s="403">
        <v>-3195</v>
      </c>
      <c r="D14" s="197">
        <v>0</v>
      </c>
      <c r="E14" s="197">
        <v>0</v>
      </c>
      <c r="F14" s="197">
        <v>0</v>
      </c>
      <c r="G14" s="357">
        <v>-3195</v>
      </c>
      <c r="H14" s="744"/>
      <c r="I14" s="1324">
        <v>0</v>
      </c>
      <c r="J14" s="197">
        <v>0</v>
      </c>
      <c r="K14" s="197">
        <v>0</v>
      </c>
      <c r="L14" s="353">
        <v>0</v>
      </c>
      <c r="M14" s="744"/>
    </row>
    <row r="15" spans="1:13" ht="15" thickBot="1" x14ac:dyDescent="0.25">
      <c r="A15" s="171" t="s">
        <v>449</v>
      </c>
      <c r="B15" s="172" t="s">
        <v>450</v>
      </c>
      <c r="C15" s="841">
        <v>0</v>
      </c>
      <c r="D15" s="308">
        <v>54596</v>
      </c>
      <c r="E15" s="841">
        <v>0</v>
      </c>
      <c r="F15" s="841">
        <v>0</v>
      </c>
      <c r="G15" s="843">
        <v>54596</v>
      </c>
      <c r="H15" s="744"/>
      <c r="I15" s="841">
        <v>0</v>
      </c>
      <c r="J15" s="308">
        <v>54596</v>
      </c>
      <c r="K15" s="841">
        <v>0</v>
      </c>
      <c r="L15" s="843">
        <v>54596</v>
      </c>
      <c r="M15" s="744"/>
    </row>
    <row r="16" spans="1:13" ht="15.6" thickTop="1" thickBot="1" x14ac:dyDescent="0.35">
      <c r="A16" s="844" t="s">
        <v>1646</v>
      </c>
      <c r="B16" s="844" t="s">
        <v>1637</v>
      </c>
      <c r="C16" s="845">
        <v>1682857</v>
      </c>
      <c r="D16" s="1304">
        <v>-35669</v>
      </c>
      <c r="E16" s="1304">
        <v>-1153</v>
      </c>
      <c r="F16" s="845">
        <v>110</v>
      </c>
      <c r="G16" s="845">
        <v>1646145</v>
      </c>
      <c r="I16" s="845">
        <v>1314335</v>
      </c>
      <c r="J16" s="1304">
        <v>-35669</v>
      </c>
      <c r="K16" s="1304">
        <v>-1326</v>
      </c>
      <c r="L16" s="845">
        <v>1277340</v>
      </c>
    </row>
    <row r="17" spans="1:13" ht="15" thickTop="1" x14ac:dyDescent="0.3">
      <c r="I17" s="1480"/>
      <c r="J17" s="1480"/>
      <c r="K17" s="1480"/>
      <c r="L17" s="1480"/>
    </row>
    <row r="18" spans="1:13" x14ac:dyDescent="0.3">
      <c r="A18" s="1479" t="s">
        <v>1017</v>
      </c>
      <c r="B18" s="299" t="s">
        <v>1018</v>
      </c>
      <c r="C18" s="379">
        <v>-6418</v>
      </c>
      <c r="D18" s="374">
        <v>0</v>
      </c>
      <c r="E18" s="374">
        <v>0</v>
      </c>
      <c r="F18" s="374">
        <v>0</v>
      </c>
      <c r="G18" s="378">
        <v>-6418</v>
      </c>
      <c r="H18" s="744"/>
      <c r="I18" s="1314">
        <v>-561</v>
      </c>
      <c r="J18" s="374">
        <v>0</v>
      </c>
      <c r="K18" s="374">
        <v>0</v>
      </c>
      <c r="L18" s="378">
        <v>-561</v>
      </c>
      <c r="M18" s="744"/>
    </row>
    <row r="19" spans="1:13" x14ac:dyDescent="0.2">
      <c r="A19" s="1162" t="s">
        <v>1600</v>
      </c>
      <c r="B19" s="436" t="s">
        <v>1803</v>
      </c>
      <c r="C19" s="374">
        <v>0</v>
      </c>
      <c r="D19" s="374">
        <v>0</v>
      </c>
      <c r="E19" s="379">
        <v>-2709</v>
      </c>
      <c r="F19" s="374">
        <v>0</v>
      </c>
      <c r="G19" s="378">
        <v>-2709</v>
      </c>
      <c r="H19" s="744"/>
      <c r="I19" s="374">
        <v>0</v>
      </c>
      <c r="J19" s="374">
        <v>0</v>
      </c>
      <c r="K19" s="1314">
        <v>-1144</v>
      </c>
      <c r="L19" s="357">
        <v>-1144</v>
      </c>
      <c r="M19" s="744"/>
    </row>
    <row r="20" spans="1:13" x14ac:dyDescent="0.2">
      <c r="A20" s="1361" t="s">
        <v>449</v>
      </c>
      <c r="B20" s="1361" t="s">
        <v>450</v>
      </c>
      <c r="C20" s="1362">
        <v>0</v>
      </c>
      <c r="D20" s="1325">
        <v>44784</v>
      </c>
      <c r="E20" s="1362">
        <v>0</v>
      </c>
      <c r="F20" s="1362">
        <v>0</v>
      </c>
      <c r="G20" s="1363">
        <v>44784</v>
      </c>
      <c r="H20" s="744"/>
      <c r="I20" s="377">
        <v>0</v>
      </c>
      <c r="J20" s="345">
        <v>44784</v>
      </c>
      <c r="K20" s="377">
        <v>0</v>
      </c>
      <c r="L20" s="376">
        <v>44784</v>
      </c>
      <c r="M20" s="744"/>
    </row>
    <row r="21" spans="1:13" ht="15" thickBot="1" x14ac:dyDescent="0.25">
      <c r="A21" s="314" t="s">
        <v>1585</v>
      </c>
      <c r="B21" s="1326" t="s">
        <v>1804</v>
      </c>
      <c r="C21" s="1362">
        <v>0</v>
      </c>
      <c r="D21" s="1362">
        <v>0</v>
      </c>
      <c r="E21" s="1362">
        <v>0</v>
      </c>
      <c r="F21" s="1362">
        <v>50</v>
      </c>
      <c r="G21" s="1363">
        <v>50</v>
      </c>
      <c r="H21" s="744"/>
      <c r="I21" s="377">
        <v>0</v>
      </c>
      <c r="J21" s="377">
        <v>0</v>
      </c>
      <c r="K21" s="377">
        <v>0</v>
      </c>
      <c r="L21" s="1386">
        <v>0</v>
      </c>
      <c r="M21" s="744"/>
    </row>
    <row r="22" spans="1:13" ht="15" thickBot="1" x14ac:dyDescent="0.35">
      <c r="A22" s="842" t="s">
        <v>1571</v>
      </c>
      <c r="B22" s="842" t="s">
        <v>1567</v>
      </c>
      <c r="C22" s="205">
        <v>1676439</v>
      </c>
      <c r="D22" s="205">
        <v>9115</v>
      </c>
      <c r="E22" s="205">
        <v>-3862</v>
      </c>
      <c r="F22" s="205">
        <v>160</v>
      </c>
      <c r="G22" s="205">
        <v>1681852</v>
      </c>
      <c r="I22" s="204">
        <v>1313774</v>
      </c>
      <c r="J22" s="205">
        <v>9115</v>
      </c>
      <c r="K22" s="205">
        <v>-2470</v>
      </c>
      <c r="L22" s="204">
        <v>1320419</v>
      </c>
    </row>
    <row r="23" spans="1:13" s="15" customFormat="1" x14ac:dyDescent="0.3">
      <c r="A23" s="90"/>
      <c r="B23" s="90"/>
      <c r="C23" s="402"/>
      <c r="D23" s="402"/>
      <c r="E23" s="402"/>
      <c r="F23" s="402"/>
      <c r="G23" s="402"/>
      <c r="I23" s="433"/>
      <c r="J23" s="402"/>
      <c r="K23" s="402"/>
      <c r="L23" s="433"/>
    </row>
    <row r="24" spans="1:13" s="15" customFormat="1" x14ac:dyDescent="0.3">
      <c r="A24" s="90"/>
      <c r="B24" s="90"/>
      <c r="C24" s="402"/>
      <c r="D24" s="402"/>
      <c r="E24" s="402"/>
      <c r="F24" s="402"/>
      <c r="G24" s="402"/>
      <c r="I24" s="433"/>
      <c r="J24" s="402"/>
      <c r="K24" s="402"/>
      <c r="L24" s="433"/>
    </row>
    <row r="25" spans="1:13" x14ac:dyDescent="0.3">
      <c r="A25" s="299" t="s">
        <v>1017</v>
      </c>
      <c r="B25" s="299" t="s">
        <v>1018</v>
      </c>
      <c r="C25" s="379">
        <v>-3677</v>
      </c>
      <c r="D25" s="1340">
        <v>0</v>
      </c>
      <c r="E25" s="1340">
        <v>0</v>
      </c>
      <c r="F25" s="1340">
        <v>0</v>
      </c>
      <c r="G25" s="379">
        <v>-3677</v>
      </c>
      <c r="H25" s="744"/>
      <c r="I25" s="312">
        <v>-201</v>
      </c>
      <c r="J25" s="374">
        <v>0</v>
      </c>
      <c r="K25" s="374">
        <v>0</v>
      </c>
      <c r="L25" s="312">
        <v>-201</v>
      </c>
    </row>
    <row r="26" spans="1:13" x14ac:dyDescent="0.2">
      <c r="A26" s="1361" t="s">
        <v>1333</v>
      </c>
      <c r="B26" s="1361" t="s">
        <v>1334</v>
      </c>
      <c r="C26" s="1362">
        <v>0</v>
      </c>
      <c r="D26" s="1325">
        <v>-5274</v>
      </c>
      <c r="E26" s="1362">
        <v>0</v>
      </c>
      <c r="F26" s="1362">
        <v>0</v>
      </c>
      <c r="G26" s="1325">
        <v>-5274</v>
      </c>
      <c r="H26" s="744"/>
      <c r="I26" s="377">
        <v>0</v>
      </c>
      <c r="J26" s="345">
        <v>-5274</v>
      </c>
      <c r="K26" s="377">
        <v>0</v>
      </c>
      <c r="L26" s="345">
        <v>-5274</v>
      </c>
    </row>
    <row r="27" spans="1:13" ht="15" thickBot="1" x14ac:dyDescent="0.25">
      <c r="A27" s="314" t="s">
        <v>1585</v>
      </c>
      <c r="B27" s="1326" t="s">
        <v>1804</v>
      </c>
      <c r="C27" s="1362">
        <v>0</v>
      </c>
      <c r="D27" s="1362">
        <v>0</v>
      </c>
      <c r="E27" s="1362">
        <v>0</v>
      </c>
      <c r="F27" s="1362">
        <v>4096</v>
      </c>
      <c r="G27" s="1363">
        <v>4096</v>
      </c>
      <c r="H27" s="744"/>
      <c r="I27" s="377">
        <v>0</v>
      </c>
      <c r="J27" s="377">
        <v>0</v>
      </c>
      <c r="K27" s="377">
        <v>0</v>
      </c>
      <c r="L27" s="1386">
        <v>0</v>
      </c>
    </row>
    <row r="28" spans="1:13" ht="15" thickBot="1" x14ac:dyDescent="0.35">
      <c r="A28" s="842" t="s">
        <v>1647</v>
      </c>
      <c r="B28" s="842" t="s">
        <v>1639</v>
      </c>
      <c r="C28" s="205">
        <v>1672762</v>
      </c>
      <c r="D28" s="205">
        <v>3841</v>
      </c>
      <c r="E28" s="205">
        <v>-3862</v>
      </c>
      <c r="F28" s="205">
        <v>4256</v>
      </c>
      <c r="G28" s="205">
        <v>1676997</v>
      </c>
      <c r="I28" s="205">
        <v>1313573</v>
      </c>
      <c r="J28" s="205">
        <v>3841</v>
      </c>
      <c r="K28" s="205">
        <v>-2470</v>
      </c>
      <c r="L28" s="205">
        <v>1314944</v>
      </c>
    </row>
    <row r="29" spans="1:13" x14ac:dyDescent="0.3">
      <c r="C29" s="343"/>
      <c r="D29" s="343"/>
      <c r="E29" s="343"/>
      <c r="F29" s="343"/>
      <c r="G29" s="343"/>
    </row>
    <row r="30" spans="1:13" x14ac:dyDescent="0.3">
      <c r="C30" s="323"/>
      <c r="D30" s="323"/>
      <c r="E30" s="323"/>
      <c r="F30" s="323"/>
      <c r="G30" s="323"/>
      <c r="H30" s="323"/>
      <c r="I30" s="323"/>
      <c r="J30" s="323"/>
      <c r="K30" s="323"/>
      <c r="L30" s="323"/>
    </row>
    <row r="31" spans="1:13" x14ac:dyDescent="0.3">
      <c r="C31" s="343"/>
    </row>
  </sheetData>
  <mergeCells count="1">
    <mergeCell ref="A7:B8"/>
  </mergeCells>
  <pageMargins left="0" right="0" top="0.74803149606299213" bottom="0.74803149606299213" header="0.31496062992125984" footer="0.31496062992125984"/>
  <pageSetup paperSize="9"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136A-A22A-48EB-9E95-0C2F6D9B17B8}">
  <sheetPr>
    <tabColor rgb="FF92D050"/>
    <pageSetUpPr fitToPage="1"/>
  </sheetPr>
  <dimension ref="A1:Z89"/>
  <sheetViews>
    <sheetView showGridLines="0" zoomScaleNormal="100" workbookViewId="0">
      <selection activeCell="H59" sqref="H59"/>
    </sheetView>
  </sheetViews>
  <sheetFormatPr defaultColWidth="9.44140625" defaultRowHeight="13.8" outlineLevelRow="1" outlineLevelCol="1" x14ac:dyDescent="0.3"/>
  <cols>
    <col min="1" max="1" width="51.33203125" style="3" customWidth="1"/>
    <col min="2" max="2" width="44.109375" style="3" customWidth="1" outlineLevel="1"/>
    <col min="3" max="3" width="17.44140625" style="3" customWidth="1"/>
    <col min="4" max="4" width="16.44140625" style="3" customWidth="1"/>
    <col min="5" max="5" width="15.44140625" style="32" customWidth="1"/>
    <col min="6" max="7" width="13.5546875" style="32" customWidth="1"/>
    <col min="8" max="8" width="12.44140625" style="32" customWidth="1"/>
    <col min="9" max="9" width="3.44140625" style="32" customWidth="1"/>
    <col min="10" max="10" width="12" style="32" customWidth="1"/>
    <col min="11" max="12" width="10.44140625" style="32" customWidth="1"/>
    <col min="13" max="13" width="10.5546875" style="32" customWidth="1"/>
    <col min="14" max="14" width="11.5546875" style="32" customWidth="1"/>
    <col min="15" max="15" width="10" style="32" customWidth="1"/>
    <col min="16" max="16384" width="9.44140625" style="32"/>
  </cols>
  <sheetData>
    <row r="1" spans="1:12" x14ac:dyDescent="0.3">
      <c r="A1" s="63" t="s">
        <v>1011</v>
      </c>
      <c r="B1" s="63" t="s">
        <v>1012</v>
      </c>
      <c r="C1" s="6"/>
      <c r="D1" s="6"/>
    </row>
    <row r="2" spans="1:12" ht="39.6" x14ac:dyDescent="0.3">
      <c r="A2" s="63" t="s">
        <v>1761</v>
      </c>
      <c r="B2" s="63" t="s">
        <v>1762</v>
      </c>
      <c r="C2" s="6"/>
      <c r="D2" s="6"/>
    </row>
    <row r="3" spans="1:12" x14ac:dyDescent="0.3">
      <c r="A3" s="725"/>
      <c r="B3" s="725"/>
      <c r="C3" s="32"/>
      <c r="D3" s="32"/>
    </row>
    <row r="4" spans="1:12" ht="15.6" x14ac:dyDescent="0.3">
      <c r="A4" s="9"/>
      <c r="B4" s="31"/>
      <c r="C4" s="32"/>
      <c r="D4" s="32"/>
    </row>
    <row r="5" spans="1:12" ht="21" x14ac:dyDescent="0.3">
      <c r="A5" s="509" t="s">
        <v>943</v>
      </c>
      <c r="B5" s="509" t="s">
        <v>929</v>
      </c>
      <c r="C5" s="32"/>
      <c r="D5" s="32"/>
    </row>
    <row r="6" spans="1:12" ht="15" thickBot="1" x14ac:dyDescent="0.35">
      <c r="A6" s="745"/>
      <c r="B6"/>
      <c r="C6"/>
      <c r="D6"/>
      <c r="E6"/>
      <c r="F6"/>
      <c r="G6" s="1470" t="s">
        <v>944</v>
      </c>
      <c r="H6" s="755"/>
      <c r="I6" s="755"/>
      <c r="J6"/>
      <c r="K6"/>
      <c r="L6"/>
    </row>
    <row r="7" spans="1:12" ht="25.5" customHeight="1" thickTop="1" thickBot="1" x14ac:dyDescent="0.35">
      <c r="A7" s="740"/>
      <c r="B7" s="740"/>
      <c r="C7" s="1533" t="s">
        <v>109</v>
      </c>
      <c r="D7" s="1533"/>
      <c r="E7" s="741"/>
      <c r="F7" s="1533" t="s">
        <v>185</v>
      </c>
      <c r="G7" s="1533"/>
      <c r="H7" s="1168"/>
      <c r="I7" s="1168"/>
      <c r="J7"/>
      <c r="K7"/>
      <c r="L7"/>
    </row>
    <row r="8" spans="1:12" ht="15.6" thickTop="1" thickBot="1" x14ac:dyDescent="0.35">
      <c r="A8" s="742"/>
      <c r="B8" s="742"/>
      <c r="C8" s="1335" t="s">
        <v>1635</v>
      </c>
      <c r="D8" s="1336" t="s">
        <v>1568</v>
      </c>
      <c r="E8" s="741"/>
      <c r="F8" s="657" t="s">
        <v>1635</v>
      </c>
      <c r="G8" s="1310" t="s">
        <v>1568</v>
      </c>
      <c r="H8" s="1169"/>
      <c r="I8" s="1169"/>
      <c r="J8"/>
      <c r="K8"/>
      <c r="L8"/>
    </row>
    <row r="9" spans="1:12" ht="8.25" customHeight="1" thickTop="1" x14ac:dyDescent="0.3">
      <c r="A9" s="111"/>
      <c r="B9" s="111"/>
      <c r="C9" s="660"/>
      <c r="D9" s="112"/>
      <c r="E9" s="112"/>
      <c r="F9" s="660"/>
      <c r="G9" s="112"/>
      <c r="H9" s="112"/>
      <c r="I9" s="112"/>
      <c r="J9"/>
      <c r="K9"/>
      <c r="L9"/>
    </row>
    <row r="10" spans="1:12" ht="14.4" x14ac:dyDescent="0.3">
      <c r="A10" s="431" t="s">
        <v>1354</v>
      </c>
      <c r="B10" s="293" t="s">
        <v>1359</v>
      </c>
      <c r="C10" s="372">
        <v>284947</v>
      </c>
      <c r="D10" s="265">
        <v>336408</v>
      </c>
      <c r="E10" s="112"/>
      <c r="F10" s="372">
        <v>276595</v>
      </c>
      <c r="G10" s="265">
        <v>327174</v>
      </c>
      <c r="H10" s="265"/>
      <c r="I10" s="265"/>
      <c r="J10"/>
      <c r="K10"/>
      <c r="L10"/>
    </row>
    <row r="11" spans="1:12" ht="15" thickBot="1" x14ac:dyDescent="0.35">
      <c r="A11" s="427" t="s">
        <v>1355</v>
      </c>
      <c r="B11" s="427" t="s">
        <v>1360</v>
      </c>
      <c r="C11" s="370">
        <v>199918</v>
      </c>
      <c r="D11" s="438">
        <v>199908</v>
      </c>
      <c r="E11" s="112"/>
      <c r="F11" s="370">
        <v>199918</v>
      </c>
      <c r="G11" s="438">
        <v>199908</v>
      </c>
      <c r="H11" s="265"/>
      <c r="I11" s="265"/>
      <c r="J11"/>
      <c r="K11"/>
      <c r="L11"/>
    </row>
    <row r="12" spans="1:12" ht="14.4" x14ac:dyDescent="0.3">
      <c r="A12" s="346" t="s">
        <v>638</v>
      </c>
      <c r="B12" s="346" t="s">
        <v>637</v>
      </c>
      <c r="C12" s="324">
        <v>484865</v>
      </c>
      <c r="D12" s="266">
        <v>536316</v>
      </c>
      <c r="E12" s="112"/>
      <c r="F12" s="373">
        <v>476513</v>
      </c>
      <c r="G12" s="266">
        <v>527082</v>
      </c>
      <c r="H12" s="266"/>
      <c r="I12" s="266"/>
      <c r="J12"/>
      <c r="K12"/>
      <c r="L12"/>
    </row>
    <row r="13" spans="1:12" ht="14.4" x14ac:dyDescent="0.3">
      <c r="A13" s="116" t="s">
        <v>219</v>
      </c>
      <c r="B13" s="116" t="s">
        <v>636</v>
      </c>
      <c r="C13" s="371">
        <v>94851</v>
      </c>
      <c r="D13" s="435">
        <v>86625</v>
      </c>
      <c r="E13" s="112"/>
      <c r="F13" s="372">
        <v>92824</v>
      </c>
      <c r="G13" s="435">
        <v>84491</v>
      </c>
      <c r="H13" s="265"/>
      <c r="I13" s="265"/>
      <c r="J13"/>
      <c r="K13"/>
      <c r="L13"/>
    </row>
    <row r="14" spans="1:12" ht="14.4" x14ac:dyDescent="0.3">
      <c r="A14" s="118" t="s">
        <v>1356</v>
      </c>
      <c r="B14" s="118" t="s">
        <v>1361</v>
      </c>
      <c r="C14" s="371">
        <v>2468</v>
      </c>
      <c r="D14" s="1186">
        <v>2891</v>
      </c>
      <c r="E14" s="112"/>
      <c r="F14" s="371">
        <v>2330</v>
      </c>
      <c r="G14" s="1186">
        <v>2742</v>
      </c>
      <c r="H14" s="1170"/>
      <c r="I14" s="1170"/>
      <c r="J14"/>
      <c r="K14"/>
      <c r="L14"/>
    </row>
    <row r="15" spans="1:12" ht="21" thickBot="1" x14ac:dyDescent="0.35">
      <c r="A15" s="172" t="s">
        <v>220</v>
      </c>
      <c r="B15" s="171" t="s">
        <v>518</v>
      </c>
      <c r="C15" s="385">
        <v>1277</v>
      </c>
      <c r="D15" s="1299">
        <v>3864</v>
      </c>
      <c r="E15" s="1300"/>
      <c r="F15" s="385">
        <v>1277</v>
      </c>
      <c r="G15" s="1299">
        <v>3864</v>
      </c>
      <c r="H15" s="265"/>
      <c r="I15" s="265"/>
      <c r="J15"/>
      <c r="K15"/>
      <c r="L15"/>
    </row>
    <row r="16" spans="1:12" ht="15" thickBot="1" x14ac:dyDescent="0.35">
      <c r="A16" s="173" t="s">
        <v>1337</v>
      </c>
      <c r="B16" s="173" t="s">
        <v>1338</v>
      </c>
      <c r="C16" s="368">
        <v>98596</v>
      </c>
      <c r="D16" s="514">
        <v>93380</v>
      </c>
      <c r="E16" s="112"/>
      <c r="F16" s="368">
        <v>96431</v>
      </c>
      <c r="G16" s="514">
        <v>91097</v>
      </c>
      <c r="H16" s="266"/>
      <c r="I16" s="266"/>
      <c r="J16"/>
      <c r="K16"/>
      <c r="L16"/>
    </row>
    <row r="17" spans="1:12" ht="15" thickBot="1" x14ac:dyDescent="0.35">
      <c r="A17" s="173" t="s">
        <v>1339</v>
      </c>
      <c r="B17" s="346" t="s">
        <v>1341</v>
      </c>
      <c r="C17" s="513">
        <v>583461</v>
      </c>
      <c r="D17" s="1124">
        <v>629696</v>
      </c>
      <c r="E17" s="1105"/>
      <c r="F17" s="513">
        <v>572944</v>
      </c>
      <c r="G17" s="1124">
        <v>618179</v>
      </c>
      <c r="H17" s="266"/>
      <c r="I17" s="266"/>
      <c r="J17"/>
      <c r="K17"/>
      <c r="L17"/>
    </row>
    <row r="18" spans="1:12" ht="15" thickBot="1" x14ac:dyDescent="0.35">
      <c r="A18" s="1161" t="s">
        <v>1200</v>
      </c>
      <c r="B18" s="1162" t="s">
        <v>1203</v>
      </c>
      <c r="C18" s="1159">
        <v>0</v>
      </c>
      <c r="D18" s="1160">
        <v>0</v>
      </c>
      <c r="E18" s="1105"/>
      <c r="F18" s="1159">
        <v>0</v>
      </c>
      <c r="G18" s="1160">
        <v>0</v>
      </c>
      <c r="H18" s="266"/>
      <c r="I18" s="266"/>
      <c r="J18"/>
      <c r="K18"/>
      <c r="L18"/>
    </row>
    <row r="19" spans="1:12" ht="15" thickBot="1" x14ac:dyDescent="0.35">
      <c r="A19" s="173" t="s">
        <v>635</v>
      </c>
      <c r="B19" s="173" t="s">
        <v>249</v>
      </c>
      <c r="C19" s="368">
        <v>98596</v>
      </c>
      <c r="D19" s="429">
        <v>93380</v>
      </c>
      <c r="E19" s="1105"/>
      <c r="F19" s="368">
        <v>96431</v>
      </c>
      <c r="G19" s="429">
        <v>91097</v>
      </c>
      <c r="H19" s="266"/>
      <c r="I19" s="266"/>
      <c r="J19"/>
      <c r="K19"/>
      <c r="L19"/>
    </row>
    <row r="20" spans="1:12" ht="15" thickBot="1" x14ac:dyDescent="0.35">
      <c r="A20" s="173" t="s">
        <v>633</v>
      </c>
      <c r="B20" s="173" t="s">
        <v>1340</v>
      </c>
      <c r="C20" s="368">
        <v>583461</v>
      </c>
      <c r="D20" s="429">
        <v>629696</v>
      </c>
      <c r="E20" s="1105"/>
      <c r="F20" s="368">
        <v>572944</v>
      </c>
      <c r="G20" s="429">
        <v>618179</v>
      </c>
      <c r="H20" s="266"/>
      <c r="I20" s="266"/>
      <c r="J20"/>
      <c r="K20"/>
      <c r="L20"/>
    </row>
    <row r="21" spans="1:12" ht="15.6" x14ac:dyDescent="0.3">
      <c r="A21" s="9"/>
      <c r="B21" s="31"/>
      <c r="C21" s="404"/>
      <c r="D21" s="404"/>
      <c r="E21" s="404"/>
      <c r="F21" s="404"/>
      <c r="G21" s="404"/>
      <c r="H21" s="744"/>
      <c r="I21" s="744"/>
    </row>
    <row r="22" spans="1:12" x14ac:dyDescent="0.3">
      <c r="A22" s="747"/>
      <c r="B22" s="747"/>
      <c r="C22" s="748"/>
      <c r="D22" s="748"/>
      <c r="E22" s="1106"/>
      <c r="F22" s="748"/>
      <c r="G22" s="1187"/>
      <c r="H22" s="748"/>
      <c r="I22" s="748"/>
    </row>
    <row r="23" spans="1:12" x14ac:dyDescent="0.3">
      <c r="A23" s="747"/>
      <c r="B23" s="747"/>
      <c r="C23" s="748"/>
      <c r="D23" s="748"/>
      <c r="E23" s="1106"/>
      <c r="F23" s="748"/>
      <c r="G23" s="748"/>
      <c r="H23" s="748"/>
      <c r="I23" s="748"/>
    </row>
    <row r="24" spans="1:12" ht="14.4" thickBot="1" x14ac:dyDescent="0.3">
      <c r="A24" s="10" t="s">
        <v>106</v>
      </c>
      <c r="B24" s="11" t="s">
        <v>634</v>
      </c>
      <c r="C24" s="32"/>
      <c r="E24" s="732"/>
      <c r="G24" s="755"/>
      <c r="H24" s="1467" t="s">
        <v>944</v>
      </c>
      <c r="I24" s="755"/>
    </row>
    <row r="25" spans="1:12" ht="25.5" customHeight="1" thickTop="1" thickBot="1" x14ac:dyDescent="0.35">
      <c r="A25" s="740"/>
      <c r="B25" s="740"/>
      <c r="C25" s="1533" t="s">
        <v>109</v>
      </c>
      <c r="D25" s="1533"/>
      <c r="E25" s="1533"/>
      <c r="F25" s="1533" t="s">
        <v>185</v>
      </c>
      <c r="G25" s="1533"/>
      <c r="H25" s="1533"/>
      <c r="I25" s="1168"/>
      <c r="J25" s="741"/>
    </row>
    <row r="26" spans="1:12" ht="15" thickTop="1" thickBot="1" x14ac:dyDescent="0.35">
      <c r="A26" s="742"/>
      <c r="B26" s="742"/>
      <c r="C26" s="1337" t="s">
        <v>1633</v>
      </c>
      <c r="D26" s="1337" t="s">
        <v>1634</v>
      </c>
      <c r="E26" s="1337">
        <v>2023</v>
      </c>
      <c r="F26" s="1188" t="s">
        <v>1633</v>
      </c>
      <c r="G26" s="658" t="s">
        <v>1634</v>
      </c>
      <c r="H26" s="658">
        <v>2023</v>
      </c>
      <c r="I26" s="103"/>
      <c r="J26" s="110"/>
    </row>
    <row r="27" spans="1:12" ht="14.4" thickTop="1" x14ac:dyDescent="0.3">
      <c r="A27" s="111"/>
      <c r="B27" s="111"/>
      <c r="C27" s="660"/>
      <c r="D27" s="104"/>
      <c r="E27" s="104"/>
      <c r="F27" s="660"/>
      <c r="G27" s="104"/>
      <c r="H27" s="104"/>
      <c r="I27" s="104"/>
      <c r="J27" s="112"/>
    </row>
    <row r="28" spans="1:12" ht="14.4" thickBot="1" x14ac:dyDescent="0.35">
      <c r="A28" s="749" t="s">
        <v>869</v>
      </c>
      <c r="B28" s="749" t="s">
        <v>870</v>
      </c>
      <c r="C28" s="513">
        <v>629696</v>
      </c>
      <c r="D28" s="765">
        <v>875918</v>
      </c>
      <c r="E28" s="765">
        <v>875918</v>
      </c>
      <c r="F28" s="513">
        <v>618179</v>
      </c>
      <c r="G28" s="765">
        <v>863938</v>
      </c>
      <c r="H28" s="765">
        <v>863938</v>
      </c>
      <c r="I28" s="244"/>
      <c r="J28" s="266"/>
    </row>
    <row r="29" spans="1:12" x14ac:dyDescent="0.3">
      <c r="A29" s="118" t="s">
        <v>848</v>
      </c>
      <c r="B29" s="118" t="s">
        <v>1362</v>
      </c>
      <c r="C29" s="743">
        <v>0</v>
      </c>
      <c r="D29" s="401">
        <v>0</v>
      </c>
      <c r="E29" s="401">
        <v>2000</v>
      </c>
      <c r="F29" s="743">
        <v>0</v>
      </c>
      <c r="G29" s="401">
        <v>0</v>
      </c>
      <c r="H29" s="401">
        <v>0</v>
      </c>
      <c r="I29" s="1170"/>
      <c r="J29" s="265"/>
    </row>
    <row r="30" spans="1:12" x14ac:dyDescent="0.3">
      <c r="A30" s="1117" t="s">
        <v>1357</v>
      </c>
      <c r="B30" s="1117" t="s">
        <v>1363</v>
      </c>
      <c r="C30" s="296">
        <v>-43236</v>
      </c>
      <c r="D30" s="344">
        <v>-173867</v>
      </c>
      <c r="E30" s="344">
        <v>-301090</v>
      </c>
      <c r="F30" s="296">
        <v>-42245</v>
      </c>
      <c r="G30" s="344">
        <v>-169043</v>
      </c>
      <c r="H30" s="344">
        <v>-295276</v>
      </c>
      <c r="I30" s="233"/>
      <c r="J30" s="233"/>
    </row>
    <row r="31" spans="1:12" x14ac:dyDescent="0.3">
      <c r="A31" s="1117" t="s">
        <v>780</v>
      </c>
      <c r="B31" s="1117" t="s">
        <v>786</v>
      </c>
      <c r="C31" s="750">
        <v>0</v>
      </c>
      <c r="D31" s="396">
        <v>50000</v>
      </c>
      <c r="E31" s="396">
        <v>50000</v>
      </c>
      <c r="F31" s="750">
        <v>0</v>
      </c>
      <c r="G31" s="396">
        <v>50000</v>
      </c>
      <c r="H31" s="396">
        <v>50000</v>
      </c>
      <c r="I31" s="1170"/>
      <c r="J31" s="233"/>
    </row>
    <row r="32" spans="1:12" x14ac:dyDescent="0.3">
      <c r="A32" s="1117" t="s">
        <v>1201</v>
      </c>
      <c r="B32" s="1117" t="s">
        <v>1202</v>
      </c>
      <c r="C32" s="750">
        <v>0</v>
      </c>
      <c r="D32" s="396">
        <v>0</v>
      </c>
      <c r="E32" s="396">
        <v>0</v>
      </c>
      <c r="F32" s="358">
        <v>0</v>
      </c>
      <c r="G32" s="344">
        <v>-3317</v>
      </c>
      <c r="H32" s="344">
        <v>-3317</v>
      </c>
      <c r="I32" s="1170"/>
      <c r="J32" s="1103"/>
    </row>
    <row r="33" spans="1:26" ht="20.399999999999999" x14ac:dyDescent="0.3">
      <c r="A33" s="118" t="s">
        <v>1358</v>
      </c>
      <c r="B33" s="118" t="s">
        <v>1364</v>
      </c>
      <c r="C33" s="296">
        <v>-3009</v>
      </c>
      <c r="D33" s="344">
        <v>490</v>
      </c>
      <c r="E33" s="344">
        <v>2847</v>
      </c>
      <c r="F33" s="296">
        <v>-3000</v>
      </c>
      <c r="G33" s="344">
        <v>480</v>
      </c>
      <c r="H33" s="344">
        <v>2813</v>
      </c>
      <c r="I33" s="233"/>
      <c r="J33" s="233"/>
    </row>
    <row r="34" spans="1:26" ht="14.4" thickBot="1" x14ac:dyDescent="0.35">
      <c r="A34" s="172" t="s">
        <v>221</v>
      </c>
      <c r="B34" s="172" t="s">
        <v>181</v>
      </c>
      <c r="C34" s="232">
        <v>10</v>
      </c>
      <c r="D34" s="233">
        <v>10</v>
      </c>
      <c r="E34" s="233">
        <v>21</v>
      </c>
      <c r="F34" s="232">
        <v>10</v>
      </c>
      <c r="G34" s="233">
        <v>10</v>
      </c>
      <c r="H34" s="233">
        <v>21</v>
      </c>
      <c r="I34" s="233"/>
      <c r="J34" s="233"/>
    </row>
    <row r="35" spans="1:26" ht="14.4" thickBot="1" x14ac:dyDescent="0.35">
      <c r="A35" s="1123" t="s">
        <v>877</v>
      </c>
      <c r="B35" s="1123" t="s">
        <v>878</v>
      </c>
      <c r="C35" s="368">
        <v>583461</v>
      </c>
      <c r="D35" s="429">
        <v>752551</v>
      </c>
      <c r="E35" s="429">
        <v>629696</v>
      </c>
      <c r="F35" s="368">
        <v>572944</v>
      </c>
      <c r="G35" s="429">
        <v>742068</v>
      </c>
      <c r="H35" s="429">
        <v>618179</v>
      </c>
      <c r="I35" s="244"/>
      <c r="J35" s="266"/>
    </row>
    <row r="36" spans="1:26" x14ac:dyDescent="0.3">
      <c r="C36" s="744"/>
      <c r="D36" s="744"/>
      <c r="F36" s="744"/>
      <c r="G36" s="744"/>
      <c r="I36" s="744"/>
      <c r="J36" s="744"/>
      <c r="K36" s="744"/>
    </row>
    <row r="37" spans="1:26" x14ac:dyDescent="0.3">
      <c r="C37" s="744"/>
      <c r="D37" s="744"/>
      <c r="F37" s="744"/>
      <c r="G37" s="744"/>
      <c r="I37" s="744"/>
      <c r="J37" s="744"/>
      <c r="K37" s="744"/>
    </row>
    <row r="38" spans="1:26" ht="42" x14ac:dyDescent="0.3">
      <c r="A38" s="509" t="s">
        <v>1019</v>
      </c>
      <c r="B38" s="509" t="s">
        <v>930</v>
      </c>
      <c r="C38" s="32"/>
      <c r="D38" s="32"/>
    </row>
    <row r="40" spans="1:26" s="163" customFormat="1" ht="26.4" x14ac:dyDescent="0.3">
      <c r="A40" s="341" t="s">
        <v>1083</v>
      </c>
      <c r="B40" s="341" t="s">
        <v>1084</v>
      </c>
      <c r="C40" s="339"/>
      <c r="N40" s="15"/>
      <c r="O40" s="15"/>
      <c r="P40" s="15"/>
      <c r="Q40" s="15"/>
      <c r="R40" s="15"/>
      <c r="S40" s="15"/>
      <c r="T40" s="15"/>
      <c r="U40" s="15"/>
      <c r="V40" s="15"/>
      <c r="W40" s="15"/>
      <c r="X40" s="15"/>
      <c r="Y40" s="15"/>
      <c r="Z40" s="15"/>
    </row>
    <row r="41" spans="1:26" s="163" customFormat="1" ht="14.4" x14ac:dyDescent="0.3">
      <c r="A41" s="341"/>
      <c r="B41" s="339"/>
      <c r="C41" s="339"/>
      <c r="D41" s="15"/>
      <c r="E41" s="15"/>
      <c r="F41" s="15"/>
      <c r="G41" s="15"/>
      <c r="H41" s="15"/>
      <c r="I41" s="15"/>
      <c r="N41" s="15"/>
      <c r="O41" s="15"/>
      <c r="P41" s="15"/>
      <c r="Q41" s="15"/>
      <c r="R41" s="15"/>
      <c r="S41" s="15"/>
      <c r="T41" s="15"/>
      <c r="U41" s="15"/>
      <c r="V41" s="15"/>
      <c r="W41" s="15"/>
      <c r="X41" s="15"/>
      <c r="Y41" s="15"/>
      <c r="Z41" s="15"/>
    </row>
    <row r="42" spans="1:26" s="163" customFormat="1" ht="15" thickBot="1" x14ac:dyDescent="0.35">
      <c r="A42" s="367"/>
      <c r="B42" s="367"/>
      <c r="C42" s="366"/>
      <c r="D42" s="366"/>
      <c r="E42" s="366"/>
      <c r="F42" s="366"/>
      <c r="G42" s="1109"/>
      <c r="H42" s="1109"/>
      <c r="I42" s="1109"/>
      <c r="J42" s="366"/>
      <c r="K42" s="366"/>
      <c r="M42" s="38" t="s">
        <v>606</v>
      </c>
      <c r="N42" s="15"/>
      <c r="O42" s="15"/>
      <c r="P42" s="15"/>
      <c r="Q42" s="15"/>
      <c r="R42" s="15"/>
      <c r="S42" s="15"/>
      <c r="T42" s="15"/>
      <c r="U42" s="15"/>
      <c r="V42" s="15"/>
      <c r="W42" s="15"/>
      <c r="X42" s="15"/>
      <c r="Y42" s="15"/>
      <c r="Z42" s="15"/>
    </row>
    <row r="43" spans="1:26" s="163" customFormat="1" ht="15" thickBot="1" x14ac:dyDescent="0.35">
      <c r="A43" s="355"/>
      <c r="B43" s="355"/>
      <c r="C43" s="1590" t="s">
        <v>147</v>
      </c>
      <c r="D43" s="1590"/>
      <c r="E43" s="1590"/>
      <c r="F43" s="1590"/>
      <c r="G43" s="15"/>
      <c r="H43" s="15"/>
      <c r="I43" s="15"/>
      <c r="J43" s="430" t="s">
        <v>186</v>
      </c>
      <c r="K43" s="430"/>
      <c r="L43" s="430"/>
      <c r="M43" s="430"/>
      <c r="N43" s="15"/>
      <c r="O43" s="15"/>
      <c r="P43" s="15"/>
      <c r="Q43" s="15"/>
      <c r="R43" s="15"/>
      <c r="S43" s="15"/>
      <c r="T43" s="15"/>
      <c r="U43" s="15"/>
      <c r="V43" s="15"/>
      <c r="W43" s="15"/>
      <c r="X43" s="15"/>
      <c r="Y43" s="15"/>
      <c r="Z43" s="15"/>
    </row>
    <row r="44" spans="1:26" s="115" customFormat="1" ht="23.25" customHeight="1" thickBot="1" x14ac:dyDescent="0.35">
      <c r="A44" s="165"/>
      <c r="B44" s="165"/>
      <c r="C44" s="1585" t="s">
        <v>1635</v>
      </c>
      <c r="D44" s="1585"/>
      <c r="E44" s="1587" t="s">
        <v>1568</v>
      </c>
      <c r="F44" s="1587"/>
      <c r="G44" s="56"/>
      <c r="H44" s="56"/>
      <c r="I44" s="56"/>
      <c r="J44" s="1585" t="s">
        <v>1635</v>
      </c>
      <c r="K44" s="1586"/>
      <c r="L44" s="1587" t="s">
        <v>1568</v>
      </c>
      <c r="M44" s="1588"/>
      <c r="N44" s="56"/>
      <c r="O44" s="56"/>
      <c r="P44" s="56"/>
      <c r="Q44" s="56"/>
      <c r="R44" s="56"/>
      <c r="S44" s="56"/>
      <c r="T44" s="56"/>
      <c r="U44" s="56"/>
      <c r="V44" s="56"/>
      <c r="W44" s="56"/>
      <c r="X44" s="56"/>
      <c r="Y44" s="56"/>
      <c r="Z44" s="56"/>
    </row>
    <row r="45" spans="1:26" s="115" customFormat="1" ht="10.199999999999999" x14ac:dyDescent="0.3">
      <c r="A45" s="365" t="s">
        <v>632</v>
      </c>
      <c r="B45" s="365"/>
      <c r="C45" s="222" t="s">
        <v>222</v>
      </c>
      <c r="D45" s="222" t="s">
        <v>223</v>
      </c>
      <c r="E45" s="193" t="s">
        <v>222</v>
      </c>
      <c r="F45" s="193" t="s">
        <v>223</v>
      </c>
      <c r="G45" s="56"/>
      <c r="H45" s="56"/>
      <c r="I45" s="56"/>
      <c r="J45" s="222" t="s">
        <v>222</v>
      </c>
      <c r="K45" s="222" t="s">
        <v>223</v>
      </c>
      <c r="L45" s="193" t="s">
        <v>222</v>
      </c>
      <c r="M45" s="193" t="s">
        <v>223</v>
      </c>
      <c r="N45" s="56"/>
      <c r="O45" s="56"/>
      <c r="P45" s="56"/>
      <c r="Q45" s="56"/>
      <c r="R45" s="56"/>
      <c r="S45" s="56"/>
      <c r="T45" s="56"/>
      <c r="U45" s="56"/>
      <c r="V45" s="56"/>
      <c r="W45" s="56"/>
      <c r="X45" s="56"/>
      <c r="Y45" s="56"/>
      <c r="Z45" s="56"/>
    </row>
    <row r="46" spans="1:26" s="115" customFormat="1" ht="10.199999999999999" outlineLevel="1" x14ac:dyDescent="0.3">
      <c r="A46" s="365"/>
      <c r="B46" s="365"/>
      <c r="C46" s="222" t="s">
        <v>148</v>
      </c>
      <c r="D46" s="222" t="s">
        <v>226</v>
      </c>
      <c r="E46" s="193" t="s">
        <v>148</v>
      </c>
      <c r="F46" s="193" t="s">
        <v>226</v>
      </c>
      <c r="G46" s="56"/>
      <c r="H46" s="56"/>
      <c r="I46" s="56"/>
      <c r="J46" s="222" t="s">
        <v>148</v>
      </c>
      <c r="K46" s="222" t="s">
        <v>226</v>
      </c>
      <c r="L46" s="193" t="s">
        <v>148</v>
      </c>
      <c r="M46" s="193" t="s">
        <v>226</v>
      </c>
      <c r="N46" s="56"/>
      <c r="O46" s="56"/>
      <c r="P46" s="56"/>
      <c r="Q46" s="56"/>
      <c r="R46" s="56"/>
      <c r="S46" s="56"/>
      <c r="T46" s="56"/>
      <c r="U46" s="56"/>
      <c r="V46" s="56"/>
      <c r="W46" s="56"/>
      <c r="X46" s="56"/>
      <c r="Y46" s="56"/>
      <c r="Z46" s="56"/>
    </row>
    <row r="47" spans="1:26" s="115" customFormat="1" ht="10.199999999999999" x14ac:dyDescent="0.3">
      <c r="A47" s="364" t="s">
        <v>483</v>
      </c>
      <c r="B47" s="362" t="s">
        <v>629</v>
      </c>
      <c r="C47" s="358">
        <v>5852</v>
      </c>
      <c r="D47" s="458">
        <v>0</v>
      </c>
      <c r="E47" s="197">
        <v>5872</v>
      </c>
      <c r="F47" s="197">
        <v>0</v>
      </c>
      <c r="G47" s="56"/>
      <c r="H47" s="56"/>
      <c r="I47" s="56"/>
      <c r="J47" s="358">
        <v>5852</v>
      </c>
      <c r="K47" s="458">
        <v>0</v>
      </c>
      <c r="L47" s="197">
        <v>5872</v>
      </c>
      <c r="M47" s="197">
        <v>0</v>
      </c>
      <c r="N47" s="56"/>
      <c r="O47" s="56"/>
      <c r="P47" s="56"/>
      <c r="Q47" s="56"/>
      <c r="R47" s="56"/>
      <c r="S47" s="56"/>
      <c r="T47" s="56"/>
      <c r="U47" s="56"/>
      <c r="V47" s="56"/>
      <c r="W47" s="56"/>
      <c r="X47" s="56"/>
      <c r="Y47" s="56"/>
      <c r="Z47" s="56"/>
    </row>
    <row r="48" spans="1:26" s="115" customFormat="1" ht="10.8" thickBot="1" x14ac:dyDescent="0.35">
      <c r="A48" s="364" t="s">
        <v>789</v>
      </c>
      <c r="B48" s="362" t="s">
        <v>790</v>
      </c>
      <c r="C48" s="358">
        <v>280</v>
      </c>
      <c r="D48" s="296">
        <v>-956</v>
      </c>
      <c r="E48" s="197">
        <v>5297</v>
      </c>
      <c r="F48" s="197">
        <v>0</v>
      </c>
      <c r="G48" s="56"/>
      <c r="H48" s="56"/>
      <c r="I48" s="56"/>
      <c r="J48" s="358">
        <v>280</v>
      </c>
      <c r="K48" s="296">
        <v>-956</v>
      </c>
      <c r="L48" s="197">
        <v>5297</v>
      </c>
      <c r="M48" s="197">
        <v>0</v>
      </c>
      <c r="N48" s="56"/>
      <c r="O48" s="56"/>
      <c r="P48" s="56"/>
      <c r="Q48" s="56"/>
      <c r="R48" s="56"/>
      <c r="S48" s="56"/>
      <c r="T48" s="56"/>
      <c r="U48" s="56"/>
      <c r="V48" s="56"/>
      <c r="W48" s="56"/>
      <c r="X48" s="56"/>
      <c r="Y48" s="56"/>
      <c r="Z48" s="56"/>
    </row>
    <row r="49" spans="1:26" s="115" customFormat="1" ht="10.8" thickBot="1" x14ac:dyDescent="0.35">
      <c r="A49" s="360" t="s">
        <v>630</v>
      </c>
      <c r="B49" s="360" t="s">
        <v>631</v>
      </c>
      <c r="C49" s="317">
        <v>6132</v>
      </c>
      <c r="D49" s="317">
        <v>-956</v>
      </c>
      <c r="E49" s="335">
        <v>11169</v>
      </c>
      <c r="F49" s="1368">
        <v>0</v>
      </c>
      <c r="G49" s="56"/>
      <c r="H49" s="56"/>
      <c r="I49" s="56"/>
      <c r="J49" s="317">
        <v>6132</v>
      </c>
      <c r="K49" s="317">
        <v>-956</v>
      </c>
      <c r="L49" s="335">
        <v>11169</v>
      </c>
      <c r="M49" s="1368">
        <v>0</v>
      </c>
      <c r="N49" s="56"/>
      <c r="O49" s="56"/>
      <c r="P49" s="56"/>
      <c r="Q49" s="56"/>
      <c r="R49" s="56"/>
      <c r="S49" s="56"/>
      <c r="T49" s="56"/>
      <c r="U49" s="56"/>
      <c r="V49" s="56"/>
      <c r="W49" s="56"/>
      <c r="X49" s="56"/>
      <c r="Y49" s="56"/>
      <c r="Z49" s="56"/>
    </row>
    <row r="50" spans="1:26" s="115" customFormat="1" ht="10.199999999999999" x14ac:dyDescent="0.3">
      <c r="A50" s="363"/>
      <c r="B50" s="363"/>
      <c r="C50" s="455"/>
      <c r="D50" s="455"/>
      <c r="E50" s="455"/>
      <c r="F50" s="455"/>
      <c r="G50" s="56"/>
      <c r="H50" s="56"/>
      <c r="I50" s="56"/>
      <c r="J50" s="455"/>
      <c r="K50" s="410"/>
      <c r="L50" s="410"/>
      <c r="M50" s="410"/>
      <c r="N50" s="56"/>
      <c r="O50" s="56"/>
      <c r="P50" s="56"/>
      <c r="Q50" s="56"/>
      <c r="R50" s="56"/>
      <c r="S50" s="56"/>
      <c r="T50" s="56"/>
      <c r="U50" s="56"/>
      <c r="V50" s="56"/>
      <c r="W50" s="56"/>
      <c r="X50" s="56"/>
      <c r="Y50" s="56"/>
      <c r="Z50" s="56"/>
    </row>
    <row r="51" spans="1:26" x14ac:dyDescent="0.3">
      <c r="C51" s="6"/>
      <c r="D51" s="1387"/>
      <c r="E51" s="117"/>
      <c r="F51" s="1387"/>
      <c r="G51" s="117"/>
      <c r="H51" s="117"/>
      <c r="I51" s="117"/>
      <c r="J51" s="117"/>
      <c r="K51" s="1387"/>
      <c r="L51" s="117"/>
      <c r="M51" s="1387"/>
    </row>
    <row r="52" spans="1:26" x14ac:dyDescent="0.3">
      <c r="C52" s="1387"/>
      <c r="D52" s="117"/>
      <c r="E52" s="1387"/>
      <c r="F52" s="1387"/>
      <c r="G52" s="117"/>
      <c r="H52" s="117"/>
      <c r="I52" s="117"/>
      <c r="J52" s="1387"/>
      <c r="K52" s="117"/>
      <c r="L52" s="1387"/>
      <c r="M52" s="117"/>
    </row>
    <row r="53" spans="1:26" x14ac:dyDescent="0.3">
      <c r="A53" s="751" t="s">
        <v>931</v>
      </c>
      <c r="B53" s="752" t="s">
        <v>932</v>
      </c>
    </row>
    <row r="55" spans="1:26" s="15" customFormat="1" ht="15" thickBot="1" x14ac:dyDescent="0.3">
      <c r="A55" s="753" t="s">
        <v>748</v>
      </c>
      <c r="B55" s="754" t="s">
        <v>628</v>
      </c>
      <c r="C55" s="459"/>
      <c r="M55" s="755"/>
      <c r="N55" s="755"/>
      <c r="O55" s="1470" t="s">
        <v>944</v>
      </c>
    </row>
    <row r="56" spans="1:26" ht="24.75" customHeight="1" thickTop="1" thickBot="1" x14ac:dyDescent="0.35">
      <c r="A56" s="756"/>
      <c r="B56" s="740"/>
      <c r="C56" s="1589" t="s">
        <v>109</v>
      </c>
      <c r="D56" s="1589"/>
      <c r="E56" s="1589"/>
      <c r="F56" s="1589"/>
      <c r="G56" s="1589"/>
      <c r="H56" s="1589"/>
      <c r="I56" s="384"/>
      <c r="J56" s="1589" t="s">
        <v>185</v>
      </c>
      <c r="K56" s="1589"/>
      <c r="L56" s="1589"/>
      <c r="M56" s="1589"/>
      <c r="N56" s="1589"/>
      <c r="O56" s="1589"/>
    </row>
    <row r="57" spans="1:26" ht="23.25" customHeight="1" thickTop="1" thickBot="1" x14ac:dyDescent="0.35">
      <c r="A57" s="757"/>
      <c r="B57" s="111"/>
      <c r="C57" s="1592" t="s">
        <v>1633</v>
      </c>
      <c r="D57" s="1592"/>
      <c r="E57" s="1591" t="s">
        <v>1634</v>
      </c>
      <c r="F57" s="1591"/>
      <c r="G57" s="1591">
        <v>2023</v>
      </c>
      <c r="H57" s="1591"/>
      <c r="I57" s="90"/>
      <c r="J57" s="1592" t="s">
        <v>1633</v>
      </c>
      <c r="K57" s="1592"/>
      <c r="L57" s="1591" t="s">
        <v>1634</v>
      </c>
      <c r="M57" s="1591"/>
      <c r="N57" s="1591">
        <v>2023</v>
      </c>
      <c r="O57" s="1591"/>
    </row>
    <row r="58" spans="1:26" ht="21" thickBot="1" x14ac:dyDescent="0.35">
      <c r="A58" s="758"/>
      <c r="B58" s="759"/>
      <c r="C58" s="760" t="s">
        <v>933</v>
      </c>
      <c r="D58" s="761" t="s">
        <v>934</v>
      </c>
      <c r="E58" s="762" t="s">
        <v>933</v>
      </c>
      <c r="F58" s="763" t="s">
        <v>934</v>
      </c>
      <c r="G58" s="762" t="s">
        <v>933</v>
      </c>
      <c r="H58" s="763" t="s">
        <v>934</v>
      </c>
      <c r="I58" s="91"/>
      <c r="J58" s="760" t="s">
        <v>933</v>
      </c>
      <c r="K58" s="761" t="s">
        <v>934</v>
      </c>
      <c r="L58" s="762" t="s">
        <v>933</v>
      </c>
      <c r="M58" s="763" t="s">
        <v>934</v>
      </c>
      <c r="N58" s="762" t="s">
        <v>933</v>
      </c>
      <c r="O58" s="763" t="s">
        <v>934</v>
      </c>
    </row>
    <row r="59" spans="1:26" ht="14.4" thickTop="1" x14ac:dyDescent="0.3">
      <c r="A59" s="746" t="s">
        <v>935</v>
      </c>
      <c r="B59" s="746" t="s">
        <v>936</v>
      </c>
      <c r="C59" s="1191">
        <v>5872</v>
      </c>
      <c r="D59" s="354">
        <v>0</v>
      </c>
      <c r="E59" s="353">
        <v>10279</v>
      </c>
      <c r="F59" s="456">
        <v>0</v>
      </c>
      <c r="G59" s="357">
        <v>10279</v>
      </c>
      <c r="H59" s="456">
        <v>0</v>
      </c>
      <c r="I59" s="350"/>
      <c r="J59" s="1191">
        <v>5872</v>
      </c>
      <c r="K59" s="354">
        <v>0</v>
      </c>
      <c r="L59" s="353">
        <v>10279</v>
      </c>
      <c r="M59" s="456">
        <v>0</v>
      </c>
      <c r="N59" s="353">
        <v>10279</v>
      </c>
      <c r="O59" s="353">
        <v>0</v>
      </c>
    </row>
    <row r="60" spans="1:26" x14ac:dyDescent="0.3">
      <c r="A60" s="417" t="s">
        <v>937</v>
      </c>
      <c r="B60" s="417" t="s">
        <v>938</v>
      </c>
      <c r="C60" s="358">
        <v>0</v>
      </c>
      <c r="D60" s="296">
        <v>7</v>
      </c>
      <c r="E60" s="344">
        <v>-43</v>
      </c>
      <c r="F60" s="197">
        <v>9</v>
      </c>
      <c r="G60" s="344">
        <v>-128</v>
      </c>
      <c r="H60" s="197">
        <v>9</v>
      </c>
      <c r="I60" s="350"/>
      <c r="J60" s="358">
        <v>0</v>
      </c>
      <c r="K60" s="296">
        <v>7</v>
      </c>
      <c r="L60" s="344">
        <v>-43</v>
      </c>
      <c r="M60" s="197">
        <v>9</v>
      </c>
      <c r="N60" s="344">
        <v>-128</v>
      </c>
      <c r="O60" s="344">
        <v>9</v>
      </c>
      <c r="P60" s="1104"/>
      <c r="Q60" s="1104"/>
    </row>
    <row r="61" spans="1:26" ht="14.4" thickBot="1" x14ac:dyDescent="0.35">
      <c r="A61" s="416" t="s">
        <v>750</v>
      </c>
      <c r="B61" s="416" t="s">
        <v>753</v>
      </c>
      <c r="C61" s="296">
        <v>-20</v>
      </c>
      <c r="D61" s="232">
        <v>-7</v>
      </c>
      <c r="E61" s="356">
        <v>-721</v>
      </c>
      <c r="F61" s="233">
        <v>-9</v>
      </c>
      <c r="G61" s="344">
        <v>-4279</v>
      </c>
      <c r="H61" s="344">
        <v>-9</v>
      </c>
      <c r="I61" s="405"/>
      <c r="J61" s="296">
        <v>-20</v>
      </c>
      <c r="K61" s="232">
        <v>-7</v>
      </c>
      <c r="L61" s="356">
        <v>-721</v>
      </c>
      <c r="M61" s="233">
        <v>-9</v>
      </c>
      <c r="N61" s="344">
        <v>-4279</v>
      </c>
      <c r="O61" s="344">
        <v>-9</v>
      </c>
    </row>
    <row r="62" spans="1:26" ht="14.4" thickBot="1" x14ac:dyDescent="0.35">
      <c r="A62" s="422" t="s">
        <v>939</v>
      </c>
      <c r="B62" s="422" t="s">
        <v>940</v>
      </c>
      <c r="C62" s="349">
        <v>5852</v>
      </c>
      <c r="D62" s="1122">
        <v>0</v>
      </c>
      <c r="E62" s="1190">
        <v>9515</v>
      </c>
      <c r="F62" s="1298">
        <v>0</v>
      </c>
      <c r="G62" s="347">
        <v>5872</v>
      </c>
      <c r="H62" s="1298">
        <v>0</v>
      </c>
      <c r="I62" s="1107"/>
      <c r="J62" s="349">
        <v>5852</v>
      </c>
      <c r="K62" s="1122">
        <v>0</v>
      </c>
      <c r="L62" s="1190">
        <v>9515</v>
      </c>
      <c r="M62" s="1298">
        <v>0</v>
      </c>
      <c r="N62" s="1190">
        <v>5872</v>
      </c>
      <c r="O62" s="1298">
        <v>0</v>
      </c>
    </row>
    <row r="63" spans="1:26" x14ac:dyDescent="0.3">
      <c r="E63" s="3"/>
      <c r="F63" s="3"/>
      <c r="G63" s="3"/>
      <c r="H63" s="3"/>
      <c r="I63" s="3"/>
      <c r="J63" s="3"/>
      <c r="K63" s="3"/>
      <c r="L63" s="3"/>
      <c r="M63" s="3"/>
      <c r="N63" s="3"/>
      <c r="O63" s="3"/>
      <c r="P63" s="3"/>
      <c r="Q63" s="3"/>
    </row>
    <row r="64" spans="1:26" x14ac:dyDescent="0.3">
      <c r="A64" s="751" t="s">
        <v>945</v>
      </c>
      <c r="B64" s="752" t="s">
        <v>946</v>
      </c>
    </row>
    <row r="66" spans="1:18" s="15" customFormat="1" ht="24.6" thickBot="1" x14ac:dyDescent="0.3">
      <c r="A66" s="753" t="s">
        <v>788</v>
      </c>
      <c r="B66" s="754" t="s">
        <v>787</v>
      </c>
      <c r="C66" s="459"/>
      <c r="K66" s="32"/>
      <c r="M66" s="755"/>
      <c r="O66" s="1471" t="s">
        <v>944</v>
      </c>
      <c r="Q66" s="755"/>
    </row>
    <row r="67" spans="1:18" ht="16.5" customHeight="1" thickTop="1" thickBot="1" x14ac:dyDescent="0.35">
      <c r="A67" s="756"/>
      <c r="B67" s="740"/>
      <c r="C67" s="1593" t="s">
        <v>109</v>
      </c>
      <c r="D67" s="1593"/>
      <c r="E67" s="1593"/>
      <c r="F67" s="1593"/>
      <c r="G67" s="1593"/>
      <c r="H67" s="1593"/>
      <c r="I67" s="384"/>
      <c r="J67" s="1589" t="s">
        <v>185</v>
      </c>
      <c r="K67" s="1589"/>
      <c r="L67" s="1589"/>
      <c r="M67" s="1589"/>
      <c r="N67" s="1589"/>
      <c r="O67" s="1589"/>
    </row>
    <row r="68" spans="1:18" ht="15" thickTop="1" thickBot="1" x14ac:dyDescent="0.35">
      <c r="A68" s="757"/>
      <c r="B68" s="111"/>
      <c r="C68" s="1592" t="s">
        <v>1633</v>
      </c>
      <c r="D68" s="1592"/>
      <c r="E68" s="1591" t="s">
        <v>1634</v>
      </c>
      <c r="F68" s="1591"/>
      <c r="G68" s="1591">
        <v>2023</v>
      </c>
      <c r="H68" s="1591"/>
      <c r="I68" s="90"/>
      <c r="J68" s="1592" t="s">
        <v>1633</v>
      </c>
      <c r="K68" s="1592"/>
      <c r="L68" s="1591" t="s">
        <v>1634</v>
      </c>
      <c r="M68" s="1591"/>
      <c r="N68" s="1591">
        <v>2023</v>
      </c>
      <c r="O68" s="1591"/>
    </row>
    <row r="69" spans="1:18" ht="23.25" customHeight="1" thickBot="1" x14ac:dyDescent="0.35">
      <c r="A69" s="759"/>
      <c r="B69" s="759"/>
      <c r="C69" s="760" t="s">
        <v>933</v>
      </c>
      <c r="D69" s="761" t="s">
        <v>934</v>
      </c>
      <c r="E69" s="762" t="s">
        <v>933</v>
      </c>
      <c r="F69" s="762" t="s">
        <v>934</v>
      </c>
      <c r="G69" s="762" t="s">
        <v>933</v>
      </c>
      <c r="H69" s="762" t="s">
        <v>934</v>
      </c>
      <c r="I69" s="91"/>
      <c r="J69" s="760" t="s">
        <v>933</v>
      </c>
      <c r="K69" s="761" t="s">
        <v>934</v>
      </c>
      <c r="L69" s="762" t="s">
        <v>933</v>
      </c>
      <c r="M69" s="763" t="s">
        <v>934</v>
      </c>
      <c r="N69" s="762" t="s">
        <v>933</v>
      </c>
      <c r="O69" s="763" t="s">
        <v>934</v>
      </c>
    </row>
    <row r="70" spans="1:18" ht="14.4" thickTop="1" x14ac:dyDescent="0.3">
      <c r="A70" s="746" t="s">
        <v>935</v>
      </c>
      <c r="B70" s="746" t="s">
        <v>936</v>
      </c>
      <c r="C70" s="354">
        <v>5297</v>
      </c>
      <c r="D70" s="354">
        <v>0</v>
      </c>
      <c r="E70" s="322">
        <v>450</v>
      </c>
      <c r="F70" s="322">
        <v>-120520</v>
      </c>
      <c r="G70" s="357">
        <v>450</v>
      </c>
      <c r="H70" s="357">
        <v>-120520</v>
      </c>
      <c r="I70" s="350"/>
      <c r="J70" s="354">
        <v>5297</v>
      </c>
      <c r="K70" s="354">
        <v>0</v>
      </c>
      <c r="L70" s="456">
        <v>450</v>
      </c>
      <c r="M70" s="322">
        <v>-120520</v>
      </c>
      <c r="N70" s="357">
        <v>450</v>
      </c>
      <c r="O70" s="357">
        <v>-120520</v>
      </c>
    </row>
    <row r="71" spans="1:18" x14ac:dyDescent="0.3">
      <c r="A71" s="417" t="s">
        <v>941</v>
      </c>
      <c r="B71" s="417" t="s">
        <v>942</v>
      </c>
      <c r="C71" s="336">
        <v>-726</v>
      </c>
      <c r="D71" s="358">
        <v>0</v>
      </c>
      <c r="E71" s="295">
        <v>478</v>
      </c>
      <c r="F71" s="295">
        <v>-36169</v>
      </c>
      <c r="G71" s="344">
        <v>333</v>
      </c>
      <c r="H71" s="344">
        <v>22865</v>
      </c>
      <c r="I71" s="233"/>
      <c r="J71" s="296">
        <v>-726</v>
      </c>
      <c r="K71" s="358">
        <v>0</v>
      </c>
      <c r="L71" s="409">
        <v>478</v>
      </c>
      <c r="M71" s="409">
        <v>-36169</v>
      </c>
      <c r="N71" s="344">
        <v>333</v>
      </c>
      <c r="O71" s="344">
        <v>22865</v>
      </c>
      <c r="P71" s="1104"/>
      <c r="Q71" s="1104"/>
      <c r="R71" s="1104"/>
    </row>
    <row r="72" spans="1:18" ht="14.4" thickBot="1" x14ac:dyDescent="0.35">
      <c r="A72" s="416" t="s">
        <v>750</v>
      </c>
      <c r="B72" s="416" t="s">
        <v>753</v>
      </c>
      <c r="C72" s="423">
        <v>-4291</v>
      </c>
      <c r="D72" s="232">
        <v>-956</v>
      </c>
      <c r="E72" s="409">
        <v>0</v>
      </c>
      <c r="F72" s="295">
        <v>53827</v>
      </c>
      <c r="G72" s="356">
        <v>4514</v>
      </c>
      <c r="H72" s="356">
        <v>97655</v>
      </c>
      <c r="I72" s="233"/>
      <c r="J72" s="423">
        <v>-4291</v>
      </c>
      <c r="K72" s="232">
        <v>-956</v>
      </c>
      <c r="L72" s="409">
        <v>0</v>
      </c>
      <c r="M72" s="295">
        <v>53827</v>
      </c>
      <c r="N72" s="356">
        <v>4514</v>
      </c>
      <c r="O72" s="356">
        <v>97655</v>
      </c>
      <c r="P72" s="1104"/>
      <c r="Q72" s="1104"/>
    </row>
    <row r="73" spans="1:18" ht="14.4" thickBot="1" x14ac:dyDescent="0.35">
      <c r="A73" s="422" t="s">
        <v>939</v>
      </c>
      <c r="B73" s="422" t="s">
        <v>940</v>
      </c>
      <c r="C73" s="1369">
        <v>280</v>
      </c>
      <c r="D73" s="317">
        <v>-956</v>
      </c>
      <c r="E73" s="348">
        <v>928</v>
      </c>
      <c r="F73" s="335">
        <v>-102862</v>
      </c>
      <c r="G73" s="347">
        <v>5297</v>
      </c>
      <c r="H73" s="348">
        <v>0</v>
      </c>
      <c r="I73" s="350"/>
      <c r="J73" s="1369">
        <v>280</v>
      </c>
      <c r="K73" s="317">
        <v>-956</v>
      </c>
      <c r="L73" s="348">
        <v>928</v>
      </c>
      <c r="M73" s="335">
        <v>-102862</v>
      </c>
      <c r="N73" s="347">
        <v>5297</v>
      </c>
      <c r="O73" s="348">
        <v>0</v>
      </c>
    </row>
    <row r="77" spans="1:18" x14ac:dyDescent="0.3">
      <c r="A77" s="751" t="s">
        <v>947</v>
      </c>
      <c r="B77" s="752" t="s">
        <v>948</v>
      </c>
    </row>
    <row r="78" spans="1:18" ht="11.25" customHeight="1" x14ac:dyDescent="0.3"/>
    <row r="79" spans="1:18" s="15" customFormat="1" ht="15" thickBot="1" x14ac:dyDescent="0.3">
      <c r="A79" s="753" t="s">
        <v>752</v>
      </c>
      <c r="B79" s="754" t="s">
        <v>749</v>
      </c>
      <c r="C79" s="459"/>
      <c r="K79" s="32"/>
      <c r="M79" s="755"/>
      <c r="O79" s="1469" t="s">
        <v>944</v>
      </c>
      <c r="Q79" s="696"/>
    </row>
    <row r="80" spans="1:18" ht="16.5" customHeight="1" thickTop="1" thickBot="1" x14ac:dyDescent="0.35">
      <c r="A80" s="756"/>
      <c r="B80" s="740"/>
      <c r="C80" s="1589" t="s">
        <v>109</v>
      </c>
      <c r="D80" s="1589"/>
      <c r="E80" s="1589"/>
      <c r="F80" s="1589"/>
      <c r="G80" s="1589"/>
      <c r="H80" s="1589"/>
      <c r="I80" s="384"/>
      <c r="J80" s="1589" t="s">
        <v>185</v>
      </c>
      <c r="K80" s="1589"/>
      <c r="L80" s="1589"/>
      <c r="M80" s="1589"/>
      <c r="N80" s="1589"/>
      <c r="O80" s="1589"/>
    </row>
    <row r="81" spans="1:18" ht="15" thickTop="1" thickBot="1" x14ac:dyDescent="0.35">
      <c r="A81" s="757"/>
      <c r="B81" s="111"/>
      <c r="C81" s="1592" t="s">
        <v>1633</v>
      </c>
      <c r="D81" s="1592"/>
      <c r="E81" s="1591" t="s">
        <v>1634</v>
      </c>
      <c r="F81" s="1591"/>
      <c r="G81" s="1591">
        <v>2023</v>
      </c>
      <c r="H81" s="1591"/>
      <c r="I81" s="382"/>
      <c r="J81" s="1592" t="s">
        <v>1633</v>
      </c>
      <c r="K81" s="1592"/>
      <c r="L81" s="1591" t="s">
        <v>1634</v>
      </c>
      <c r="M81" s="1591"/>
      <c r="N81" s="1591">
        <v>2023</v>
      </c>
      <c r="O81" s="1591"/>
    </row>
    <row r="82" spans="1:18" ht="23.25" customHeight="1" thickBot="1" x14ac:dyDescent="0.35">
      <c r="A82" s="759"/>
      <c r="B82" s="759"/>
      <c r="C82" s="760" t="s">
        <v>933</v>
      </c>
      <c r="D82" s="761" t="s">
        <v>934</v>
      </c>
      <c r="E82" s="762" t="s">
        <v>933</v>
      </c>
      <c r="F82" s="762" t="s">
        <v>934</v>
      </c>
      <c r="G82" s="762" t="s">
        <v>933</v>
      </c>
      <c r="H82" s="762" t="s">
        <v>934</v>
      </c>
      <c r="I82" s="1118"/>
      <c r="J82" s="760" t="s">
        <v>933</v>
      </c>
      <c r="K82" s="761" t="s">
        <v>934</v>
      </c>
      <c r="L82" s="762" t="s">
        <v>933</v>
      </c>
      <c r="M82" s="762" t="s">
        <v>934</v>
      </c>
      <c r="N82" s="762" t="s">
        <v>933</v>
      </c>
      <c r="O82" s="762" t="s">
        <v>934</v>
      </c>
    </row>
    <row r="83" spans="1:18" ht="14.4" thickTop="1" x14ac:dyDescent="0.3">
      <c r="A83" s="746" t="s">
        <v>935</v>
      </c>
      <c r="B83" s="746" t="s">
        <v>936</v>
      </c>
      <c r="C83" s="354">
        <v>0</v>
      </c>
      <c r="D83" s="354">
        <v>0</v>
      </c>
      <c r="E83" s="353">
        <v>0</v>
      </c>
      <c r="F83" s="357">
        <v>-1499</v>
      </c>
      <c r="G83" s="353">
        <v>0</v>
      </c>
      <c r="H83" s="357">
        <v>-1499</v>
      </c>
      <c r="I83" s="1119"/>
      <c r="J83" s="354">
        <v>0</v>
      </c>
      <c r="K83" s="354">
        <v>0</v>
      </c>
      <c r="L83" s="353">
        <v>0</v>
      </c>
      <c r="M83" s="357">
        <v>-1499</v>
      </c>
      <c r="N83" s="353">
        <v>0</v>
      </c>
      <c r="O83" s="357">
        <v>-1499</v>
      </c>
    </row>
    <row r="84" spans="1:18" ht="14.4" thickBot="1" x14ac:dyDescent="0.25">
      <c r="A84" s="1121" t="s">
        <v>750</v>
      </c>
      <c r="B84" s="1121" t="s">
        <v>751</v>
      </c>
      <c r="C84" s="351">
        <v>0</v>
      </c>
      <c r="D84" s="406">
        <v>0</v>
      </c>
      <c r="E84" s="352">
        <v>0</v>
      </c>
      <c r="F84" s="357">
        <v>1499</v>
      </c>
      <c r="G84" s="1189">
        <v>0</v>
      </c>
      <c r="H84" s="383">
        <v>1499</v>
      </c>
      <c r="I84" s="1120"/>
      <c r="J84" s="351">
        <v>0</v>
      </c>
      <c r="K84" s="358">
        <v>0</v>
      </c>
      <c r="L84" s="352">
        <v>0</v>
      </c>
      <c r="M84" s="357">
        <v>1499</v>
      </c>
      <c r="N84" s="1189">
        <v>0</v>
      </c>
      <c r="O84" s="1230">
        <v>1499</v>
      </c>
      <c r="P84" s="1104"/>
      <c r="Q84" s="1104"/>
      <c r="R84" s="1104"/>
    </row>
    <row r="85" spans="1:18" ht="14.4" thickBot="1" x14ac:dyDescent="0.35">
      <c r="A85" s="422" t="s">
        <v>939</v>
      </c>
      <c r="B85" s="422" t="s">
        <v>940</v>
      </c>
      <c r="C85" s="349">
        <v>0</v>
      </c>
      <c r="D85" s="349">
        <v>0</v>
      </c>
      <c r="E85" s="348">
        <v>0</v>
      </c>
      <c r="F85" s="348">
        <v>0</v>
      </c>
      <c r="G85" s="348">
        <v>0</v>
      </c>
      <c r="H85" s="348">
        <v>0</v>
      </c>
      <c r="I85" s="1119"/>
      <c r="J85" s="349">
        <v>0</v>
      </c>
      <c r="K85" s="349">
        <v>0</v>
      </c>
      <c r="L85" s="348">
        <v>0</v>
      </c>
      <c r="M85" s="348">
        <v>0</v>
      </c>
      <c r="N85" s="348">
        <v>0</v>
      </c>
      <c r="O85" s="348">
        <v>0</v>
      </c>
    </row>
    <row r="86" spans="1:18" x14ac:dyDescent="0.3">
      <c r="K86" s="1229"/>
    </row>
    <row r="87" spans="1:18" x14ac:dyDescent="0.3">
      <c r="C87" s="1104"/>
      <c r="D87" s="1104"/>
      <c r="E87" s="1104"/>
      <c r="F87" s="1104"/>
      <c r="G87" s="1104"/>
      <c r="H87" s="1104"/>
      <c r="I87" s="1104"/>
      <c r="J87" s="1104"/>
      <c r="L87" s="1104"/>
      <c r="M87" s="1104"/>
      <c r="N87" s="1104"/>
      <c r="O87" s="1104"/>
      <c r="P87" s="1104"/>
      <c r="Q87" s="1104"/>
    </row>
    <row r="88" spans="1:18" x14ac:dyDescent="0.3">
      <c r="C88" s="764"/>
      <c r="D88" s="764"/>
      <c r="E88" s="764"/>
      <c r="F88" s="764"/>
      <c r="G88" s="764"/>
      <c r="H88" s="764"/>
      <c r="I88" s="764"/>
      <c r="J88" s="764"/>
      <c r="L88" s="1108"/>
      <c r="M88" s="1108"/>
      <c r="N88" s="1108"/>
      <c r="O88" s="1108"/>
    </row>
    <row r="89" spans="1:18" x14ac:dyDescent="0.3">
      <c r="C89" s="1104"/>
      <c r="D89" s="13"/>
      <c r="E89" s="1104"/>
      <c r="F89" s="13"/>
      <c r="G89" s="1104"/>
      <c r="H89" s="1104"/>
      <c r="I89" s="1104"/>
      <c r="J89" s="764"/>
      <c r="K89" s="1104"/>
      <c r="L89" s="1104"/>
      <c r="M89" s="13"/>
      <c r="N89" s="1104"/>
      <c r="O89" s="13"/>
      <c r="P89" s="1104"/>
    </row>
  </sheetData>
  <mergeCells count="33">
    <mergeCell ref="J57:K57"/>
    <mergeCell ref="G57:H57"/>
    <mergeCell ref="C67:H67"/>
    <mergeCell ref="J67:O67"/>
    <mergeCell ref="L57:M57"/>
    <mergeCell ref="N57:O57"/>
    <mergeCell ref="C57:D57"/>
    <mergeCell ref="E57:F57"/>
    <mergeCell ref="N81:O81"/>
    <mergeCell ref="C68:D68"/>
    <mergeCell ref="E68:F68"/>
    <mergeCell ref="J68:K68"/>
    <mergeCell ref="L68:M68"/>
    <mergeCell ref="N68:O68"/>
    <mergeCell ref="C81:D81"/>
    <mergeCell ref="E81:F81"/>
    <mergeCell ref="J81:K81"/>
    <mergeCell ref="L81:M81"/>
    <mergeCell ref="G68:H68"/>
    <mergeCell ref="G81:H81"/>
    <mergeCell ref="J80:O80"/>
    <mergeCell ref="C80:H80"/>
    <mergeCell ref="C7:D7"/>
    <mergeCell ref="F7:G7"/>
    <mergeCell ref="C43:F43"/>
    <mergeCell ref="C25:E25"/>
    <mergeCell ref="F25:H25"/>
    <mergeCell ref="J44:K44"/>
    <mergeCell ref="L44:M44"/>
    <mergeCell ref="C44:D44"/>
    <mergeCell ref="E44:F44"/>
    <mergeCell ref="C56:H56"/>
    <mergeCell ref="J56:O56"/>
  </mergeCells>
  <phoneticPr fontId="86" type="noConversion"/>
  <conditionalFormatting sqref="C36:F37">
    <cfRule type="containsText" dxfId="5" priority="3" operator="containsText" text="false">
      <formula>NOT(ISERROR(SEARCH("false",C36)))</formula>
    </cfRule>
  </conditionalFormatting>
  <conditionalFormatting sqref="C21:G21">
    <cfRule type="containsText" dxfId="4" priority="2" operator="containsText" text="false">
      <formula>NOT(ISERROR(SEARCH("false",C21)))</formula>
    </cfRule>
  </conditionalFormatting>
  <conditionalFormatting sqref="C50:M52">
    <cfRule type="containsText" dxfId="3" priority="1" operator="containsText" text="false">
      <formula>NOT(ISERROR(SEARCH("false",C50)))</formula>
    </cfRule>
  </conditionalFormatting>
  <pageMargins left="0" right="0" top="0.55118110236220474" bottom="0.55118110236220474" header="0.31496062992125984" footer="0.11811023622047245"/>
  <pageSetup paperSize="9" scale="55" fitToHeight="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7931-156E-49AD-9DF3-EAE14180B576}">
  <sheetPr>
    <tabColor rgb="FF92D050"/>
    <pageSetUpPr fitToPage="1"/>
  </sheetPr>
  <dimension ref="A1:M84"/>
  <sheetViews>
    <sheetView showGridLines="0" zoomScaleNormal="100" workbookViewId="0">
      <selection activeCell="N70" sqref="N70"/>
    </sheetView>
  </sheetViews>
  <sheetFormatPr defaultColWidth="9.44140625" defaultRowHeight="14.4" outlineLevelCol="1" x14ac:dyDescent="0.3"/>
  <cols>
    <col min="1" max="1" width="61.5546875" customWidth="1"/>
    <col min="2" max="2" width="44.44140625" customWidth="1" outlineLevel="1"/>
    <col min="3" max="3" width="11.5546875" customWidth="1"/>
    <col min="4" max="5" width="12.5546875" customWidth="1"/>
    <col min="8" max="8" width="12" customWidth="1"/>
    <col min="9" max="10" width="12.44140625" customWidth="1"/>
    <col min="12" max="12" width="11.5546875" bestFit="1" customWidth="1"/>
  </cols>
  <sheetData>
    <row r="1" spans="1:11" ht="26.4" x14ac:dyDescent="0.3">
      <c r="A1" s="63" t="s">
        <v>1011</v>
      </c>
      <c r="B1" s="63" t="s">
        <v>1012</v>
      </c>
    </row>
    <row r="2" spans="1:11" ht="39.6" x14ac:dyDescent="0.3">
      <c r="A2" s="63" t="s">
        <v>1761</v>
      </c>
      <c r="B2" s="63" t="s">
        <v>1762</v>
      </c>
    </row>
    <row r="4" spans="1:11" ht="21" x14ac:dyDescent="0.3">
      <c r="A4" s="652" t="s">
        <v>1081</v>
      </c>
      <c r="B4" s="652" t="s">
        <v>670</v>
      </c>
    </row>
    <row r="5" spans="1:11" x14ac:dyDescent="0.3">
      <c r="D5" s="224"/>
    </row>
    <row r="6" spans="1:11" ht="22.8" x14ac:dyDescent="0.3">
      <c r="A6" s="234" t="s">
        <v>973</v>
      </c>
      <c r="B6" s="234" t="s">
        <v>974</v>
      </c>
    </row>
    <row r="7" spans="1:11" ht="15" thickBot="1" x14ac:dyDescent="0.35">
      <c r="K7" s="1469" t="s">
        <v>1788</v>
      </c>
    </row>
    <row r="8" spans="1:11" ht="15" thickBot="1" x14ac:dyDescent="0.35">
      <c r="A8" s="1594" t="s">
        <v>539</v>
      </c>
      <c r="B8" s="278"/>
      <c r="C8" s="1597" t="s">
        <v>109</v>
      </c>
      <c r="D8" s="1597"/>
      <c r="E8" s="1597"/>
      <c r="F8" s="1597"/>
      <c r="G8" s="235"/>
      <c r="H8" s="1597" t="s">
        <v>185</v>
      </c>
      <c r="I8" s="1597"/>
      <c r="J8" s="1597"/>
      <c r="K8" s="1597"/>
    </row>
    <row r="9" spans="1:11" ht="25.5" customHeight="1" thickBot="1" x14ac:dyDescent="0.35">
      <c r="A9" s="1595"/>
      <c r="B9" s="279"/>
      <c r="C9" s="1598" t="s">
        <v>561</v>
      </c>
      <c r="D9" s="1598"/>
      <c r="E9" s="1598"/>
      <c r="F9" s="1598"/>
      <c r="G9" s="235"/>
      <c r="H9" s="1598" t="s">
        <v>561</v>
      </c>
      <c r="I9" s="1598"/>
      <c r="J9" s="1598"/>
      <c r="K9" s="1598"/>
    </row>
    <row r="10" spans="1:11" ht="67.2" x14ac:dyDescent="0.3">
      <c r="A10" s="1595"/>
      <c r="B10" s="279" t="s">
        <v>558</v>
      </c>
      <c r="C10" s="236" t="s">
        <v>562</v>
      </c>
      <c r="D10" s="236" t="s">
        <v>563</v>
      </c>
      <c r="E10" s="236" t="s">
        <v>564</v>
      </c>
      <c r="F10" s="1599" t="s">
        <v>565</v>
      </c>
      <c r="G10" s="235"/>
      <c r="H10" s="236" t="s">
        <v>562</v>
      </c>
      <c r="I10" s="236" t="s">
        <v>563</v>
      </c>
      <c r="J10" s="236" t="s">
        <v>564</v>
      </c>
      <c r="K10" s="1599" t="s">
        <v>565</v>
      </c>
    </row>
    <row r="11" spans="1:11" ht="19.8" thickBot="1" x14ac:dyDescent="0.35">
      <c r="A11" s="1596"/>
      <c r="B11" s="280"/>
      <c r="C11" s="237" t="s">
        <v>566</v>
      </c>
      <c r="D11" s="237" t="s">
        <v>567</v>
      </c>
      <c r="E11" s="237" t="s">
        <v>568</v>
      </c>
      <c r="F11" s="1600"/>
      <c r="G11" s="238"/>
      <c r="H11" s="237" t="s">
        <v>566</v>
      </c>
      <c r="I11" s="237" t="s">
        <v>567</v>
      </c>
      <c r="J11" s="237" t="s">
        <v>568</v>
      </c>
      <c r="K11" s="1600"/>
    </row>
    <row r="12" spans="1:11" ht="7.5" customHeight="1" x14ac:dyDescent="0.3">
      <c r="A12" s="787"/>
      <c r="B12" s="787"/>
      <c r="C12" s="1601"/>
      <c r="D12" s="1601"/>
      <c r="E12" s="1601"/>
      <c r="F12" s="1601"/>
      <c r="G12" s="1603"/>
      <c r="H12" s="1601"/>
      <c r="I12" s="1601"/>
      <c r="J12" s="1601"/>
      <c r="K12" s="1601"/>
    </row>
    <row r="13" spans="1:11" x14ac:dyDescent="0.3">
      <c r="A13" s="788" t="s">
        <v>1638</v>
      </c>
      <c r="B13" s="788" t="s">
        <v>1639</v>
      </c>
      <c r="C13" s="1602"/>
      <c r="D13" s="1602"/>
      <c r="E13" s="1602"/>
      <c r="F13" s="1602"/>
      <c r="G13" s="1604"/>
      <c r="H13" s="1602"/>
      <c r="I13" s="1602"/>
      <c r="J13" s="1602"/>
      <c r="K13" s="1602"/>
    </row>
    <row r="14" spans="1:11" x14ac:dyDescent="0.3">
      <c r="A14" s="789" t="s">
        <v>540</v>
      </c>
      <c r="B14" s="789" t="s">
        <v>552</v>
      </c>
      <c r="C14" s="789"/>
      <c r="D14" s="789"/>
      <c r="E14" s="789"/>
      <c r="F14" s="789"/>
      <c r="G14" s="790"/>
      <c r="H14" s="789"/>
      <c r="I14" s="789"/>
      <c r="J14" s="789"/>
      <c r="K14" s="789"/>
    </row>
    <row r="15" spans="1:11" x14ac:dyDescent="0.3">
      <c r="A15" s="791" t="s">
        <v>755</v>
      </c>
      <c r="B15" s="791" t="s">
        <v>754</v>
      </c>
      <c r="C15" s="375" t="s">
        <v>214</v>
      </c>
      <c r="D15" s="375" t="s">
        <v>214</v>
      </c>
      <c r="E15" s="372">
        <v>2889399</v>
      </c>
      <c r="F15" s="324">
        <v>2889399</v>
      </c>
      <c r="G15" s="792"/>
      <c r="H15" s="375" t="s">
        <v>214</v>
      </c>
      <c r="I15" s="375" t="s">
        <v>214</v>
      </c>
      <c r="J15" s="372">
        <v>1261091</v>
      </c>
      <c r="K15" s="324">
        <v>1261091</v>
      </c>
    </row>
    <row r="16" spans="1:11" x14ac:dyDescent="0.3">
      <c r="A16" s="791" t="s">
        <v>975</v>
      </c>
      <c r="B16" s="791" t="s">
        <v>976</v>
      </c>
      <c r="C16" s="375" t="s">
        <v>214</v>
      </c>
      <c r="D16" s="375" t="s">
        <v>214</v>
      </c>
      <c r="E16" s="372">
        <v>40</v>
      </c>
      <c r="F16" s="326">
        <v>40</v>
      </c>
      <c r="G16" s="792"/>
      <c r="H16" s="375" t="s">
        <v>214</v>
      </c>
      <c r="I16" s="375" t="s">
        <v>214</v>
      </c>
      <c r="J16" s="375">
        <v>39</v>
      </c>
      <c r="K16" s="326">
        <v>39</v>
      </c>
    </row>
    <row r="17" spans="1:13" x14ac:dyDescent="0.3">
      <c r="A17" s="375"/>
      <c r="B17" s="375"/>
      <c r="C17" s="375"/>
      <c r="D17" s="375"/>
      <c r="E17" s="375"/>
      <c r="F17" s="375"/>
      <c r="G17" s="792"/>
      <c r="H17" s="375"/>
      <c r="I17" s="375"/>
      <c r="J17" s="375"/>
      <c r="K17" s="375"/>
    </row>
    <row r="18" spans="1:13" x14ac:dyDescent="0.3">
      <c r="A18" s="793" t="s">
        <v>541</v>
      </c>
      <c r="B18" s="793" t="s">
        <v>553</v>
      </c>
      <c r="C18" s="793"/>
      <c r="D18" s="793"/>
      <c r="E18" s="793"/>
      <c r="F18" s="793"/>
      <c r="G18" s="794"/>
      <c r="H18" s="793"/>
      <c r="I18" s="793"/>
      <c r="J18" s="793"/>
      <c r="K18" s="793"/>
    </row>
    <row r="19" spans="1:13" x14ac:dyDescent="0.3">
      <c r="A19" s="795" t="s">
        <v>989</v>
      </c>
      <c r="B19" s="795" t="s">
        <v>990</v>
      </c>
      <c r="C19" s="375" t="s">
        <v>214</v>
      </c>
      <c r="D19" s="372">
        <v>5852</v>
      </c>
      <c r="E19" s="375" t="s">
        <v>214</v>
      </c>
      <c r="F19" s="324">
        <v>5852</v>
      </c>
      <c r="G19" s="794"/>
      <c r="H19" s="375" t="s">
        <v>214</v>
      </c>
      <c r="I19" s="372">
        <v>5852</v>
      </c>
      <c r="J19" s="375" t="s">
        <v>214</v>
      </c>
      <c r="K19" s="324">
        <v>5852</v>
      </c>
    </row>
    <row r="20" spans="1:13" x14ac:dyDescent="0.3">
      <c r="A20" s="795" t="s">
        <v>992</v>
      </c>
      <c r="B20" s="795" t="s">
        <v>993</v>
      </c>
      <c r="C20" s="375" t="s">
        <v>214</v>
      </c>
      <c r="D20" s="372">
        <v>280</v>
      </c>
      <c r="E20" s="375" t="s">
        <v>214</v>
      </c>
      <c r="F20" s="324">
        <v>280</v>
      </c>
      <c r="G20" s="794"/>
      <c r="H20" s="375" t="s">
        <v>214</v>
      </c>
      <c r="I20" s="372">
        <v>280</v>
      </c>
      <c r="J20" s="375" t="s">
        <v>214</v>
      </c>
      <c r="K20" s="324">
        <v>280</v>
      </c>
    </row>
    <row r="21" spans="1:13" x14ac:dyDescent="0.3">
      <c r="A21" s="375"/>
      <c r="B21" s="375"/>
      <c r="C21" s="375"/>
      <c r="D21" s="375"/>
      <c r="E21" s="375"/>
      <c r="F21" s="375"/>
      <c r="G21" s="792"/>
      <c r="H21" s="375"/>
      <c r="I21" s="375"/>
      <c r="J21" s="375"/>
      <c r="K21" s="375"/>
    </row>
    <row r="22" spans="1:13" x14ac:dyDescent="0.3">
      <c r="A22" s="789" t="s">
        <v>542</v>
      </c>
      <c r="B22" s="789" t="s">
        <v>554</v>
      </c>
      <c r="C22" s="326"/>
      <c r="D22" s="326"/>
      <c r="E22" s="326"/>
      <c r="F22" s="326"/>
      <c r="G22" s="796"/>
      <c r="H22" s="326"/>
      <c r="I22" s="326"/>
      <c r="J22" s="326"/>
      <c r="K22" s="326"/>
    </row>
    <row r="23" spans="1:13" x14ac:dyDescent="0.3">
      <c r="A23" s="791" t="s">
        <v>977</v>
      </c>
      <c r="B23" s="791" t="s">
        <v>978</v>
      </c>
      <c r="C23" s="375" t="s">
        <v>214</v>
      </c>
      <c r="D23" s="375" t="s">
        <v>214</v>
      </c>
      <c r="E23" s="372">
        <v>2266</v>
      </c>
      <c r="F23" s="324">
        <v>2266</v>
      </c>
      <c r="G23" s="792"/>
      <c r="H23" s="375" t="s">
        <v>214</v>
      </c>
      <c r="I23" s="375" t="s">
        <v>214</v>
      </c>
      <c r="J23" s="372">
        <v>2060</v>
      </c>
      <c r="K23" s="324">
        <v>2060</v>
      </c>
    </row>
    <row r="24" spans="1:13" x14ac:dyDescent="0.3">
      <c r="A24" s="791" t="s">
        <v>791</v>
      </c>
      <c r="B24" s="791" t="s">
        <v>792</v>
      </c>
      <c r="C24" s="375"/>
      <c r="D24" s="375"/>
      <c r="E24" s="372"/>
      <c r="F24" s="324"/>
      <c r="G24" s="792"/>
      <c r="H24" s="375"/>
      <c r="I24" s="375"/>
      <c r="J24" s="372"/>
      <c r="K24" s="324"/>
      <c r="M24" s="275"/>
    </row>
    <row r="25" spans="1:13" x14ac:dyDescent="0.3">
      <c r="A25" s="791" t="s">
        <v>1726</v>
      </c>
      <c r="B25" s="791" t="s">
        <v>1728</v>
      </c>
      <c r="C25" s="375" t="s">
        <v>214</v>
      </c>
      <c r="D25" s="375" t="s">
        <v>214</v>
      </c>
      <c r="E25" s="375" t="s">
        <v>214</v>
      </c>
      <c r="F25" s="326" t="s">
        <v>214</v>
      </c>
      <c r="G25" s="798"/>
      <c r="H25" s="797" t="s">
        <v>214</v>
      </c>
      <c r="I25" s="385">
        <v>359414</v>
      </c>
      <c r="J25" s="797" t="s">
        <v>214</v>
      </c>
      <c r="K25" s="799">
        <v>359414</v>
      </c>
      <c r="M25" s="275"/>
    </row>
    <row r="26" spans="1:13" x14ac:dyDescent="0.3">
      <c r="A26" s="791" t="s">
        <v>1727</v>
      </c>
      <c r="B26" s="791" t="s">
        <v>1729</v>
      </c>
      <c r="C26" s="375" t="s">
        <v>214</v>
      </c>
      <c r="D26" s="385">
        <v>16079</v>
      </c>
      <c r="E26" s="372" t="s">
        <v>214</v>
      </c>
      <c r="F26" s="385">
        <v>16079</v>
      </c>
      <c r="G26" s="798"/>
      <c r="H26" s="797" t="s">
        <v>214</v>
      </c>
      <c r="I26" s="385">
        <v>320566</v>
      </c>
      <c r="J26" s="797" t="s">
        <v>214</v>
      </c>
      <c r="K26" s="799">
        <v>320566</v>
      </c>
      <c r="M26" s="275"/>
    </row>
    <row r="27" spans="1:13" x14ac:dyDescent="0.3">
      <c r="A27" s="791" t="s">
        <v>979</v>
      </c>
      <c r="B27" s="791" t="s">
        <v>980</v>
      </c>
      <c r="C27" s="375" t="s">
        <v>214</v>
      </c>
      <c r="D27" s="375" t="s">
        <v>214</v>
      </c>
      <c r="E27" s="372">
        <v>201831</v>
      </c>
      <c r="F27" s="324">
        <v>201831</v>
      </c>
      <c r="G27" s="800"/>
      <c r="H27" s="375" t="s">
        <v>214</v>
      </c>
      <c r="I27" s="375" t="s">
        <v>214</v>
      </c>
      <c r="J27" s="372">
        <v>156347</v>
      </c>
      <c r="K27" s="324">
        <v>156347</v>
      </c>
      <c r="M27" s="275"/>
    </row>
    <row r="28" spans="1:13" ht="15" thickBot="1" x14ac:dyDescent="0.35">
      <c r="A28" s="801" t="s">
        <v>991</v>
      </c>
      <c r="B28" s="801" t="s">
        <v>981</v>
      </c>
      <c r="C28" s="802" t="s">
        <v>214</v>
      </c>
      <c r="D28" s="457">
        <v>71245</v>
      </c>
      <c r="E28" s="802" t="s">
        <v>214</v>
      </c>
      <c r="F28" s="803">
        <v>71245</v>
      </c>
      <c r="G28" s="804"/>
      <c r="H28" s="802" t="s">
        <v>214</v>
      </c>
      <c r="I28" s="457">
        <v>51141</v>
      </c>
      <c r="J28" s="802" t="s">
        <v>214</v>
      </c>
      <c r="K28" s="803">
        <v>51141</v>
      </c>
    </row>
    <row r="29" spans="1:13" x14ac:dyDescent="0.3">
      <c r="A29" s="174"/>
      <c r="B29" s="174"/>
      <c r="C29" s="98"/>
      <c r="D29" s="98"/>
      <c r="E29" s="98"/>
      <c r="F29" s="110"/>
      <c r="G29" s="97"/>
      <c r="H29" s="98"/>
      <c r="I29" s="98"/>
      <c r="J29" s="98"/>
      <c r="K29" s="110"/>
    </row>
    <row r="30" spans="1:13" x14ac:dyDescent="0.3">
      <c r="A30" s="239" t="s">
        <v>1570</v>
      </c>
      <c r="B30" s="239" t="s">
        <v>1567</v>
      </c>
      <c r="C30" s="240"/>
      <c r="D30" s="240"/>
      <c r="E30" s="240"/>
      <c r="F30" s="240"/>
      <c r="G30" s="241"/>
      <c r="H30" s="240"/>
      <c r="I30" s="240"/>
      <c r="J30" s="240"/>
      <c r="K30" s="240"/>
    </row>
    <row r="31" spans="1:13" x14ac:dyDescent="0.3">
      <c r="A31" s="108" t="s">
        <v>540</v>
      </c>
      <c r="B31" s="108" t="s">
        <v>552</v>
      </c>
      <c r="C31" s="110"/>
      <c r="D31" s="110"/>
      <c r="E31" s="110"/>
      <c r="F31" s="110"/>
      <c r="G31" s="242"/>
      <c r="H31" s="110"/>
      <c r="I31" s="110"/>
      <c r="J31" s="110"/>
      <c r="K31" s="110"/>
    </row>
    <row r="32" spans="1:13" x14ac:dyDescent="0.3">
      <c r="A32" s="174" t="s">
        <v>755</v>
      </c>
      <c r="B32" s="174" t="s">
        <v>754</v>
      </c>
      <c r="C32" s="243" t="s">
        <v>214</v>
      </c>
      <c r="D32" s="243" t="s">
        <v>214</v>
      </c>
      <c r="E32" s="221">
        <v>2909307</v>
      </c>
      <c r="F32" s="244">
        <v>2909307</v>
      </c>
      <c r="G32" s="97"/>
      <c r="H32" s="243" t="s">
        <v>214</v>
      </c>
      <c r="I32" s="243" t="s">
        <v>214</v>
      </c>
      <c r="J32" s="221">
        <v>1277600</v>
      </c>
      <c r="K32" s="244">
        <v>1277600</v>
      </c>
    </row>
    <row r="33" spans="1:13" x14ac:dyDescent="0.3">
      <c r="A33" s="174" t="s">
        <v>975</v>
      </c>
      <c r="B33" s="174" t="s">
        <v>976</v>
      </c>
      <c r="C33" s="243" t="s">
        <v>214</v>
      </c>
      <c r="D33" s="243" t="s">
        <v>214</v>
      </c>
      <c r="E33" s="221">
        <v>40</v>
      </c>
      <c r="F33" s="103">
        <v>40</v>
      </c>
      <c r="G33" s="97"/>
      <c r="H33" s="243" t="s">
        <v>214</v>
      </c>
      <c r="I33" s="243" t="s">
        <v>214</v>
      </c>
      <c r="J33" s="221">
        <v>39</v>
      </c>
      <c r="K33" s="103">
        <v>39</v>
      </c>
    </row>
    <row r="34" spans="1:13" x14ac:dyDescent="0.3">
      <c r="A34" s="174"/>
      <c r="B34" s="174"/>
      <c r="C34" s="98"/>
      <c r="D34" s="98"/>
      <c r="E34" s="98"/>
      <c r="F34" s="110"/>
      <c r="G34" s="97"/>
      <c r="H34" s="98"/>
      <c r="I34" s="98"/>
      <c r="J34" s="98"/>
      <c r="K34" s="98"/>
    </row>
    <row r="35" spans="1:13" x14ac:dyDescent="0.3">
      <c r="A35" s="245" t="s">
        <v>541</v>
      </c>
      <c r="B35" s="245" t="s">
        <v>553</v>
      </c>
      <c r="C35" s="246"/>
      <c r="D35" s="246"/>
      <c r="E35" s="246"/>
      <c r="F35" s="247"/>
      <c r="G35" s="248"/>
      <c r="H35" s="246"/>
      <c r="I35" s="246"/>
      <c r="J35" s="246"/>
      <c r="K35" s="246"/>
    </row>
    <row r="36" spans="1:13" x14ac:dyDescent="0.3">
      <c r="A36" s="1199" t="s">
        <v>989</v>
      </c>
      <c r="B36" s="1199" t="s">
        <v>990</v>
      </c>
      <c r="C36" s="243" t="s">
        <v>214</v>
      </c>
      <c r="D36" s="1200">
        <v>5872</v>
      </c>
      <c r="E36" s="243" t="s">
        <v>214</v>
      </c>
      <c r="F36" s="244">
        <v>5872</v>
      </c>
      <c r="G36" s="248"/>
      <c r="H36" s="243" t="s">
        <v>214</v>
      </c>
      <c r="I36" s="1200">
        <v>5872</v>
      </c>
      <c r="J36" s="243" t="s">
        <v>214</v>
      </c>
      <c r="K36" s="244">
        <v>5872</v>
      </c>
    </row>
    <row r="37" spans="1:13" x14ac:dyDescent="0.3">
      <c r="A37" s="276" t="s">
        <v>992</v>
      </c>
      <c r="B37" s="276" t="s">
        <v>993</v>
      </c>
      <c r="C37" s="243" t="s">
        <v>214</v>
      </c>
      <c r="D37" s="265">
        <v>5297</v>
      </c>
      <c r="E37" s="243" t="s">
        <v>214</v>
      </c>
      <c r="F37" s="244">
        <v>5297</v>
      </c>
      <c r="G37" s="248"/>
      <c r="H37" s="243" t="s">
        <v>214</v>
      </c>
      <c r="I37" s="265">
        <v>5297</v>
      </c>
      <c r="J37" s="243" t="s">
        <v>214</v>
      </c>
      <c r="K37" s="244">
        <v>5297</v>
      </c>
    </row>
    <row r="38" spans="1:13" x14ac:dyDescent="0.3">
      <c r="A38" s="174"/>
      <c r="B38" s="174"/>
      <c r="C38" s="243"/>
      <c r="D38" s="243"/>
      <c r="E38" s="243"/>
      <c r="F38" s="243"/>
      <c r="G38" s="97"/>
      <c r="H38" s="243"/>
      <c r="I38" s="243"/>
      <c r="J38" s="243"/>
      <c r="K38" s="243"/>
    </row>
    <row r="39" spans="1:13" x14ac:dyDescent="0.3">
      <c r="A39" s="108" t="s">
        <v>542</v>
      </c>
      <c r="B39" s="108" t="s">
        <v>554</v>
      </c>
      <c r="C39" s="103"/>
      <c r="D39" s="103"/>
      <c r="E39" s="103"/>
      <c r="F39" s="103"/>
      <c r="G39" s="242"/>
      <c r="H39" s="103"/>
      <c r="I39" s="103"/>
      <c r="J39" s="103"/>
      <c r="K39" s="103"/>
    </row>
    <row r="40" spans="1:13" x14ac:dyDescent="0.3">
      <c r="A40" s="174" t="s">
        <v>977</v>
      </c>
      <c r="B40" s="174" t="s">
        <v>978</v>
      </c>
      <c r="C40" s="243" t="s">
        <v>214</v>
      </c>
      <c r="D40" s="243" t="s">
        <v>214</v>
      </c>
      <c r="E40" s="221">
        <v>2009</v>
      </c>
      <c r="F40" s="244">
        <v>2009</v>
      </c>
      <c r="G40" s="97"/>
      <c r="H40" s="243" t="s">
        <v>214</v>
      </c>
      <c r="I40" s="243" t="s">
        <v>214</v>
      </c>
      <c r="J40" s="221">
        <v>2261</v>
      </c>
      <c r="K40" s="244">
        <v>2261</v>
      </c>
    </row>
    <row r="41" spans="1:13" x14ac:dyDescent="0.3">
      <c r="A41" s="174" t="s">
        <v>791</v>
      </c>
      <c r="B41" s="174" t="s">
        <v>792</v>
      </c>
      <c r="C41" s="243"/>
      <c r="D41" s="243"/>
      <c r="E41" s="221"/>
      <c r="F41" s="243"/>
      <c r="G41" s="244"/>
      <c r="H41" s="97"/>
      <c r="I41" s="243"/>
      <c r="J41" s="221"/>
      <c r="K41" s="243"/>
      <c r="L41" s="244"/>
    </row>
    <row r="42" spans="1:13" x14ac:dyDescent="0.3">
      <c r="A42" s="174" t="s">
        <v>1726</v>
      </c>
      <c r="B42" s="174" t="s">
        <v>1728</v>
      </c>
      <c r="C42" s="805" t="s">
        <v>214</v>
      </c>
      <c r="D42" s="805" t="s">
        <v>214</v>
      </c>
      <c r="E42" s="805" t="s">
        <v>214</v>
      </c>
      <c r="F42" s="287">
        <v>0</v>
      </c>
      <c r="G42" s="288"/>
      <c r="H42" s="805" t="s">
        <v>214</v>
      </c>
      <c r="I42" s="289">
        <v>263182</v>
      </c>
      <c r="J42" s="805" t="s">
        <v>214</v>
      </c>
      <c r="K42" s="290">
        <v>263182</v>
      </c>
      <c r="M42" s="275"/>
    </row>
    <row r="43" spans="1:13" x14ac:dyDescent="0.3">
      <c r="A43" s="174" t="s">
        <v>1727</v>
      </c>
      <c r="B43" s="174" t="s">
        <v>1729</v>
      </c>
      <c r="C43" s="805" t="s">
        <v>214</v>
      </c>
      <c r="D43" s="805">
        <v>863</v>
      </c>
      <c r="E43" s="805" t="s">
        <v>214</v>
      </c>
      <c r="F43" s="287">
        <v>863</v>
      </c>
      <c r="G43" s="288"/>
      <c r="H43" s="805" t="s">
        <v>214</v>
      </c>
      <c r="I43" s="289">
        <v>361116</v>
      </c>
      <c r="J43" s="805" t="s">
        <v>214</v>
      </c>
      <c r="K43" s="290">
        <v>361116</v>
      </c>
      <c r="M43" s="275"/>
    </row>
    <row r="44" spans="1:13" x14ac:dyDescent="0.3">
      <c r="A44" s="174" t="s">
        <v>982</v>
      </c>
      <c r="B44" s="174" t="s">
        <v>980</v>
      </c>
      <c r="C44" s="243" t="s">
        <v>214</v>
      </c>
      <c r="D44" s="243" t="s">
        <v>214</v>
      </c>
      <c r="E44" s="221">
        <v>272894</v>
      </c>
      <c r="F44" s="244">
        <v>272894</v>
      </c>
      <c r="G44" s="97"/>
      <c r="H44" s="243" t="s">
        <v>214</v>
      </c>
      <c r="I44" s="243" t="s">
        <v>214</v>
      </c>
      <c r="J44" s="221">
        <v>212899</v>
      </c>
      <c r="K44" s="244">
        <v>212899</v>
      </c>
    </row>
    <row r="45" spans="1:13" ht="15" thickBot="1" x14ac:dyDescent="0.35">
      <c r="A45" s="249" t="s">
        <v>991</v>
      </c>
      <c r="B45" s="249" t="s">
        <v>981</v>
      </c>
      <c r="C45" s="250" t="s">
        <v>214</v>
      </c>
      <c r="D45" s="251">
        <v>118456</v>
      </c>
      <c r="E45" s="250" t="s">
        <v>214</v>
      </c>
      <c r="F45" s="252">
        <v>118456</v>
      </c>
      <c r="G45" s="253"/>
      <c r="H45" s="250" t="s">
        <v>214</v>
      </c>
      <c r="I45" s="251">
        <v>107163</v>
      </c>
      <c r="J45" s="250" t="s">
        <v>214</v>
      </c>
      <c r="K45" s="252">
        <v>107163</v>
      </c>
    </row>
    <row r="46" spans="1:13" x14ac:dyDescent="0.3">
      <c r="A46" s="254"/>
      <c r="B46" s="254"/>
    </row>
    <row r="47" spans="1:13" ht="22.8" x14ac:dyDescent="0.3">
      <c r="A47" s="107" t="s">
        <v>543</v>
      </c>
      <c r="B47" s="107" t="s">
        <v>560</v>
      </c>
    </row>
    <row r="48" spans="1:13" x14ac:dyDescent="0.3">
      <c r="A48" s="107"/>
      <c r="B48" s="107"/>
    </row>
    <row r="49" spans="1:11" ht="23.4" thickBot="1" x14ac:dyDescent="0.35">
      <c r="A49" s="234" t="s">
        <v>983</v>
      </c>
      <c r="B49" s="234" t="s">
        <v>984</v>
      </c>
      <c r="K49" s="1469" t="s">
        <v>1788</v>
      </c>
    </row>
    <row r="50" spans="1:11" ht="15" thickBot="1" x14ac:dyDescent="0.35">
      <c r="A50" s="1594" t="s">
        <v>544</v>
      </c>
      <c r="B50" s="278"/>
      <c r="C50" s="1597" t="s">
        <v>109</v>
      </c>
      <c r="D50" s="1597"/>
      <c r="E50" s="1597"/>
      <c r="F50" s="1597"/>
      <c r="G50" s="235"/>
      <c r="H50" s="1597" t="s">
        <v>185</v>
      </c>
      <c r="I50" s="1597"/>
      <c r="J50" s="1597"/>
      <c r="K50" s="1597"/>
    </row>
    <row r="51" spans="1:11" ht="24.75" customHeight="1" thickBot="1" x14ac:dyDescent="0.35">
      <c r="A51" s="1595"/>
      <c r="B51" s="279"/>
      <c r="C51" s="1598" t="s">
        <v>561</v>
      </c>
      <c r="D51" s="1598"/>
      <c r="E51" s="1598"/>
      <c r="F51" s="1598"/>
      <c r="G51" s="255"/>
      <c r="H51" s="1598" t="s">
        <v>561</v>
      </c>
      <c r="I51" s="1598"/>
      <c r="J51" s="1598"/>
      <c r="K51" s="1598"/>
    </row>
    <row r="52" spans="1:11" ht="67.2" x14ac:dyDescent="0.3">
      <c r="A52" s="1595"/>
      <c r="B52" s="279" t="s">
        <v>559</v>
      </c>
      <c r="C52" s="236" t="s">
        <v>562</v>
      </c>
      <c r="D52" s="236" t="s">
        <v>563</v>
      </c>
      <c r="E52" s="236" t="s">
        <v>564</v>
      </c>
      <c r="F52" s="1599" t="s">
        <v>565</v>
      </c>
      <c r="G52" s="256"/>
      <c r="H52" s="236" t="s">
        <v>562</v>
      </c>
      <c r="I52" s="236" t="s">
        <v>563</v>
      </c>
      <c r="J52" s="236" t="s">
        <v>564</v>
      </c>
      <c r="K52" s="1599" t="s">
        <v>565</v>
      </c>
    </row>
    <row r="53" spans="1:11" ht="19.8" thickBot="1" x14ac:dyDescent="0.35">
      <c r="A53" s="1596"/>
      <c r="B53" s="280"/>
      <c r="C53" s="237" t="s">
        <v>566</v>
      </c>
      <c r="D53" s="237" t="s">
        <v>567</v>
      </c>
      <c r="E53" s="237" t="s">
        <v>568</v>
      </c>
      <c r="F53" s="1600"/>
      <c r="G53" s="257"/>
      <c r="H53" s="237" t="s">
        <v>566</v>
      </c>
      <c r="I53" s="237" t="s">
        <v>567</v>
      </c>
      <c r="J53" s="237" t="s">
        <v>568</v>
      </c>
      <c r="K53" s="1600"/>
    </row>
    <row r="54" spans="1:11" x14ac:dyDescent="0.3">
      <c r="A54" s="788" t="s">
        <v>1638</v>
      </c>
      <c r="B54" s="788" t="s">
        <v>1639</v>
      </c>
      <c r="C54" s="326"/>
      <c r="D54" s="326"/>
      <c r="E54" s="326"/>
      <c r="F54" s="326"/>
      <c r="G54" s="806"/>
      <c r="H54" s="806"/>
      <c r="I54" s="806"/>
      <c r="J54" s="806"/>
      <c r="K54" s="806"/>
    </row>
    <row r="55" spans="1:11" x14ac:dyDescent="0.3">
      <c r="A55" s="789" t="s">
        <v>545</v>
      </c>
      <c r="B55" s="789" t="s">
        <v>555</v>
      </c>
      <c r="C55" s="789"/>
      <c r="D55" s="789"/>
      <c r="E55" s="789"/>
      <c r="F55" s="789"/>
      <c r="G55" s="790"/>
      <c r="H55" s="790"/>
      <c r="I55" s="790"/>
      <c r="J55" s="790"/>
      <c r="K55" s="790"/>
    </row>
    <row r="56" spans="1:11" x14ac:dyDescent="0.3">
      <c r="A56" s="793" t="s">
        <v>541</v>
      </c>
      <c r="B56" s="793" t="s">
        <v>556</v>
      </c>
      <c r="C56" s="793"/>
      <c r="D56" s="793"/>
      <c r="E56" s="793"/>
      <c r="F56" s="793"/>
      <c r="G56" s="794"/>
      <c r="H56" s="794"/>
      <c r="I56" s="794"/>
      <c r="J56" s="794"/>
      <c r="K56" s="794"/>
    </row>
    <row r="57" spans="1:11" x14ac:dyDescent="0.3">
      <c r="A57" s="807" t="s">
        <v>1104</v>
      </c>
      <c r="B57" s="807" t="s">
        <v>1103</v>
      </c>
      <c r="C57" s="375" t="s">
        <v>214</v>
      </c>
      <c r="D57" s="372">
        <v>956</v>
      </c>
      <c r="E57" s="375" t="s">
        <v>214</v>
      </c>
      <c r="F57" s="324">
        <v>956</v>
      </c>
      <c r="G57" s="808"/>
      <c r="H57" s="375" t="s">
        <v>214</v>
      </c>
      <c r="I57" s="372">
        <v>956</v>
      </c>
      <c r="J57" s="375" t="s">
        <v>214</v>
      </c>
      <c r="K57" s="324">
        <v>956</v>
      </c>
    </row>
    <row r="58" spans="1:11" x14ac:dyDescent="0.3">
      <c r="A58" s="375"/>
      <c r="B58" s="375"/>
      <c r="C58" s="375"/>
      <c r="D58" s="375"/>
      <c r="E58" s="375"/>
      <c r="F58" s="326"/>
      <c r="G58" s="792"/>
      <c r="H58" s="375"/>
      <c r="I58" s="375"/>
      <c r="J58" s="375"/>
      <c r="K58" s="326"/>
    </row>
    <row r="59" spans="1:11" x14ac:dyDescent="0.3">
      <c r="A59" s="789" t="s">
        <v>546</v>
      </c>
      <c r="B59" s="789" t="s">
        <v>557</v>
      </c>
      <c r="C59" s="789"/>
      <c r="D59" s="789"/>
      <c r="E59" s="789"/>
      <c r="F59" s="789"/>
      <c r="G59" s="790"/>
      <c r="H59" s="789"/>
      <c r="I59" s="789"/>
      <c r="J59" s="789"/>
      <c r="K59" s="789"/>
    </row>
    <row r="60" spans="1:11" x14ac:dyDescent="0.3">
      <c r="A60" s="791" t="s">
        <v>1105</v>
      </c>
      <c r="B60" s="791" t="s">
        <v>1107</v>
      </c>
      <c r="C60" s="375" t="s">
        <v>214</v>
      </c>
      <c r="D60" s="372">
        <v>201195</v>
      </c>
      <c r="E60" s="375" t="s">
        <v>214</v>
      </c>
      <c r="F60" s="324">
        <v>201195</v>
      </c>
      <c r="G60" s="808"/>
      <c r="H60" s="375" t="s">
        <v>214</v>
      </c>
      <c r="I60" s="372">
        <v>201195</v>
      </c>
      <c r="J60" s="375" t="s">
        <v>214</v>
      </c>
      <c r="K60" s="324">
        <v>201195</v>
      </c>
    </row>
    <row r="61" spans="1:11" x14ac:dyDescent="0.3">
      <c r="A61" s="791" t="s">
        <v>1106</v>
      </c>
      <c r="B61" s="791" t="s">
        <v>1108</v>
      </c>
      <c r="C61" s="375" t="s">
        <v>214</v>
      </c>
      <c r="D61" s="372">
        <v>382266</v>
      </c>
      <c r="E61" s="375" t="s">
        <v>214</v>
      </c>
      <c r="F61" s="324">
        <v>382266</v>
      </c>
      <c r="G61" s="808"/>
      <c r="H61" s="375" t="s">
        <v>214</v>
      </c>
      <c r="I61" s="372">
        <v>371749</v>
      </c>
      <c r="J61" s="375" t="s">
        <v>214</v>
      </c>
      <c r="K61" s="324">
        <v>371749</v>
      </c>
    </row>
    <row r="62" spans="1:11" ht="15" thickBot="1" x14ac:dyDescent="0.35">
      <c r="A62" s="801" t="s">
        <v>1110</v>
      </c>
      <c r="B62" s="801" t="s">
        <v>1109</v>
      </c>
      <c r="C62" s="802" t="s">
        <v>214</v>
      </c>
      <c r="D62" s="802" t="s">
        <v>214</v>
      </c>
      <c r="E62" s="457">
        <v>114907</v>
      </c>
      <c r="F62" s="803">
        <v>114907</v>
      </c>
      <c r="G62" s="809"/>
      <c r="H62" s="802" t="s">
        <v>214</v>
      </c>
      <c r="I62" s="802" t="s">
        <v>214</v>
      </c>
      <c r="J62" s="457">
        <v>75090</v>
      </c>
      <c r="K62" s="803">
        <v>75090</v>
      </c>
    </row>
    <row r="63" spans="1:11" x14ac:dyDescent="0.3">
      <c r="A63" s="174"/>
      <c r="B63" s="174"/>
      <c r="C63" s="258"/>
      <c r="D63" s="258"/>
      <c r="E63" s="258"/>
      <c r="F63" s="258"/>
      <c r="G63" s="259"/>
      <c r="H63" s="258"/>
      <c r="I63" s="258"/>
      <c r="J63" s="258"/>
      <c r="K63" s="258"/>
    </row>
    <row r="64" spans="1:11" x14ac:dyDescent="0.3">
      <c r="A64" s="239" t="s">
        <v>1570</v>
      </c>
      <c r="B64" s="239" t="s">
        <v>1567</v>
      </c>
      <c r="C64" s="260"/>
      <c r="D64" s="260"/>
      <c r="E64" s="260"/>
      <c r="F64" s="260"/>
      <c r="G64" s="261"/>
      <c r="H64" s="240"/>
      <c r="I64" s="240"/>
      <c r="J64" s="240"/>
      <c r="K64" s="240"/>
    </row>
    <row r="65" spans="1:11" x14ac:dyDescent="0.3">
      <c r="A65" s="108" t="s">
        <v>545</v>
      </c>
      <c r="B65" s="108" t="s">
        <v>555</v>
      </c>
      <c r="C65" s="262"/>
      <c r="D65" s="262"/>
      <c r="E65" s="262"/>
      <c r="F65" s="262"/>
      <c r="G65" s="263"/>
      <c r="H65" s="262"/>
      <c r="I65" s="262"/>
      <c r="J65" s="262"/>
      <c r="K65" s="262"/>
    </row>
    <row r="66" spans="1:11" x14ac:dyDescent="0.3">
      <c r="A66" s="267"/>
      <c r="B66" s="267"/>
      <c r="C66" s="268"/>
      <c r="D66" s="268"/>
      <c r="E66" s="268"/>
      <c r="F66" s="269"/>
      <c r="G66" s="270"/>
      <c r="H66" s="269"/>
      <c r="I66" s="268"/>
      <c r="J66" s="268"/>
      <c r="K66" s="269"/>
    </row>
    <row r="67" spans="1:11" x14ac:dyDescent="0.3">
      <c r="A67" s="108" t="s">
        <v>546</v>
      </c>
      <c r="B67" s="108" t="s">
        <v>557</v>
      </c>
      <c r="C67" s="262"/>
      <c r="D67" s="262"/>
      <c r="E67" s="262"/>
      <c r="F67" s="262"/>
      <c r="G67" s="263"/>
      <c r="H67" s="262"/>
      <c r="I67" s="262"/>
      <c r="J67" s="262"/>
      <c r="K67" s="262"/>
    </row>
    <row r="68" spans="1:11" x14ac:dyDescent="0.3">
      <c r="A68" s="174" t="s">
        <v>1105</v>
      </c>
      <c r="B68" s="174" t="s">
        <v>1107</v>
      </c>
      <c r="C68" s="243" t="s">
        <v>214</v>
      </c>
      <c r="D68" s="265">
        <v>203772</v>
      </c>
      <c r="E68" s="243" t="s">
        <v>214</v>
      </c>
      <c r="F68" s="244">
        <v>203772</v>
      </c>
      <c r="G68" s="271"/>
      <c r="H68" s="243" t="s">
        <v>214</v>
      </c>
      <c r="I68" s="221">
        <v>203772</v>
      </c>
      <c r="J68" s="243" t="s">
        <v>214</v>
      </c>
      <c r="K68" s="244">
        <v>203772</v>
      </c>
    </row>
    <row r="69" spans="1:11" x14ac:dyDescent="0.3">
      <c r="A69" s="174" t="s">
        <v>1106</v>
      </c>
      <c r="B69" s="174" t="s">
        <v>1108</v>
      </c>
      <c r="C69" s="243" t="s">
        <v>214</v>
      </c>
      <c r="D69" s="265">
        <v>425924</v>
      </c>
      <c r="E69" s="243" t="s">
        <v>214</v>
      </c>
      <c r="F69" s="244">
        <v>425924</v>
      </c>
      <c r="G69" s="271"/>
      <c r="H69" s="243" t="s">
        <v>214</v>
      </c>
      <c r="I69" s="221">
        <v>414407</v>
      </c>
      <c r="J69" s="243" t="s">
        <v>214</v>
      </c>
      <c r="K69" s="244">
        <v>414407</v>
      </c>
    </row>
    <row r="70" spans="1:11" ht="15" thickBot="1" x14ac:dyDescent="0.35">
      <c r="A70" s="249" t="s">
        <v>1110</v>
      </c>
      <c r="B70" s="249" t="s">
        <v>1109</v>
      </c>
      <c r="C70" s="250" t="s">
        <v>214</v>
      </c>
      <c r="D70" s="250" t="s">
        <v>214</v>
      </c>
      <c r="E70" s="251">
        <v>136014</v>
      </c>
      <c r="F70" s="252">
        <v>136014</v>
      </c>
      <c r="G70" s="272"/>
      <c r="H70" s="250" t="s">
        <v>214</v>
      </c>
      <c r="I70" s="250" t="s">
        <v>214</v>
      </c>
      <c r="J70" s="251">
        <v>87078</v>
      </c>
      <c r="K70" s="252">
        <v>87078</v>
      </c>
    </row>
    <row r="72" spans="1:11" ht="22.8" x14ac:dyDescent="0.3">
      <c r="A72" s="107" t="s">
        <v>985</v>
      </c>
      <c r="B72" s="107" t="s">
        <v>986</v>
      </c>
    </row>
    <row r="74" spans="1:11" ht="61.2" customHeight="1" thickBot="1" x14ac:dyDescent="0.35">
      <c r="A74" s="284" t="s">
        <v>987</v>
      </c>
      <c r="B74" s="284" t="s">
        <v>988</v>
      </c>
      <c r="K74" s="1469" t="s">
        <v>547</v>
      </c>
    </row>
    <row r="75" spans="1:11" ht="15" thickBot="1" x14ac:dyDescent="0.35">
      <c r="A75" s="1605"/>
      <c r="B75" s="281"/>
      <c r="C75" s="1597" t="s">
        <v>109</v>
      </c>
      <c r="D75" s="1597"/>
      <c r="E75" s="1597"/>
      <c r="F75" s="1597"/>
      <c r="G75" s="235"/>
      <c r="H75" s="1597" t="s">
        <v>185</v>
      </c>
      <c r="I75" s="1597"/>
      <c r="J75" s="1597"/>
      <c r="K75" s="1597"/>
    </row>
    <row r="76" spans="1:11" ht="25.5" customHeight="1" thickBot="1" x14ac:dyDescent="0.35">
      <c r="A76" s="1606"/>
      <c r="B76" s="282"/>
      <c r="C76" s="1598" t="s">
        <v>573</v>
      </c>
      <c r="D76" s="1598"/>
      <c r="E76" s="1598" t="s">
        <v>574</v>
      </c>
      <c r="F76" s="1598"/>
      <c r="G76" s="255"/>
      <c r="H76" s="1598" t="s">
        <v>573</v>
      </c>
      <c r="I76" s="1598"/>
      <c r="J76" s="1598" t="s">
        <v>574</v>
      </c>
      <c r="K76" s="1598"/>
    </row>
    <row r="77" spans="1:11" ht="15" thickBot="1" x14ac:dyDescent="0.35">
      <c r="A77" s="1607"/>
      <c r="B77" s="283"/>
      <c r="C77" s="1248" t="s">
        <v>1648</v>
      </c>
      <c r="D77" s="1233" t="s">
        <v>1569</v>
      </c>
      <c r="E77" s="1248" t="s">
        <v>1648</v>
      </c>
      <c r="F77" s="1233" t="s">
        <v>1569</v>
      </c>
      <c r="G77" s="1249"/>
      <c r="H77" s="1248" t="s">
        <v>1648</v>
      </c>
      <c r="I77" s="1233" t="s">
        <v>1569</v>
      </c>
      <c r="J77" s="1248" t="s">
        <v>1648</v>
      </c>
      <c r="K77" s="1233" t="s">
        <v>1569</v>
      </c>
    </row>
    <row r="78" spans="1:11" x14ac:dyDescent="0.3">
      <c r="A78" s="268"/>
      <c r="B78" s="268"/>
      <c r="C78" s="375"/>
      <c r="D78" s="268"/>
      <c r="E78" s="375"/>
      <c r="F78" s="268"/>
      <c r="G78" s="270"/>
      <c r="H78" s="375"/>
      <c r="I78" s="268"/>
      <c r="J78" s="375"/>
      <c r="K78" s="268"/>
    </row>
    <row r="79" spans="1:11" x14ac:dyDescent="0.3">
      <c r="A79" s="262" t="s">
        <v>548</v>
      </c>
      <c r="B79" s="262" t="s">
        <v>569</v>
      </c>
      <c r="C79" s="1246"/>
      <c r="D79" s="268"/>
      <c r="E79" s="1246"/>
      <c r="F79" s="268"/>
      <c r="G79" s="263"/>
      <c r="H79" s="1246"/>
      <c r="I79" s="268"/>
      <c r="J79" s="1246"/>
      <c r="K79" s="268"/>
    </row>
    <row r="80" spans="1:11" ht="15" thickBot="1" x14ac:dyDescent="0.35">
      <c r="A80" s="114" t="s">
        <v>549</v>
      </c>
      <c r="B80" s="114" t="s">
        <v>572</v>
      </c>
      <c r="C80" s="1247">
        <v>16079</v>
      </c>
      <c r="D80" s="810">
        <v>863</v>
      </c>
      <c r="E80" s="1247">
        <v>16079</v>
      </c>
      <c r="F80" s="810">
        <v>863</v>
      </c>
      <c r="G80" s="259"/>
      <c r="H80" s="105">
        <v>320566</v>
      </c>
      <c r="I80" s="113">
        <v>361116</v>
      </c>
      <c r="J80" s="105">
        <v>299904</v>
      </c>
      <c r="K80" s="113">
        <v>343998</v>
      </c>
    </row>
    <row r="81" spans="1:11" x14ac:dyDescent="0.3">
      <c r="A81" s="274"/>
      <c r="B81" s="274"/>
      <c r="C81" s="1246"/>
      <c r="D81" s="268"/>
      <c r="E81" s="1246"/>
      <c r="F81" s="268"/>
      <c r="G81" s="270"/>
      <c r="H81" s="1246"/>
      <c r="I81" s="268"/>
      <c r="J81" s="1246"/>
      <c r="K81" s="268"/>
    </row>
    <row r="82" spans="1:11" x14ac:dyDescent="0.3">
      <c r="A82" s="262" t="s">
        <v>550</v>
      </c>
      <c r="B82" s="262" t="s">
        <v>570</v>
      </c>
      <c r="C82" s="1246"/>
      <c r="D82" s="262"/>
      <c r="E82" s="1246"/>
      <c r="F82" s="262"/>
      <c r="G82" s="263"/>
      <c r="H82" s="1246"/>
      <c r="I82" s="262"/>
      <c r="J82" s="1246"/>
      <c r="K82" s="262"/>
    </row>
    <row r="83" spans="1:11" x14ac:dyDescent="0.3">
      <c r="A83" s="264" t="s">
        <v>551</v>
      </c>
      <c r="B83" s="264" t="s">
        <v>571</v>
      </c>
      <c r="C83" s="375"/>
      <c r="D83" s="98"/>
      <c r="E83" s="375"/>
      <c r="F83" s="98"/>
      <c r="G83" s="270"/>
      <c r="H83" s="375"/>
      <c r="I83" s="98"/>
      <c r="J83" s="375"/>
      <c r="K83" s="98"/>
    </row>
    <row r="84" spans="1:11" ht="15" thickBot="1" x14ac:dyDescent="0.35">
      <c r="A84" s="114" t="s">
        <v>34</v>
      </c>
      <c r="B84" s="114" t="s">
        <v>64</v>
      </c>
      <c r="C84" s="105">
        <v>201195</v>
      </c>
      <c r="D84" s="113">
        <v>203772</v>
      </c>
      <c r="E84" s="105">
        <v>188158</v>
      </c>
      <c r="F84" s="113">
        <v>188678</v>
      </c>
      <c r="G84" s="259"/>
      <c r="H84" s="105">
        <v>201195</v>
      </c>
      <c r="I84" s="106">
        <v>203772</v>
      </c>
      <c r="J84" s="105">
        <v>188158</v>
      </c>
      <c r="K84" s="106">
        <v>188678</v>
      </c>
    </row>
  </sheetData>
  <mergeCells count="30">
    <mergeCell ref="A75:A77"/>
    <mergeCell ref="C75:F75"/>
    <mergeCell ref="H75:K75"/>
    <mergeCell ref="C76:D76"/>
    <mergeCell ref="E76:F76"/>
    <mergeCell ref="H76:I76"/>
    <mergeCell ref="J76:K76"/>
    <mergeCell ref="A50:A53"/>
    <mergeCell ref="C50:F50"/>
    <mergeCell ref="H50:K50"/>
    <mergeCell ref="C51:F51"/>
    <mergeCell ref="H51:K51"/>
    <mergeCell ref="F52:F53"/>
    <mergeCell ref="K52:K53"/>
    <mergeCell ref="I12:I13"/>
    <mergeCell ref="J12:J13"/>
    <mergeCell ref="K12:K13"/>
    <mergeCell ref="C12:C13"/>
    <mergeCell ref="D12:D13"/>
    <mergeCell ref="E12:E13"/>
    <mergeCell ref="F12:F13"/>
    <mergeCell ref="G12:G13"/>
    <mergeCell ref="H12:H13"/>
    <mergeCell ref="A8:A11"/>
    <mergeCell ref="C8:F8"/>
    <mergeCell ref="H8:K8"/>
    <mergeCell ref="C9:F9"/>
    <mergeCell ref="H9:K9"/>
    <mergeCell ref="F10:F11"/>
    <mergeCell ref="K10:K11"/>
  </mergeCells>
  <pageMargins left="0" right="0" top="0.74803149606299213" bottom="0.74803149606299213" header="0.31496062992125984" footer="0.31496062992125984"/>
  <pageSetup paperSize="9" scale="60"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73ED-9DA7-4845-A139-7FE7A99708D5}">
  <sheetPr>
    <tabColor rgb="FF92D050"/>
    <pageSetUpPr fitToPage="1"/>
  </sheetPr>
  <dimension ref="A1:G23"/>
  <sheetViews>
    <sheetView showGridLines="0" zoomScaleNormal="100" workbookViewId="0">
      <selection activeCell="J21" sqref="J21"/>
    </sheetView>
  </sheetViews>
  <sheetFormatPr defaultColWidth="9.44140625" defaultRowHeight="14.4" outlineLevelCol="1" x14ac:dyDescent="0.3"/>
  <cols>
    <col min="1" max="1" width="68.44140625" style="15" bestFit="1" customWidth="1"/>
    <col min="2" max="2" width="59.44140625" style="15" customWidth="1" outlineLevel="1"/>
    <col min="3" max="3" width="17.44140625" style="15" customWidth="1"/>
    <col min="4" max="4" width="11" style="15" customWidth="1"/>
    <col min="5" max="5" width="2.44140625" style="15" customWidth="1"/>
    <col min="6" max="7" width="15.5546875" style="15" customWidth="1"/>
    <col min="8" max="16384" width="9.44140625" style="15"/>
  </cols>
  <sheetData>
    <row r="1" spans="1:7" x14ac:dyDescent="0.3">
      <c r="A1" s="63" t="s">
        <v>1011</v>
      </c>
      <c r="B1" s="63" t="s">
        <v>1012</v>
      </c>
    </row>
    <row r="2" spans="1:7" ht="26.4" x14ac:dyDescent="0.3">
      <c r="A2" s="63" t="s">
        <v>1761</v>
      </c>
      <c r="B2" s="63" t="s">
        <v>1762</v>
      </c>
    </row>
    <row r="4" spans="1:7" s="188" customFormat="1" ht="15.6" x14ac:dyDescent="0.3">
      <c r="A4" s="17" t="s">
        <v>1082</v>
      </c>
      <c r="B4" s="189" t="s">
        <v>669</v>
      </c>
      <c r="F4" s="15"/>
    </row>
    <row r="5" spans="1:7" s="188" customFormat="1" ht="16.2" thickBot="1" x14ac:dyDescent="0.35">
      <c r="A5" s="189"/>
      <c r="B5" s="338"/>
      <c r="D5" s="54"/>
      <c r="E5" s="54"/>
      <c r="F5" s="54"/>
      <c r="G5" s="38" t="s">
        <v>606</v>
      </c>
    </row>
    <row r="6" spans="1:7" s="54" customFormat="1" ht="15.6" x14ac:dyDescent="0.3">
      <c r="A6" s="164"/>
      <c r="B6" s="164"/>
      <c r="C6" s="1608" t="s">
        <v>147</v>
      </c>
      <c r="D6" s="1608"/>
      <c r="E6" s="382"/>
      <c r="F6" s="1608" t="s">
        <v>186</v>
      </c>
      <c r="G6" s="1608"/>
    </row>
    <row r="7" spans="1:7" s="115" customFormat="1" ht="13.8" thickBot="1" x14ac:dyDescent="0.35">
      <c r="A7" s="165"/>
      <c r="B7" s="165"/>
      <c r="C7" s="388" t="s">
        <v>1635</v>
      </c>
      <c r="D7" s="1338" t="s">
        <v>1568</v>
      </c>
      <c r="E7" s="175"/>
      <c r="F7" s="166" t="s">
        <v>1635</v>
      </c>
      <c r="G7" s="167" t="s">
        <v>1568</v>
      </c>
    </row>
    <row r="8" spans="1:7" s="115" customFormat="1" ht="10.199999999999999" x14ac:dyDescent="0.3">
      <c r="A8" s="168"/>
      <c r="B8" s="168"/>
      <c r="C8" s="109"/>
      <c r="D8" s="165"/>
      <c r="F8" s="109"/>
      <c r="G8" s="165"/>
    </row>
    <row r="9" spans="1:7" s="115" customFormat="1" ht="10.199999999999999" x14ac:dyDescent="0.3">
      <c r="A9" s="168" t="s">
        <v>650</v>
      </c>
      <c r="B9" s="168" t="s">
        <v>649</v>
      </c>
      <c r="C9" s="381"/>
      <c r="D9" s="319"/>
      <c r="F9" s="381"/>
      <c r="G9" s="319"/>
    </row>
    <row r="10" spans="1:7" s="115" customFormat="1" ht="10.199999999999999" x14ac:dyDescent="0.3">
      <c r="A10" s="369" t="s">
        <v>1415</v>
      </c>
      <c r="B10" s="369" t="s">
        <v>648</v>
      </c>
      <c r="C10" s="298">
        <v>81291</v>
      </c>
      <c r="D10" s="297">
        <v>89320</v>
      </c>
      <c r="F10" s="298">
        <v>46612</v>
      </c>
      <c r="G10" s="297">
        <v>51934</v>
      </c>
    </row>
    <row r="11" spans="1:7" s="115" customFormat="1" ht="10.199999999999999" x14ac:dyDescent="0.3">
      <c r="A11" s="426" t="s">
        <v>1416</v>
      </c>
      <c r="B11" s="426" t="s">
        <v>1417</v>
      </c>
      <c r="C11" s="298">
        <v>10441</v>
      </c>
      <c r="D11" s="297">
        <v>14864</v>
      </c>
      <c r="F11" s="298">
        <v>18053</v>
      </c>
      <c r="G11" s="297">
        <v>21390</v>
      </c>
    </row>
    <row r="12" spans="1:7" s="115" customFormat="1" ht="10.199999999999999" x14ac:dyDescent="0.3">
      <c r="A12" s="425" t="s">
        <v>374</v>
      </c>
      <c r="B12" s="425" t="s">
        <v>647</v>
      </c>
      <c r="C12" s="298">
        <v>14687</v>
      </c>
      <c r="D12" s="297">
        <v>21212</v>
      </c>
      <c r="F12" s="298">
        <v>5759</v>
      </c>
      <c r="G12" s="297">
        <v>7139</v>
      </c>
    </row>
    <row r="13" spans="1:7" s="115" customFormat="1" ht="10.199999999999999" x14ac:dyDescent="0.3">
      <c r="A13" s="428" t="s">
        <v>1418</v>
      </c>
      <c r="B13" s="428" t="s">
        <v>1419</v>
      </c>
      <c r="C13" s="328">
        <v>0</v>
      </c>
      <c r="D13" s="1329">
        <v>0</v>
      </c>
      <c r="F13" s="298">
        <v>1384</v>
      </c>
      <c r="G13" s="297">
        <v>3321</v>
      </c>
    </row>
    <row r="14" spans="1:7" s="115" customFormat="1" ht="10.8" thickBot="1" x14ac:dyDescent="0.35">
      <c r="A14" s="172" t="s">
        <v>485</v>
      </c>
      <c r="B14" s="172" t="s">
        <v>646</v>
      </c>
      <c r="C14" s="298">
        <v>8488</v>
      </c>
      <c r="D14" s="297">
        <v>10618</v>
      </c>
      <c r="F14" s="298">
        <v>3282</v>
      </c>
      <c r="G14" s="297">
        <v>3294</v>
      </c>
    </row>
    <row r="15" spans="1:7" s="115" customFormat="1" ht="10.8" thickBot="1" x14ac:dyDescent="0.35">
      <c r="A15" s="173" t="s">
        <v>645</v>
      </c>
      <c r="B15" s="173" t="s">
        <v>757</v>
      </c>
      <c r="C15" s="205">
        <v>114907</v>
      </c>
      <c r="D15" s="1197">
        <v>136014</v>
      </c>
      <c r="E15" s="1197"/>
      <c r="F15" s="205">
        <v>75090</v>
      </c>
      <c r="G15" s="1197">
        <v>87078</v>
      </c>
    </row>
    <row r="16" spans="1:7" s="115" customFormat="1" ht="10.199999999999999" x14ac:dyDescent="0.3">
      <c r="A16" s="299"/>
      <c r="B16" s="299"/>
      <c r="C16" s="432"/>
      <c r="D16" s="294"/>
      <c r="F16" s="432"/>
      <c r="G16" s="294"/>
    </row>
    <row r="17" spans="1:7" s="115" customFormat="1" ht="10.199999999999999" x14ac:dyDescent="0.3">
      <c r="A17" s="168" t="s">
        <v>644</v>
      </c>
      <c r="B17" s="168" t="s">
        <v>643</v>
      </c>
      <c r="C17" s="432"/>
      <c r="D17" s="294"/>
      <c r="F17" s="432"/>
      <c r="G17" s="294"/>
    </row>
    <row r="18" spans="1:7" s="115" customFormat="1" ht="10.199999999999999" x14ac:dyDescent="0.3">
      <c r="A18" s="369" t="s">
        <v>484</v>
      </c>
      <c r="B18" s="369" t="s">
        <v>642</v>
      </c>
      <c r="C18" s="298">
        <v>21835</v>
      </c>
      <c r="D18" s="297">
        <v>33681</v>
      </c>
      <c r="F18" s="298">
        <v>12002</v>
      </c>
      <c r="G18" s="297">
        <v>19055</v>
      </c>
    </row>
    <row r="19" spans="1:7" s="115" customFormat="1" ht="10.199999999999999" x14ac:dyDescent="0.3">
      <c r="A19" s="116" t="s">
        <v>844</v>
      </c>
      <c r="B19" s="116" t="s">
        <v>845</v>
      </c>
      <c r="C19" s="298">
        <v>37977</v>
      </c>
      <c r="D19" s="297">
        <v>28907</v>
      </c>
      <c r="F19" s="296">
        <v>16739</v>
      </c>
      <c r="G19" s="295">
        <v>7547</v>
      </c>
    </row>
    <row r="20" spans="1:7" s="115" customFormat="1" ht="10.8" thickBot="1" x14ac:dyDescent="0.35">
      <c r="A20" s="172" t="s">
        <v>846</v>
      </c>
      <c r="B20" s="172" t="s">
        <v>847</v>
      </c>
      <c r="C20" s="298">
        <v>4981</v>
      </c>
      <c r="D20" s="297">
        <v>4131</v>
      </c>
      <c r="E20" s="56"/>
      <c r="F20" s="296">
        <v>2177</v>
      </c>
      <c r="G20" s="295">
        <v>1620</v>
      </c>
    </row>
    <row r="21" spans="1:7" ht="15" thickBot="1" x14ac:dyDescent="0.35">
      <c r="A21" s="173" t="s">
        <v>641</v>
      </c>
      <c r="B21" s="173" t="s">
        <v>756</v>
      </c>
      <c r="C21" s="205">
        <v>64793</v>
      </c>
      <c r="D21" s="340">
        <v>66719</v>
      </c>
      <c r="E21" s="115"/>
      <c r="F21" s="205">
        <v>30918</v>
      </c>
      <c r="G21" s="340">
        <v>28222</v>
      </c>
    </row>
    <row r="22" spans="1:7" ht="15" thickBot="1" x14ac:dyDescent="0.35">
      <c r="A22" s="380" t="s">
        <v>640</v>
      </c>
      <c r="B22" s="380" t="s">
        <v>639</v>
      </c>
      <c r="C22" s="205">
        <v>179700</v>
      </c>
      <c r="D22" s="340">
        <v>202733</v>
      </c>
      <c r="E22" s="115"/>
      <c r="F22" s="205">
        <v>106008</v>
      </c>
      <c r="G22" s="340">
        <v>115300</v>
      </c>
    </row>
    <row r="23" spans="1:7" x14ac:dyDescent="0.3">
      <c r="A23" s="1383"/>
      <c r="B23" s="584"/>
      <c r="C23" s="498"/>
      <c r="D23" s="498"/>
      <c r="E23" s="498"/>
      <c r="F23" s="498"/>
      <c r="G23" s="498"/>
    </row>
  </sheetData>
  <mergeCells count="2">
    <mergeCell ref="C6:D6"/>
    <mergeCell ref="F6:G6"/>
  </mergeCells>
  <pageMargins left="0" right="0" top="0.94488188976377963" bottom="0.74803149606299213" header="0.31496062992125984" footer="0.31496062992125984"/>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037A-3709-4073-859F-77B4B5839CAA}">
  <sheetPr>
    <tabColor rgb="FF92D050"/>
    <pageSetUpPr fitToPage="1"/>
  </sheetPr>
  <dimension ref="A1:I63"/>
  <sheetViews>
    <sheetView zoomScaleNormal="100" workbookViewId="0">
      <selection activeCell="I45" sqref="I45"/>
    </sheetView>
  </sheetViews>
  <sheetFormatPr defaultColWidth="9.44140625" defaultRowHeight="13.8" outlineLevelCol="1" x14ac:dyDescent="0.3"/>
  <cols>
    <col min="1" max="1" width="66.5546875" style="3" customWidth="1"/>
    <col min="2" max="2" width="55.5546875" style="3" customWidth="1" outlineLevel="1"/>
    <col min="3" max="3" width="13.44140625" style="3" customWidth="1"/>
    <col min="4" max="4" width="14.44140625" style="32" customWidth="1"/>
    <col min="5" max="5" width="11.5546875" style="32" customWidth="1"/>
    <col min="6" max="6" width="13.44140625" style="32" customWidth="1"/>
    <col min="7" max="7" width="14.44140625" style="32" customWidth="1"/>
    <col min="8" max="8" width="13.5546875" style="32" customWidth="1"/>
    <col min="9" max="9" width="14.44140625" style="32" customWidth="1"/>
    <col min="10" max="16384" width="9.44140625" style="32"/>
  </cols>
  <sheetData>
    <row r="1" spans="1:7" x14ac:dyDescent="0.3">
      <c r="A1" s="63" t="s">
        <v>1011</v>
      </c>
      <c r="B1" s="63" t="s">
        <v>1012</v>
      </c>
      <c r="C1" s="6"/>
    </row>
    <row r="2" spans="1:7" ht="32.25" customHeight="1" x14ac:dyDescent="0.3">
      <c r="A2" s="63" t="s">
        <v>1761</v>
      </c>
      <c r="B2" s="63" t="s">
        <v>1762</v>
      </c>
      <c r="C2" s="6"/>
    </row>
    <row r="3" spans="1:7" x14ac:dyDescent="0.3">
      <c r="A3" s="6"/>
      <c r="B3" s="6"/>
      <c r="C3" s="6"/>
    </row>
    <row r="4" spans="1:7" x14ac:dyDescent="0.3">
      <c r="A4" s="8"/>
      <c r="B4" s="8"/>
      <c r="C4" s="13"/>
      <c r="E4" s="13"/>
      <c r="F4" s="13"/>
    </row>
    <row r="5" spans="1:7" s="126" customFormat="1" ht="21" x14ac:dyDescent="0.3">
      <c r="A5" s="1101" t="s">
        <v>1020</v>
      </c>
      <c r="B5" s="509" t="s">
        <v>410</v>
      </c>
    </row>
    <row r="6" spans="1:7" ht="15.6" x14ac:dyDescent="0.3">
      <c r="A6" s="9"/>
      <c r="B6" s="15"/>
      <c r="C6" s="32"/>
    </row>
    <row r="7" spans="1:7" ht="14.4" thickBot="1" x14ac:dyDescent="0.35">
      <c r="A7" s="10"/>
      <c r="B7" s="11"/>
      <c r="C7" s="32"/>
      <c r="G7" s="1467" t="s">
        <v>36</v>
      </c>
    </row>
    <row r="8" spans="1:7" ht="33" customHeight="1" x14ac:dyDescent="0.3">
      <c r="A8" s="1609"/>
      <c r="B8" s="1609"/>
      <c r="C8" s="1611" t="s">
        <v>109</v>
      </c>
      <c r="D8" s="1611"/>
      <c r="F8" s="1611" t="s">
        <v>185</v>
      </c>
      <c r="G8" s="1611"/>
    </row>
    <row r="9" spans="1:7" x14ac:dyDescent="0.3">
      <c r="A9" s="1610"/>
      <c r="B9" s="1610"/>
      <c r="C9" s="887" t="s">
        <v>1635</v>
      </c>
      <c r="D9" s="888" t="s">
        <v>1568</v>
      </c>
      <c r="E9" s="1167"/>
      <c r="F9" s="887" t="s">
        <v>1635</v>
      </c>
      <c r="G9" s="888" t="s">
        <v>1568</v>
      </c>
    </row>
    <row r="10" spans="1:7" x14ac:dyDescent="0.3">
      <c r="A10" s="8"/>
      <c r="B10" s="13"/>
      <c r="C10" s="127"/>
      <c r="D10" s="128"/>
      <c r="F10" s="127"/>
      <c r="G10" s="128"/>
    </row>
    <row r="11" spans="1:7" x14ac:dyDescent="0.3">
      <c r="A11" s="8"/>
      <c r="B11" s="13"/>
      <c r="C11" s="129"/>
      <c r="D11" s="8"/>
      <c r="F11" s="129"/>
      <c r="G11" s="6"/>
    </row>
    <row r="12" spans="1:7" x14ac:dyDescent="0.3">
      <c r="A12" s="130" t="s">
        <v>411</v>
      </c>
      <c r="B12" s="130" t="s">
        <v>412</v>
      </c>
      <c r="C12" s="129"/>
      <c r="D12" s="8"/>
      <c r="F12" s="129"/>
      <c r="G12" s="6"/>
    </row>
    <row r="13" spans="1:7" x14ac:dyDescent="0.3">
      <c r="A13" s="130"/>
      <c r="B13" s="130"/>
      <c r="C13" s="129"/>
      <c r="D13" s="8"/>
      <c r="F13" s="129"/>
      <c r="G13" s="6"/>
    </row>
    <row r="14" spans="1:7" x14ac:dyDescent="0.3">
      <c r="A14" s="140" t="s">
        <v>509</v>
      </c>
      <c r="B14" s="140" t="s">
        <v>510</v>
      </c>
      <c r="C14" s="133"/>
      <c r="D14" s="37"/>
      <c r="F14" s="133"/>
      <c r="G14" s="37"/>
    </row>
    <row r="15" spans="1:7" x14ac:dyDescent="0.3">
      <c r="A15" s="132" t="s">
        <v>511</v>
      </c>
      <c r="B15" s="132" t="s">
        <v>529</v>
      </c>
      <c r="C15" s="133">
        <v>141803</v>
      </c>
      <c r="D15" s="58">
        <v>137838</v>
      </c>
      <c r="F15" s="134">
        <v>0</v>
      </c>
      <c r="G15" s="223">
        <v>0</v>
      </c>
    </row>
    <row r="16" spans="1:7" x14ac:dyDescent="0.3">
      <c r="A16" s="132" t="s">
        <v>201</v>
      </c>
      <c r="B16" s="132" t="s">
        <v>202</v>
      </c>
      <c r="C16" s="133">
        <v>635</v>
      </c>
      <c r="D16" s="58">
        <v>668</v>
      </c>
      <c r="E16" s="117"/>
      <c r="F16" s="133">
        <v>635</v>
      </c>
      <c r="G16" s="58">
        <v>668</v>
      </c>
    </row>
    <row r="17" spans="1:7" x14ac:dyDescent="0.3">
      <c r="A17" s="135"/>
      <c r="B17" s="135"/>
      <c r="C17" s="136">
        <v>142438</v>
      </c>
      <c r="D17" s="846">
        <v>138506</v>
      </c>
      <c r="E17" s="137"/>
      <c r="F17" s="138">
        <v>635</v>
      </c>
      <c r="G17" s="139">
        <v>668</v>
      </c>
    </row>
    <row r="18" spans="1:7" x14ac:dyDescent="0.3">
      <c r="A18" s="140" t="s">
        <v>512</v>
      </c>
      <c r="B18" s="140" t="s">
        <v>528</v>
      </c>
      <c r="C18" s="141"/>
      <c r="D18" s="847"/>
      <c r="E18" s="137"/>
      <c r="F18" s="141"/>
      <c r="G18" s="847"/>
    </row>
    <row r="19" spans="1:7" x14ac:dyDescent="0.3">
      <c r="A19" s="132" t="s">
        <v>201</v>
      </c>
      <c r="B19" s="132" t="s">
        <v>202</v>
      </c>
      <c r="C19" s="133">
        <v>291</v>
      </c>
      <c r="D19" s="58">
        <v>300</v>
      </c>
      <c r="E19" s="137"/>
      <c r="F19" s="133">
        <v>291</v>
      </c>
      <c r="G19" s="58">
        <v>300</v>
      </c>
    </row>
    <row r="20" spans="1:7" x14ac:dyDescent="0.3">
      <c r="A20" s="130"/>
      <c r="B20" s="130"/>
      <c r="C20" s="143">
        <v>291</v>
      </c>
      <c r="D20" s="144">
        <v>300</v>
      </c>
      <c r="E20" s="137"/>
      <c r="F20" s="143">
        <v>291</v>
      </c>
      <c r="G20" s="144">
        <v>300</v>
      </c>
    </row>
    <row r="21" spans="1:7" x14ac:dyDescent="0.3">
      <c r="A21" s="140" t="s">
        <v>413</v>
      </c>
      <c r="B21" s="140" t="s">
        <v>414</v>
      </c>
      <c r="C21" s="145"/>
      <c r="D21" s="37"/>
      <c r="E21" s="117"/>
      <c r="F21" s="145"/>
      <c r="G21" s="37"/>
    </row>
    <row r="22" spans="1:7" x14ac:dyDescent="0.3">
      <c r="A22" s="59" t="s">
        <v>513</v>
      </c>
      <c r="B22" s="59" t="s">
        <v>530</v>
      </c>
      <c r="C22" s="146">
        <v>77475</v>
      </c>
      <c r="D22" s="58">
        <v>89470</v>
      </c>
      <c r="E22" s="117"/>
      <c r="F22" s="146">
        <v>77475</v>
      </c>
      <c r="G22" s="58">
        <v>89470</v>
      </c>
    </row>
    <row r="23" spans="1:7" x14ac:dyDescent="0.3">
      <c r="A23" s="132" t="s">
        <v>514</v>
      </c>
      <c r="B23" s="132" t="s">
        <v>531</v>
      </c>
      <c r="C23" s="146">
        <v>25086</v>
      </c>
      <c r="D23" s="58">
        <v>22702</v>
      </c>
      <c r="E23" s="117"/>
      <c r="F23" s="146">
        <v>6463</v>
      </c>
      <c r="G23" s="58">
        <v>4456</v>
      </c>
    </row>
    <row r="24" spans="1:7" x14ac:dyDescent="0.3">
      <c r="A24" s="132" t="s">
        <v>201</v>
      </c>
      <c r="B24" s="132" t="s">
        <v>415</v>
      </c>
      <c r="C24" s="146">
        <v>34</v>
      </c>
      <c r="D24" s="58">
        <v>37</v>
      </c>
      <c r="E24" s="117"/>
      <c r="F24" s="146">
        <v>34</v>
      </c>
      <c r="G24" s="58">
        <v>37</v>
      </c>
    </row>
    <row r="25" spans="1:7" ht="14.4" thickBot="1" x14ac:dyDescent="0.35">
      <c r="A25" s="178"/>
      <c r="B25" s="179"/>
      <c r="C25" s="160">
        <v>102595</v>
      </c>
      <c r="D25" s="161">
        <v>112209</v>
      </c>
      <c r="E25" s="117"/>
      <c r="F25" s="160">
        <v>83972</v>
      </c>
      <c r="G25" s="161">
        <v>93963</v>
      </c>
    </row>
    <row r="26" spans="1:7" ht="14.4" thickBot="1" x14ac:dyDescent="0.35">
      <c r="A26" s="183" t="s">
        <v>436</v>
      </c>
      <c r="B26" s="183" t="s">
        <v>437</v>
      </c>
      <c r="C26" s="184">
        <v>245324</v>
      </c>
      <c r="D26" s="185">
        <v>251015</v>
      </c>
      <c r="E26" s="117"/>
      <c r="F26" s="184">
        <v>84898</v>
      </c>
      <c r="G26" s="185">
        <v>94931</v>
      </c>
    </row>
    <row r="27" spans="1:7" x14ac:dyDescent="0.3">
      <c r="A27" s="155"/>
      <c r="B27" s="155"/>
      <c r="C27" s="156"/>
      <c r="D27" s="157"/>
      <c r="E27" s="117"/>
      <c r="F27" s="156"/>
      <c r="G27" s="157"/>
    </row>
    <row r="28" spans="1:7" x14ac:dyDescent="0.3">
      <c r="A28" s="155"/>
      <c r="B28" s="155"/>
      <c r="C28" s="156"/>
      <c r="D28" s="157"/>
      <c r="E28" s="117"/>
      <c r="F28" s="156"/>
      <c r="G28" s="157"/>
    </row>
    <row r="29" spans="1:7" x14ac:dyDescent="0.3">
      <c r="A29" s="147" t="s">
        <v>416</v>
      </c>
      <c r="B29" s="147" t="s">
        <v>417</v>
      </c>
      <c r="C29" s="148"/>
      <c r="D29" s="149"/>
      <c r="E29" s="117"/>
      <c r="F29" s="148"/>
      <c r="G29" s="149"/>
    </row>
    <row r="30" spans="1:7" x14ac:dyDescent="0.3">
      <c r="A30" s="147"/>
      <c r="B30" s="147"/>
      <c r="C30" s="148"/>
      <c r="D30" s="149"/>
      <c r="E30" s="117"/>
      <c r="F30" s="148"/>
      <c r="G30" s="149"/>
    </row>
    <row r="31" spans="1:7" x14ac:dyDescent="0.3">
      <c r="A31" s="140" t="s">
        <v>509</v>
      </c>
      <c r="B31" s="140" t="s">
        <v>510</v>
      </c>
      <c r="C31" s="133"/>
      <c r="D31" s="37"/>
      <c r="E31" s="117"/>
      <c r="F31" s="133"/>
      <c r="G31" s="37"/>
    </row>
    <row r="32" spans="1:7" x14ac:dyDescent="0.3">
      <c r="A32" s="132" t="s">
        <v>511</v>
      </c>
      <c r="B32" s="132" t="s">
        <v>529</v>
      </c>
      <c r="C32" s="141">
        <v>17161</v>
      </c>
      <c r="D32" s="847">
        <v>16510</v>
      </c>
      <c r="E32" s="117"/>
      <c r="F32" s="134">
        <v>0</v>
      </c>
      <c r="G32" s="847">
        <v>0</v>
      </c>
    </row>
    <row r="33" spans="1:9" x14ac:dyDescent="0.2">
      <c r="A33" s="132" t="s">
        <v>201</v>
      </c>
      <c r="B33" s="132" t="s">
        <v>202</v>
      </c>
      <c r="C33" s="150">
        <v>463</v>
      </c>
      <c r="D33" s="848">
        <v>4794</v>
      </c>
      <c r="E33" s="117"/>
      <c r="F33" s="151">
        <v>67</v>
      </c>
      <c r="G33" s="152">
        <v>67</v>
      </c>
    </row>
    <row r="34" spans="1:9" x14ac:dyDescent="0.3">
      <c r="A34" s="135"/>
      <c r="B34" s="135"/>
      <c r="C34" s="153">
        <v>17624</v>
      </c>
      <c r="D34" s="846">
        <v>21304</v>
      </c>
      <c r="E34" s="117"/>
      <c r="F34" s="138">
        <v>67</v>
      </c>
      <c r="G34" s="139">
        <v>67</v>
      </c>
    </row>
    <row r="35" spans="1:9" x14ac:dyDescent="0.3">
      <c r="A35" s="140" t="s">
        <v>512</v>
      </c>
      <c r="B35" s="140" t="s">
        <v>528</v>
      </c>
      <c r="C35" s="133"/>
      <c r="D35" s="37"/>
      <c r="E35" s="117"/>
      <c r="F35" s="133"/>
      <c r="G35" s="37"/>
    </row>
    <row r="36" spans="1:9" x14ac:dyDescent="0.3">
      <c r="A36" s="132" t="s">
        <v>201</v>
      </c>
      <c r="B36" s="135" t="s">
        <v>202</v>
      </c>
      <c r="C36" s="134">
        <v>20</v>
      </c>
      <c r="D36" s="58">
        <v>20</v>
      </c>
      <c r="E36" s="117"/>
      <c r="F36" s="131">
        <v>20</v>
      </c>
      <c r="G36" s="58">
        <v>20</v>
      </c>
    </row>
    <row r="37" spans="1:9" x14ac:dyDescent="0.3">
      <c r="A37" s="135"/>
      <c r="B37" s="135"/>
      <c r="C37" s="138">
        <v>20</v>
      </c>
      <c r="D37" s="139">
        <v>20</v>
      </c>
      <c r="E37" s="117"/>
      <c r="F37" s="138">
        <v>20</v>
      </c>
      <c r="G37" s="139">
        <v>20</v>
      </c>
    </row>
    <row r="38" spans="1:9" x14ac:dyDescent="0.3">
      <c r="A38" s="140" t="s">
        <v>413</v>
      </c>
      <c r="B38" s="140" t="s">
        <v>414</v>
      </c>
      <c r="C38" s="133"/>
      <c r="D38" s="37"/>
      <c r="E38" s="117"/>
      <c r="F38" s="133"/>
      <c r="G38" s="37"/>
    </row>
    <row r="39" spans="1:9" x14ac:dyDescent="0.3">
      <c r="A39" s="132" t="s">
        <v>513</v>
      </c>
      <c r="B39" s="132" t="s">
        <v>530</v>
      </c>
      <c r="C39" s="141">
        <v>23990</v>
      </c>
      <c r="D39" s="847">
        <v>23990</v>
      </c>
      <c r="E39" s="117"/>
      <c r="F39" s="131">
        <v>23990</v>
      </c>
      <c r="G39" s="142">
        <v>23990</v>
      </c>
    </row>
    <row r="40" spans="1:9" x14ac:dyDescent="0.3">
      <c r="A40" s="132" t="s">
        <v>514</v>
      </c>
      <c r="B40" s="132" t="s">
        <v>531</v>
      </c>
      <c r="C40" s="141">
        <v>964</v>
      </c>
      <c r="D40" s="847">
        <v>963</v>
      </c>
      <c r="E40" s="117"/>
      <c r="F40" s="131">
        <v>142</v>
      </c>
      <c r="G40" s="142">
        <v>142</v>
      </c>
    </row>
    <row r="41" spans="1:9" x14ac:dyDescent="0.3">
      <c r="A41" s="135"/>
      <c r="B41" s="135"/>
      <c r="C41" s="138">
        <v>24954</v>
      </c>
      <c r="D41" s="139">
        <v>24953</v>
      </c>
      <c r="E41" s="117"/>
      <c r="F41" s="153">
        <v>24132</v>
      </c>
      <c r="G41" s="154">
        <v>24132</v>
      </c>
    </row>
    <row r="42" spans="1:9" x14ac:dyDescent="0.3">
      <c r="A42" s="155"/>
      <c r="B42" s="155"/>
      <c r="C42" s="156"/>
      <c r="D42" s="157"/>
      <c r="E42" s="117"/>
      <c r="F42" s="158"/>
      <c r="G42" s="27"/>
    </row>
    <row r="43" spans="1:9" ht="14.4" thickBot="1" x14ac:dyDescent="0.35">
      <c r="A43" s="159" t="s">
        <v>434</v>
      </c>
      <c r="B43" s="159" t="s">
        <v>435</v>
      </c>
      <c r="C43" s="160">
        <v>42598</v>
      </c>
      <c r="D43" s="161">
        <v>46277</v>
      </c>
      <c r="E43" s="117"/>
      <c r="F43" s="160">
        <v>24219</v>
      </c>
      <c r="G43" s="161">
        <v>24219</v>
      </c>
    </row>
    <row r="44" spans="1:9" ht="14.4" thickBot="1" x14ac:dyDescent="0.35">
      <c r="A44" s="180" t="s">
        <v>432</v>
      </c>
      <c r="B44" s="180" t="s">
        <v>433</v>
      </c>
      <c r="C44" s="181">
        <v>287922</v>
      </c>
      <c r="D44" s="182">
        <v>297292</v>
      </c>
      <c r="E44" s="117"/>
      <c r="F44" s="181">
        <v>109117</v>
      </c>
      <c r="G44" s="182">
        <v>119150</v>
      </c>
    </row>
    <row r="45" spans="1:9" x14ac:dyDescent="0.3">
      <c r="C45" s="157"/>
      <c r="D45" s="157"/>
      <c r="E45" s="117"/>
      <c r="F45" s="157"/>
      <c r="G45" s="157"/>
    </row>
    <row r="46" spans="1:9" x14ac:dyDescent="0.3">
      <c r="C46" s="157"/>
      <c r="D46" s="157"/>
      <c r="E46" s="117"/>
      <c r="F46" s="157"/>
      <c r="G46" s="157"/>
    </row>
    <row r="47" spans="1:9" x14ac:dyDescent="0.3">
      <c r="E47" s="117"/>
    </row>
    <row r="48" spans="1:9" ht="27" thickBot="1" x14ac:dyDescent="0.3">
      <c r="A48" s="162" t="s">
        <v>418</v>
      </c>
      <c r="B48" s="162" t="s">
        <v>419</v>
      </c>
      <c r="C48" s="163"/>
      <c r="D48" s="163"/>
      <c r="E48" s="163"/>
      <c r="F48" s="732"/>
      <c r="G48" s="199"/>
      <c r="H48" s="696"/>
      <c r="I48" s="1469" t="s">
        <v>36</v>
      </c>
    </row>
    <row r="49" spans="1:9" ht="15.75" customHeight="1" thickBot="1" x14ac:dyDescent="0.35">
      <c r="A49" s="164"/>
      <c r="B49" s="164"/>
      <c r="C49" s="1612" t="s">
        <v>109</v>
      </c>
      <c r="D49" s="1612"/>
      <c r="E49" s="1612"/>
      <c r="G49" s="1613" t="s">
        <v>185</v>
      </c>
      <c r="H49" s="1613"/>
      <c r="I49" s="1613"/>
    </row>
    <row r="50" spans="1:9" ht="25.5" customHeight="1" thickBot="1" x14ac:dyDescent="0.35">
      <c r="A50" s="165"/>
      <c r="B50" s="165"/>
      <c r="C50" s="215" t="s">
        <v>1633</v>
      </c>
      <c r="D50" s="216" t="s">
        <v>1634</v>
      </c>
      <c r="E50" s="216">
        <v>2023</v>
      </c>
      <c r="G50" s="166" t="s">
        <v>1633</v>
      </c>
      <c r="H50" s="167" t="s">
        <v>1634</v>
      </c>
      <c r="I50" s="167">
        <v>2023</v>
      </c>
    </row>
    <row r="51" spans="1:9" x14ac:dyDescent="0.3">
      <c r="A51" s="165"/>
      <c r="B51" s="165"/>
      <c r="C51" s="109"/>
      <c r="D51" s="165"/>
      <c r="E51" s="165"/>
      <c r="G51" s="109"/>
      <c r="H51" s="165"/>
      <c r="I51" s="165"/>
    </row>
    <row r="52" spans="1:9" x14ac:dyDescent="0.3">
      <c r="A52" s="168" t="s">
        <v>869</v>
      </c>
      <c r="B52" s="168" t="s">
        <v>870</v>
      </c>
      <c r="C52" s="169">
        <v>297292</v>
      </c>
      <c r="D52" s="1224">
        <v>308527</v>
      </c>
      <c r="E52" s="1224">
        <v>308527</v>
      </c>
      <c r="G52" s="169">
        <v>119150</v>
      </c>
      <c r="H52" s="1224">
        <v>154399</v>
      </c>
      <c r="I52" s="1224">
        <v>154399</v>
      </c>
    </row>
    <row r="53" spans="1:9" x14ac:dyDescent="0.3">
      <c r="A53" s="975" t="s">
        <v>1092</v>
      </c>
      <c r="B53" s="977" t="s">
        <v>1126</v>
      </c>
      <c r="C53" s="169"/>
      <c r="D53" s="1224"/>
      <c r="E53" s="1224"/>
      <c r="G53" s="133"/>
      <c r="H53" s="142"/>
      <c r="I53" s="142"/>
    </row>
    <row r="54" spans="1:9" x14ac:dyDescent="0.3">
      <c r="A54" s="364" t="s">
        <v>1097</v>
      </c>
      <c r="B54" s="364" t="s">
        <v>1096</v>
      </c>
      <c r="C54" s="133">
        <v>13045</v>
      </c>
      <c r="D54" s="142">
        <v>6991</v>
      </c>
      <c r="E54" s="142">
        <v>23015</v>
      </c>
      <c r="G54" s="141">
        <v>0</v>
      </c>
      <c r="H54" s="847">
        <v>0</v>
      </c>
      <c r="I54" s="847">
        <v>0</v>
      </c>
    </row>
    <row r="55" spans="1:9" x14ac:dyDescent="0.3">
      <c r="A55" s="364" t="s">
        <v>1098</v>
      </c>
      <c r="B55" s="364" t="s">
        <v>1099</v>
      </c>
      <c r="C55" s="133">
        <v>2867</v>
      </c>
      <c r="D55" s="142">
        <v>2928</v>
      </c>
      <c r="E55" s="142">
        <v>20606</v>
      </c>
      <c r="G55" s="133">
        <v>2078</v>
      </c>
      <c r="H55" s="847">
        <v>0</v>
      </c>
      <c r="I55" s="142">
        <v>2625</v>
      </c>
    </row>
    <row r="56" spans="1:9" x14ac:dyDescent="0.3">
      <c r="A56" s="975" t="s">
        <v>1093</v>
      </c>
      <c r="B56" s="977" t="s">
        <v>1125</v>
      </c>
      <c r="C56" s="133"/>
      <c r="D56" s="142"/>
      <c r="E56" s="142"/>
      <c r="G56" s="133"/>
      <c r="H56" s="142"/>
      <c r="I56" s="142"/>
    </row>
    <row r="57" spans="1:9" x14ac:dyDescent="0.2">
      <c r="A57" s="1157" t="s">
        <v>1094</v>
      </c>
      <c r="B57" s="1158" t="s">
        <v>1111</v>
      </c>
      <c r="C57" s="133">
        <v>-12479</v>
      </c>
      <c r="D57" s="142">
        <v>-12457</v>
      </c>
      <c r="E57" s="142">
        <v>-24933</v>
      </c>
      <c r="G57" s="133">
        <v>-12068</v>
      </c>
      <c r="H57" s="142">
        <v>-12070</v>
      </c>
      <c r="I57" s="142">
        <v>-24139</v>
      </c>
    </row>
    <row r="58" spans="1:9" ht="14.4" thickBot="1" x14ac:dyDescent="0.35">
      <c r="A58" s="976" t="s">
        <v>1095</v>
      </c>
      <c r="B58" s="976" t="s">
        <v>1112</v>
      </c>
      <c r="C58" s="133">
        <v>-12803</v>
      </c>
      <c r="D58" s="142">
        <v>-21342</v>
      </c>
      <c r="E58" s="142">
        <v>-29923</v>
      </c>
      <c r="G58" s="133">
        <v>-43</v>
      </c>
      <c r="H58" s="142">
        <v>-13690</v>
      </c>
      <c r="I58" s="142">
        <v>-13735</v>
      </c>
    </row>
    <row r="59" spans="1:9" ht="14.4" thickBot="1" x14ac:dyDescent="0.35">
      <c r="A59" s="173" t="s">
        <v>877</v>
      </c>
      <c r="B59" s="173" t="s">
        <v>878</v>
      </c>
      <c r="C59" s="184">
        <v>287922</v>
      </c>
      <c r="D59" s="185">
        <v>284647</v>
      </c>
      <c r="E59" s="185">
        <v>297292</v>
      </c>
      <c r="G59" s="184">
        <v>109117</v>
      </c>
      <c r="H59" s="1196">
        <v>128639</v>
      </c>
      <c r="I59" s="1196">
        <v>119150</v>
      </c>
    </row>
    <row r="60" spans="1:9" x14ac:dyDescent="0.3">
      <c r="C60" s="233"/>
      <c r="D60" s="233"/>
      <c r="E60" s="233"/>
      <c r="G60" s="233"/>
      <c r="H60" s="233"/>
      <c r="I60" s="233"/>
    </row>
    <row r="63" spans="1:9" x14ac:dyDescent="0.3">
      <c r="E63" s="33"/>
      <c r="H63" s="33"/>
    </row>
  </sheetData>
  <mergeCells count="6">
    <mergeCell ref="A8:A9"/>
    <mergeCell ref="B8:B9"/>
    <mergeCell ref="C8:D8"/>
    <mergeCell ref="F8:G8"/>
    <mergeCell ref="C49:E49"/>
    <mergeCell ref="G49:I49"/>
  </mergeCells>
  <pageMargins left="0" right="0" top="0" bottom="0" header="0" footer="0"/>
  <pageSetup paperSize="9"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08FA-01D7-4091-AFD4-EA58E1925888}">
  <sheetPr>
    <tabColor rgb="FF92D050"/>
    <pageSetUpPr fitToPage="1"/>
  </sheetPr>
  <dimension ref="A1:XFD99"/>
  <sheetViews>
    <sheetView showGridLines="0" zoomScaleNormal="100" workbookViewId="0">
      <selection activeCell="C56" sqref="C56"/>
    </sheetView>
  </sheetViews>
  <sheetFormatPr defaultColWidth="9.44140625" defaultRowHeight="13.8" outlineLevelCol="1" x14ac:dyDescent="0.3"/>
  <cols>
    <col min="1" max="1" width="63" style="3" customWidth="1"/>
    <col min="2" max="2" width="51.109375" style="3" customWidth="1" outlineLevel="1"/>
    <col min="3" max="3" width="20.44140625" style="3" customWidth="1"/>
    <col min="4" max="4" width="16.33203125" style="3" customWidth="1"/>
    <col min="5" max="5" width="13.44140625" style="32" customWidth="1"/>
    <col min="6" max="6" width="18" style="32" customWidth="1"/>
    <col min="7" max="7" width="17.5546875" style="32" customWidth="1"/>
    <col min="8" max="8" width="16.5546875" style="32" customWidth="1"/>
    <col min="9" max="9" width="13.5546875" style="32" customWidth="1"/>
    <col min="10" max="16384" width="9.44140625" style="32"/>
  </cols>
  <sheetData>
    <row r="1" spans="1:10" x14ac:dyDescent="0.3">
      <c r="A1" s="63" t="s">
        <v>1011</v>
      </c>
      <c r="B1" s="63" t="s">
        <v>1012</v>
      </c>
      <c r="C1" s="6"/>
      <c r="D1" s="6"/>
    </row>
    <row r="2" spans="1:10" ht="57" customHeight="1" x14ac:dyDescent="0.3">
      <c r="A2" s="694" t="s">
        <v>1761</v>
      </c>
      <c r="B2" s="694" t="s">
        <v>1762</v>
      </c>
      <c r="C2" s="6"/>
      <c r="D2" s="6"/>
    </row>
    <row r="3" spans="1:10" x14ac:dyDescent="0.3">
      <c r="A3" s="725"/>
      <c r="B3" s="725"/>
      <c r="C3" s="32"/>
      <c r="D3" s="32"/>
    </row>
    <row r="5" spans="1:10" s="54" customFormat="1" ht="15.6" x14ac:dyDescent="0.3">
      <c r="A5" s="17" t="s">
        <v>1021</v>
      </c>
      <c r="B5" s="17" t="s">
        <v>1022</v>
      </c>
      <c r="C5" s="188"/>
    </row>
    <row r="6" spans="1:10" s="54" customFormat="1" ht="15.6" x14ac:dyDescent="0.3">
      <c r="A6" s="17"/>
      <c r="B6" s="17"/>
    </row>
    <row r="7" spans="1:10" s="55" customFormat="1" ht="26.4" x14ac:dyDescent="0.2">
      <c r="A7" s="751" t="s">
        <v>1023</v>
      </c>
      <c r="B7" s="546" t="s">
        <v>1024</v>
      </c>
      <c r="C7" s="165"/>
      <c r="D7" s="337"/>
      <c r="E7" s="165"/>
      <c r="F7" s="165"/>
      <c r="G7" s="115"/>
      <c r="H7" s="115"/>
      <c r="I7" s="115"/>
    </row>
    <row r="8" spans="1:10" s="56" customFormat="1" ht="14.25" customHeight="1" thickBot="1" x14ac:dyDescent="0.3">
      <c r="A8" s="387"/>
      <c r="B8" s="387"/>
      <c r="C8" s="165"/>
      <c r="D8" s="337"/>
      <c r="E8" s="165"/>
      <c r="F8" s="165"/>
      <c r="G8" s="337"/>
      <c r="H8" s="115"/>
      <c r="I8" s="1469" t="s">
        <v>606</v>
      </c>
    </row>
    <row r="9" spans="1:10" s="56" customFormat="1" ht="14.4" thickBot="1" x14ac:dyDescent="0.35">
      <c r="A9" s="849"/>
      <c r="B9" s="1615"/>
      <c r="C9" s="1617" t="s">
        <v>109</v>
      </c>
      <c r="D9" s="1617"/>
      <c r="E9" s="165"/>
      <c r="F9" s="1617" t="s">
        <v>185</v>
      </c>
      <c r="G9" s="1617"/>
      <c r="H9" s="1617"/>
      <c r="I9" s="1617"/>
    </row>
    <row r="10" spans="1:10" s="56" customFormat="1" thickBot="1" x14ac:dyDescent="0.35">
      <c r="A10" s="850"/>
      <c r="B10" s="1616"/>
      <c r="C10" s="215" t="s">
        <v>1633</v>
      </c>
      <c r="D10" s="216" t="s">
        <v>1634</v>
      </c>
      <c r="E10" s="165"/>
      <c r="F10" s="1618" t="s">
        <v>1633</v>
      </c>
      <c r="G10" s="1618"/>
      <c r="H10" s="1619" t="s">
        <v>1634</v>
      </c>
      <c r="I10" s="1619"/>
    </row>
    <row r="11" spans="1:10" s="56" customFormat="1" ht="21" thickBot="1" x14ac:dyDescent="0.25">
      <c r="A11" s="115"/>
      <c r="B11" s="115"/>
      <c r="C11" s="851" t="s">
        <v>1025</v>
      </c>
      <c r="D11" s="852" t="s">
        <v>1025</v>
      </c>
      <c r="E11" s="115"/>
      <c r="F11" s="407" t="s">
        <v>625</v>
      </c>
      <c r="G11" s="407" t="s">
        <v>1025</v>
      </c>
      <c r="H11" s="408" t="s">
        <v>625</v>
      </c>
      <c r="I11" s="408" t="s">
        <v>1025</v>
      </c>
    </row>
    <row r="12" spans="1:10" s="56" customFormat="1" ht="20.399999999999999" x14ac:dyDescent="0.2">
      <c r="A12" s="115"/>
      <c r="B12" s="115"/>
      <c r="C12" s="853" t="s">
        <v>793</v>
      </c>
      <c r="D12" s="854" t="s">
        <v>793</v>
      </c>
      <c r="E12" s="165"/>
      <c r="F12" s="392" t="s">
        <v>624</v>
      </c>
      <c r="G12" s="392" t="s">
        <v>793</v>
      </c>
      <c r="H12" s="306" t="s">
        <v>624</v>
      </c>
      <c r="I12" s="306" t="s">
        <v>793</v>
      </c>
    </row>
    <row r="13" spans="1:10" s="56" customFormat="1" ht="10.199999999999999" x14ac:dyDescent="0.2">
      <c r="A13" s="325"/>
      <c r="B13" s="855"/>
      <c r="C13" s="460"/>
      <c r="D13" s="393"/>
      <c r="E13" s="165"/>
      <c r="F13" s="392"/>
      <c r="G13" s="392"/>
      <c r="H13" s="306"/>
      <c r="I13" s="306"/>
    </row>
    <row r="14" spans="1:10" s="56" customFormat="1" ht="15" thickBot="1" x14ac:dyDescent="0.35">
      <c r="A14" s="856" t="s">
        <v>1026</v>
      </c>
      <c r="B14" s="856" t="s">
        <v>1027</v>
      </c>
      <c r="C14" s="857">
        <v>32161</v>
      </c>
      <c r="D14" s="1153">
        <v>19899</v>
      </c>
      <c r="E14" s="174"/>
      <c r="F14" s="857">
        <v>89503</v>
      </c>
      <c r="G14" s="857">
        <v>32115</v>
      </c>
      <c r="H14" s="1153">
        <v>108404</v>
      </c>
      <c r="I14" s="1153">
        <v>19860</v>
      </c>
      <c r="J14" s="15"/>
    </row>
    <row r="15" spans="1:10" s="51" customFormat="1" ht="10.5" customHeight="1" x14ac:dyDescent="0.3">
      <c r="A15" s="858"/>
      <c r="B15" s="858"/>
      <c r="C15" s="389"/>
      <c r="D15" s="391"/>
      <c r="E15" s="174"/>
      <c r="F15" s="389"/>
      <c r="G15" s="389"/>
      <c r="H15" s="391"/>
      <c r="I15" s="391"/>
    </row>
    <row r="16" spans="1:10" s="15" customFormat="1" ht="15" thickBot="1" x14ac:dyDescent="0.35">
      <c r="A16" s="856" t="s">
        <v>1028</v>
      </c>
      <c r="B16" s="856" t="s">
        <v>1029</v>
      </c>
      <c r="C16" s="857">
        <v>71549</v>
      </c>
      <c r="D16" s="1153">
        <v>53508</v>
      </c>
      <c r="E16" s="174"/>
      <c r="F16" s="857">
        <v>87851</v>
      </c>
      <c r="G16" s="857">
        <v>24855</v>
      </c>
      <c r="H16" s="1153">
        <v>43285</v>
      </c>
      <c r="I16" s="1153">
        <v>15738</v>
      </c>
    </row>
    <row r="17" spans="1:9" s="15" customFormat="1" ht="20.399999999999999" x14ac:dyDescent="0.2">
      <c r="A17" s="390" t="s">
        <v>1030</v>
      </c>
      <c r="B17" s="859" t="s">
        <v>1031</v>
      </c>
      <c r="C17" s="389"/>
      <c r="D17" s="391"/>
      <c r="E17" s="386"/>
      <c r="F17" s="389"/>
      <c r="G17" s="389"/>
      <c r="H17" s="391"/>
      <c r="I17" s="391"/>
    </row>
    <row r="18" spans="1:9" s="15" customFormat="1" ht="14.4" x14ac:dyDescent="0.3">
      <c r="A18" s="540" t="s">
        <v>659</v>
      </c>
      <c r="B18" s="860" t="s">
        <v>658</v>
      </c>
      <c r="C18" s="328">
        <v>0</v>
      </c>
      <c r="D18" s="374">
        <v>0</v>
      </c>
      <c r="E18" s="386"/>
      <c r="F18" s="359">
        <v>85303</v>
      </c>
      <c r="G18" s="328">
        <v>0</v>
      </c>
      <c r="H18" s="439">
        <v>53676</v>
      </c>
      <c r="I18" s="374">
        <v>0</v>
      </c>
    </row>
    <row r="19" spans="1:9" s="15" customFormat="1" ht="14.4" x14ac:dyDescent="0.3">
      <c r="A19" s="177"/>
      <c r="B19" s="177"/>
      <c r="C19" s="861"/>
      <c r="D19" s="176"/>
    </row>
    <row r="20" spans="1:9" s="15" customFormat="1" ht="14.4" x14ac:dyDescent="0.3">
      <c r="A20" s="177"/>
      <c r="B20" s="177"/>
      <c r="C20" s="861"/>
      <c r="D20" s="176"/>
    </row>
    <row r="21" spans="1:9" s="55" customFormat="1" ht="15" thickBot="1" x14ac:dyDescent="0.3">
      <c r="A21" s="57"/>
      <c r="B21" s="57"/>
      <c r="C21" s="15"/>
      <c r="D21" s="15"/>
      <c r="E21" s="15"/>
      <c r="F21" s="15"/>
      <c r="G21" s="1469" t="s">
        <v>606</v>
      </c>
    </row>
    <row r="22" spans="1:9" ht="33" customHeight="1" thickTop="1" x14ac:dyDescent="0.3">
      <c r="A22" s="1542"/>
      <c r="B22" s="1542"/>
      <c r="C22" s="1614" t="s">
        <v>109</v>
      </c>
      <c r="D22" s="1614"/>
      <c r="F22" s="1614" t="s">
        <v>185</v>
      </c>
      <c r="G22" s="1614"/>
    </row>
    <row r="23" spans="1:9" x14ac:dyDescent="0.3">
      <c r="A23" s="1610"/>
      <c r="B23" s="1610"/>
      <c r="C23" s="1171" t="s">
        <v>1635</v>
      </c>
      <c r="D23" s="1172" t="s">
        <v>1568</v>
      </c>
      <c r="E23" s="1167"/>
      <c r="F23" s="1171" t="s">
        <v>1635</v>
      </c>
      <c r="G23" s="1172" t="s">
        <v>1568</v>
      </c>
    </row>
    <row r="24" spans="1:9" x14ac:dyDescent="0.3">
      <c r="A24" s="8"/>
      <c r="B24" s="13"/>
      <c r="C24" s="129"/>
      <c r="D24" s="8"/>
      <c r="F24" s="129"/>
      <c r="G24" s="6"/>
    </row>
    <row r="25" spans="1:9" ht="39.6" x14ac:dyDescent="0.3">
      <c r="A25" s="57" t="s">
        <v>1032</v>
      </c>
      <c r="B25" s="57" t="s">
        <v>1033</v>
      </c>
      <c r="C25" s="129"/>
      <c r="D25" s="8"/>
      <c r="F25" s="129"/>
      <c r="G25" s="6"/>
    </row>
    <row r="26" spans="1:9" x14ac:dyDescent="0.3">
      <c r="A26" s="155"/>
      <c r="B26" s="155"/>
      <c r="C26" s="158"/>
      <c r="D26" s="27"/>
      <c r="F26" s="158"/>
      <c r="G26" s="27"/>
    </row>
    <row r="27" spans="1:9" x14ac:dyDescent="0.3">
      <c r="A27" s="862" t="s">
        <v>182</v>
      </c>
      <c r="B27" s="862" t="s">
        <v>657</v>
      </c>
      <c r="C27" s="863"/>
      <c r="D27" s="63"/>
      <c r="E27" s="137"/>
      <c r="F27" s="863"/>
      <c r="G27" s="414"/>
    </row>
    <row r="28" spans="1:9" x14ac:dyDescent="0.3">
      <c r="A28" s="864" t="s">
        <v>1034</v>
      </c>
      <c r="B28" s="864" t="s">
        <v>1035</v>
      </c>
      <c r="C28" s="134">
        <v>0</v>
      </c>
      <c r="D28" s="223">
        <v>0</v>
      </c>
      <c r="F28" s="131">
        <v>38932</v>
      </c>
      <c r="G28" s="58">
        <v>41642</v>
      </c>
    </row>
    <row r="29" spans="1:9" x14ac:dyDescent="0.3">
      <c r="A29" s="864" t="s">
        <v>1036</v>
      </c>
      <c r="B29" s="864" t="s">
        <v>1037</v>
      </c>
      <c r="C29" s="146">
        <v>18327</v>
      </c>
      <c r="D29" s="58">
        <v>15506</v>
      </c>
      <c r="F29" s="146">
        <v>17969</v>
      </c>
      <c r="G29" s="58">
        <v>15172</v>
      </c>
    </row>
    <row r="30" spans="1:9" ht="22.8" x14ac:dyDescent="0.25">
      <c r="A30" s="864" t="s">
        <v>1038</v>
      </c>
      <c r="B30" s="864" t="s">
        <v>1039</v>
      </c>
      <c r="C30" s="879">
        <v>0</v>
      </c>
      <c r="D30" s="767">
        <v>0</v>
      </c>
      <c r="F30" s="151">
        <v>-28</v>
      </c>
      <c r="G30" s="700">
        <v>-31</v>
      </c>
      <c r="H30" s="1473"/>
      <c r="I30" s="1473"/>
    </row>
    <row r="31" spans="1:9" ht="23.4" thickBot="1" x14ac:dyDescent="0.25">
      <c r="A31" s="865" t="s">
        <v>1040</v>
      </c>
      <c r="B31" s="865" t="s">
        <v>1041</v>
      </c>
      <c r="C31" s="1002">
        <v>-35</v>
      </c>
      <c r="D31" s="866">
        <v>-33</v>
      </c>
      <c r="F31" s="1002">
        <v>-34</v>
      </c>
      <c r="G31" s="866">
        <v>-33</v>
      </c>
    </row>
    <row r="32" spans="1:9" s="51" customFormat="1" ht="12.6" thickBot="1" x14ac:dyDescent="0.35">
      <c r="A32" s="183"/>
      <c r="B32" s="183"/>
      <c r="C32" s="867">
        <v>18292</v>
      </c>
      <c r="D32" s="868">
        <v>15473</v>
      </c>
      <c r="F32" s="867">
        <v>56839</v>
      </c>
      <c r="G32" s="868">
        <v>56750</v>
      </c>
    </row>
    <row r="33" spans="1:9" s="51" customFormat="1" ht="12" x14ac:dyDescent="0.3">
      <c r="A33" s="130"/>
      <c r="B33" s="130"/>
      <c r="C33" s="869"/>
      <c r="D33" s="870"/>
      <c r="F33" s="869"/>
      <c r="G33" s="870"/>
    </row>
    <row r="34" spans="1:9" x14ac:dyDescent="0.3">
      <c r="A34" s="862" t="s">
        <v>1624</v>
      </c>
      <c r="B34" s="862" t="s">
        <v>1625</v>
      </c>
      <c r="C34" s="863"/>
      <c r="D34" s="63"/>
      <c r="E34" s="137"/>
      <c r="F34" s="863"/>
      <c r="G34" s="414"/>
    </row>
    <row r="35" spans="1:9" x14ac:dyDescent="0.3">
      <c r="A35" s="864" t="s">
        <v>1042</v>
      </c>
      <c r="B35" s="864" t="s">
        <v>1043</v>
      </c>
      <c r="C35" s="134">
        <v>0</v>
      </c>
      <c r="D35" s="223">
        <v>0</v>
      </c>
      <c r="F35" s="131">
        <v>14766</v>
      </c>
      <c r="G35" s="58">
        <v>15214</v>
      </c>
    </row>
    <row r="36" spans="1:9" ht="14.4" thickBot="1" x14ac:dyDescent="0.35">
      <c r="A36" s="865" t="s">
        <v>1036</v>
      </c>
      <c r="B36" s="865" t="s">
        <v>1037</v>
      </c>
      <c r="C36" s="871">
        <v>10441</v>
      </c>
      <c r="D36" s="1152">
        <v>14864</v>
      </c>
      <c r="F36" s="871">
        <v>3287</v>
      </c>
      <c r="G36" s="1152">
        <v>1586</v>
      </c>
    </row>
    <row r="37" spans="1:9" s="51" customFormat="1" ht="12.6" thickBot="1" x14ac:dyDescent="0.35">
      <c r="A37" s="872"/>
      <c r="B37" s="872"/>
      <c r="C37" s="873">
        <v>10441</v>
      </c>
      <c r="D37" s="874">
        <v>14864</v>
      </c>
      <c r="F37" s="873">
        <v>18053</v>
      </c>
      <c r="G37" s="874">
        <v>16800</v>
      </c>
      <c r="H37" s="1474"/>
      <c r="I37" s="1475"/>
    </row>
    <row r="38" spans="1:9" ht="14.4" thickTop="1" x14ac:dyDescent="0.3">
      <c r="A38" s="293"/>
      <c r="B38" s="293"/>
    </row>
    <row r="39" spans="1:9" ht="14.4" thickBot="1" x14ac:dyDescent="0.3">
      <c r="G39" s="1469" t="s">
        <v>606</v>
      </c>
    </row>
    <row r="40" spans="1:9" ht="33" customHeight="1" thickTop="1" x14ac:dyDescent="0.3">
      <c r="A40" s="1542"/>
      <c r="B40" s="1542"/>
      <c r="C40" s="1614" t="s">
        <v>109</v>
      </c>
      <c r="D40" s="1614"/>
      <c r="F40" s="1614" t="s">
        <v>185</v>
      </c>
      <c r="G40" s="1614"/>
    </row>
    <row r="41" spans="1:9" x14ac:dyDescent="0.3">
      <c r="A41" s="1610"/>
      <c r="B41" s="1610"/>
      <c r="C41" s="1171" t="s">
        <v>1635</v>
      </c>
      <c r="D41" s="1172" t="s">
        <v>1568</v>
      </c>
      <c r="E41" s="1167"/>
      <c r="F41" s="1171" t="s">
        <v>1635</v>
      </c>
      <c r="G41" s="1172" t="s">
        <v>1568</v>
      </c>
    </row>
    <row r="42" spans="1:9" x14ac:dyDescent="0.3">
      <c r="A42" s="8"/>
      <c r="B42" s="13"/>
      <c r="C42" s="127"/>
      <c r="D42" s="128"/>
      <c r="F42" s="127"/>
      <c r="G42" s="128"/>
    </row>
    <row r="43" spans="1:9" x14ac:dyDescent="0.3">
      <c r="C43" s="875"/>
      <c r="F43" s="876"/>
    </row>
    <row r="44" spans="1:9" ht="26.4" x14ac:dyDescent="0.25">
      <c r="A44" s="57" t="s">
        <v>184</v>
      </c>
      <c r="B44" s="877" t="s">
        <v>183</v>
      </c>
      <c r="C44" s="129"/>
      <c r="D44" s="8"/>
      <c r="F44" s="129"/>
      <c r="G44" s="6"/>
    </row>
    <row r="45" spans="1:9" ht="22.8" x14ac:dyDescent="0.2">
      <c r="A45" s="864" t="s">
        <v>1044</v>
      </c>
      <c r="B45" s="878" t="s">
        <v>1045</v>
      </c>
      <c r="C45" s="879">
        <v>0</v>
      </c>
      <c r="D45" s="767">
        <v>0</v>
      </c>
      <c r="F45" s="151">
        <v>11074</v>
      </c>
      <c r="G45" s="700">
        <v>11425</v>
      </c>
    </row>
    <row r="46" spans="1:9" x14ac:dyDescent="0.2">
      <c r="A46" s="864" t="s">
        <v>1046</v>
      </c>
      <c r="B46" s="864" t="s">
        <v>1047</v>
      </c>
      <c r="C46" s="879">
        <v>0</v>
      </c>
      <c r="D46" s="767">
        <v>0</v>
      </c>
      <c r="F46" s="151">
        <v>4078</v>
      </c>
      <c r="G46" s="700">
        <v>3483</v>
      </c>
      <c r="H46" s="1476"/>
      <c r="I46" s="1476"/>
    </row>
    <row r="47" spans="1:9" ht="22.2" customHeight="1" thickBot="1" x14ac:dyDescent="0.25">
      <c r="A47" s="1370" t="s">
        <v>1620</v>
      </c>
      <c r="B47" s="1370" t="s">
        <v>1621</v>
      </c>
      <c r="C47" s="1371">
        <v>39</v>
      </c>
      <c r="D47" s="1372">
        <v>0</v>
      </c>
      <c r="F47" s="1373">
        <v>39</v>
      </c>
      <c r="G47" s="1372">
        <v>0</v>
      </c>
      <c r="H47" s="1476"/>
      <c r="I47" s="1476"/>
    </row>
    <row r="48" spans="1:9" s="51" customFormat="1" ht="12.6" thickBot="1" x14ac:dyDescent="0.35">
      <c r="A48" s="872"/>
      <c r="B48" s="872"/>
      <c r="C48" s="884">
        <v>39</v>
      </c>
      <c r="D48" s="885">
        <v>0</v>
      </c>
      <c r="F48" s="873">
        <v>15191</v>
      </c>
      <c r="G48" s="874">
        <v>14908</v>
      </c>
    </row>
    <row r="49" spans="1:16384" ht="14.4" thickTop="1" x14ac:dyDescent="0.3">
      <c r="C49" s="875"/>
      <c r="F49" s="876"/>
    </row>
    <row r="50" spans="1:16384" ht="26.4" x14ac:dyDescent="0.25">
      <c r="A50" s="57" t="s">
        <v>1626</v>
      </c>
      <c r="B50" s="877" t="s">
        <v>1627</v>
      </c>
      <c r="C50" s="129"/>
      <c r="D50" s="8"/>
      <c r="F50" s="129"/>
      <c r="G50" s="6"/>
    </row>
    <row r="51" spans="1:16384" ht="14.4" thickBot="1" x14ac:dyDescent="0.25">
      <c r="A51" s="864" t="s">
        <v>430</v>
      </c>
      <c r="B51" s="883" t="s">
        <v>1048</v>
      </c>
      <c r="C51" s="879">
        <v>0</v>
      </c>
      <c r="D51" s="767">
        <v>0</v>
      </c>
      <c r="F51" s="151">
        <v>1384</v>
      </c>
      <c r="G51" s="700">
        <v>3321</v>
      </c>
    </row>
    <row r="52" spans="1:16384" s="51" customFormat="1" ht="12.6" thickBot="1" x14ac:dyDescent="0.35">
      <c r="A52" s="872"/>
      <c r="B52" s="872"/>
      <c r="C52" s="884">
        <v>0</v>
      </c>
      <c r="D52" s="885">
        <v>0</v>
      </c>
      <c r="F52" s="873">
        <v>1384</v>
      </c>
      <c r="G52" s="874">
        <v>3321</v>
      </c>
    </row>
    <row r="53" spans="1:16384" s="32" customFormat="1" ht="40.5" customHeight="1" thickTop="1" x14ac:dyDescent="0.2">
      <c r="A53" s="1477" t="s">
        <v>1789</v>
      </c>
      <c r="B53" s="1328" t="s">
        <v>1790</v>
      </c>
      <c r="C53" s="1000"/>
      <c r="D53" s="1000"/>
      <c r="F53" s="1000"/>
      <c r="G53" s="1000"/>
    </row>
    <row r="54" spans="1:16384" s="32" customFormat="1" x14ac:dyDescent="0.3">
      <c r="A54" s="3"/>
      <c r="B54" s="3"/>
      <c r="C54" s="3"/>
      <c r="D54" s="3"/>
      <c r="G54" s="1167"/>
    </row>
    <row r="57" spans="1:16384" s="15" customFormat="1" ht="14.4" x14ac:dyDescent="0.25">
      <c r="A57" s="57" t="s">
        <v>1049</v>
      </c>
      <c r="B57" s="877" t="s">
        <v>1050</v>
      </c>
      <c r="C57" s="8"/>
      <c r="D57" s="8"/>
      <c r="E57" s="32"/>
      <c r="F57" s="8"/>
      <c r="G57" s="6"/>
      <c r="H57" s="57"/>
      <c r="I57" s="877"/>
      <c r="J57" s="8"/>
      <c r="K57" s="8"/>
      <c r="L57" s="32"/>
      <c r="M57" s="8"/>
      <c r="N57" s="6"/>
      <c r="O57" s="57"/>
      <c r="P57" s="877"/>
      <c r="Q57" s="8"/>
      <c r="R57" s="8"/>
      <c r="S57" s="32"/>
      <c r="T57" s="8"/>
      <c r="U57" s="6"/>
      <c r="V57" s="57"/>
      <c r="W57" s="877"/>
      <c r="X57" s="8"/>
      <c r="Y57" s="8"/>
      <c r="Z57" s="32"/>
      <c r="AA57" s="8"/>
      <c r="AB57" s="6"/>
      <c r="AC57" s="57"/>
      <c r="AD57" s="877"/>
      <c r="AE57" s="8"/>
      <c r="AF57" s="8"/>
      <c r="AG57" s="32"/>
      <c r="AH57" s="8"/>
      <c r="AI57" s="6"/>
      <c r="AJ57" s="57"/>
      <c r="AK57" s="877"/>
      <c r="AL57" s="8"/>
      <c r="AM57" s="8"/>
      <c r="AN57" s="32"/>
      <c r="AO57" s="8"/>
      <c r="AP57" s="6"/>
      <c r="AQ57" s="57"/>
      <c r="AR57" s="877"/>
      <c r="AS57" s="8"/>
      <c r="AT57" s="8"/>
      <c r="AU57" s="32"/>
      <c r="AV57" s="8"/>
      <c r="AW57" s="6"/>
      <c r="AX57" s="57"/>
      <c r="AY57" s="877"/>
      <c r="AZ57" s="8"/>
      <c r="BA57" s="8"/>
      <c r="BB57" s="32"/>
      <c r="BC57" s="8"/>
      <c r="BD57" s="6"/>
      <c r="BE57" s="57"/>
      <c r="BF57" s="877"/>
      <c r="BG57" s="8"/>
      <c r="BH57" s="8"/>
      <c r="BI57" s="32"/>
      <c r="BJ57" s="8"/>
      <c r="BK57" s="6"/>
      <c r="BL57" s="57"/>
      <c r="BM57" s="877"/>
      <c r="BN57" s="8"/>
      <c r="BO57" s="8"/>
      <c r="BP57" s="32"/>
      <c r="BQ57" s="8"/>
      <c r="BR57" s="6"/>
      <c r="BS57" s="57"/>
      <c r="BT57" s="877"/>
      <c r="BU57" s="8"/>
      <c r="BV57" s="8"/>
      <c r="BW57" s="32"/>
      <c r="BX57" s="8"/>
      <c r="BY57" s="6"/>
      <c r="BZ57" s="57"/>
      <c r="CA57" s="877"/>
      <c r="CB57" s="8"/>
      <c r="CC57" s="8"/>
      <c r="CD57" s="32"/>
      <c r="CE57" s="8"/>
      <c r="CF57" s="6"/>
      <c r="CG57" s="57"/>
      <c r="CH57" s="877"/>
      <c r="CI57" s="8"/>
      <c r="CJ57" s="8"/>
      <c r="CK57" s="32"/>
      <c r="CL57" s="8"/>
      <c r="CM57" s="6"/>
      <c r="CN57" s="57"/>
      <c r="CO57" s="877"/>
      <c r="CP57" s="8"/>
      <c r="CQ57" s="8"/>
      <c r="CR57" s="32"/>
      <c r="CS57" s="8"/>
      <c r="CT57" s="6"/>
      <c r="CU57" s="57"/>
      <c r="CV57" s="877"/>
      <c r="CW57" s="8"/>
      <c r="CX57" s="8"/>
      <c r="CY57" s="32"/>
      <c r="CZ57" s="8"/>
      <c r="DA57" s="6"/>
      <c r="DB57" s="57"/>
      <c r="DC57" s="877"/>
      <c r="DD57" s="8"/>
      <c r="DE57" s="8"/>
      <c r="DF57" s="32"/>
      <c r="DG57" s="8"/>
      <c r="DH57" s="6"/>
      <c r="DI57" s="57"/>
      <c r="DJ57" s="877"/>
      <c r="DK57" s="8"/>
      <c r="DL57" s="8"/>
      <c r="DM57" s="32"/>
      <c r="DN57" s="8"/>
      <c r="DO57" s="6"/>
      <c r="DP57" s="57"/>
      <c r="DQ57" s="877"/>
      <c r="DR57" s="8"/>
      <c r="DS57" s="8"/>
      <c r="DT57" s="32"/>
      <c r="DU57" s="8"/>
      <c r="DV57" s="6"/>
      <c r="DW57" s="57"/>
      <c r="DX57" s="877"/>
      <c r="DY57" s="8"/>
      <c r="DZ57" s="8"/>
      <c r="EA57" s="32"/>
      <c r="EB57" s="8"/>
      <c r="EC57" s="6"/>
      <c r="ED57" s="57"/>
      <c r="EE57" s="877"/>
      <c r="EF57" s="8"/>
      <c r="EG57" s="8"/>
      <c r="EH57" s="32"/>
      <c r="EI57" s="8"/>
      <c r="EJ57" s="6"/>
      <c r="EK57" s="57"/>
      <c r="EL57" s="877"/>
      <c r="EM57" s="8"/>
      <c r="EN57" s="8"/>
      <c r="EO57" s="32"/>
      <c r="EP57" s="8"/>
      <c r="EQ57" s="6"/>
      <c r="ER57" s="57"/>
      <c r="ES57" s="877"/>
      <c r="ET57" s="8"/>
      <c r="EU57" s="8"/>
      <c r="EV57" s="32"/>
      <c r="EW57" s="8"/>
      <c r="EX57" s="6"/>
      <c r="EY57" s="57"/>
      <c r="EZ57" s="877"/>
      <c r="FA57" s="8"/>
      <c r="FB57" s="8"/>
      <c r="FC57" s="32"/>
      <c r="FD57" s="8"/>
      <c r="FE57" s="6"/>
      <c r="FF57" s="57"/>
      <c r="FG57" s="877"/>
      <c r="FH57" s="8"/>
      <c r="FI57" s="8"/>
      <c r="FJ57" s="32"/>
      <c r="FK57" s="8"/>
      <c r="FL57" s="6"/>
      <c r="FM57" s="57"/>
      <c r="FN57" s="877"/>
      <c r="FO57" s="8"/>
      <c r="FP57" s="8"/>
      <c r="FQ57" s="32"/>
      <c r="FR57" s="8"/>
      <c r="FS57" s="6"/>
      <c r="FT57" s="57"/>
      <c r="FU57" s="877"/>
      <c r="FV57" s="8"/>
      <c r="FW57" s="8"/>
      <c r="FX57" s="32"/>
      <c r="FY57" s="8"/>
      <c r="FZ57" s="6"/>
      <c r="GA57" s="57"/>
      <c r="GB57" s="877"/>
      <c r="GC57" s="8"/>
      <c r="GD57" s="8"/>
      <c r="GE57" s="32"/>
      <c r="GF57" s="8"/>
      <c r="GG57" s="6"/>
      <c r="GH57" s="57"/>
      <c r="GI57" s="877"/>
      <c r="GJ57" s="8"/>
      <c r="GK57" s="8"/>
      <c r="GL57" s="32"/>
      <c r="GM57" s="8"/>
      <c r="GN57" s="6"/>
      <c r="GO57" s="57"/>
      <c r="GP57" s="877"/>
      <c r="GQ57" s="8"/>
      <c r="GR57" s="8"/>
      <c r="GS57" s="32"/>
      <c r="GT57" s="8"/>
      <c r="GU57" s="6"/>
      <c r="GV57" s="57"/>
      <c r="GW57" s="877"/>
      <c r="GX57" s="8"/>
      <c r="GY57" s="8"/>
      <c r="GZ57" s="32"/>
      <c r="HA57" s="8"/>
      <c r="HB57" s="6"/>
      <c r="HC57" s="57"/>
      <c r="HD57" s="877"/>
      <c r="HE57" s="8"/>
      <c r="HF57" s="8"/>
      <c r="HG57" s="32"/>
      <c r="HH57" s="8"/>
      <c r="HI57" s="6"/>
      <c r="HJ57" s="57"/>
      <c r="HK57" s="877"/>
      <c r="HL57" s="8"/>
      <c r="HM57" s="8"/>
      <c r="HN57" s="32"/>
      <c r="HO57" s="8"/>
      <c r="HP57" s="6"/>
      <c r="HQ57" s="57"/>
      <c r="HR57" s="877"/>
      <c r="HS57" s="8"/>
      <c r="HT57" s="8"/>
      <c r="HU57" s="32"/>
      <c r="HV57" s="8"/>
      <c r="HW57" s="6"/>
      <c r="HX57" s="57"/>
      <c r="HY57" s="877"/>
      <c r="HZ57" s="8"/>
      <c r="IA57" s="8"/>
      <c r="IB57" s="32"/>
      <c r="IC57" s="8"/>
      <c r="ID57" s="6"/>
      <c r="IE57" s="57"/>
      <c r="IF57" s="877"/>
      <c r="IG57" s="8"/>
      <c r="IH57" s="8"/>
      <c r="II57" s="32"/>
      <c r="IJ57" s="8"/>
      <c r="IK57" s="6"/>
      <c r="IL57" s="57"/>
      <c r="IM57" s="877"/>
      <c r="IN57" s="8"/>
      <c r="IO57" s="8"/>
      <c r="IP57" s="32"/>
      <c r="IQ57" s="8"/>
      <c r="IR57" s="6"/>
      <c r="IS57" s="57"/>
      <c r="IT57" s="877"/>
      <c r="IU57" s="8"/>
      <c r="IV57" s="8"/>
      <c r="IW57" s="32"/>
      <c r="IX57" s="8"/>
      <c r="IY57" s="6"/>
      <c r="IZ57" s="57"/>
      <c r="JA57" s="877"/>
      <c r="JB57" s="8"/>
      <c r="JC57" s="8"/>
      <c r="JD57" s="32"/>
      <c r="JE57" s="8"/>
      <c r="JF57" s="6"/>
      <c r="JG57" s="57"/>
      <c r="JH57" s="877"/>
      <c r="JI57" s="8"/>
      <c r="JJ57" s="8"/>
      <c r="JK57" s="32"/>
      <c r="JL57" s="8"/>
      <c r="JM57" s="6"/>
      <c r="JN57" s="57"/>
      <c r="JO57" s="877"/>
      <c r="JP57" s="8"/>
      <c r="JQ57" s="8"/>
      <c r="JR57" s="32"/>
      <c r="JS57" s="8"/>
      <c r="JT57" s="6"/>
      <c r="JU57" s="57"/>
      <c r="JV57" s="877"/>
      <c r="JW57" s="8"/>
      <c r="JX57" s="8"/>
      <c r="JY57" s="32"/>
      <c r="JZ57" s="8"/>
      <c r="KA57" s="6"/>
      <c r="KB57" s="57"/>
      <c r="KC57" s="877"/>
      <c r="KD57" s="8"/>
      <c r="KE57" s="8"/>
      <c r="KF57" s="32"/>
      <c r="KG57" s="8"/>
      <c r="KH57" s="6"/>
      <c r="KI57" s="57"/>
      <c r="KJ57" s="877"/>
      <c r="KK57" s="8"/>
      <c r="KL57" s="8"/>
      <c r="KM57" s="32"/>
      <c r="KN57" s="8"/>
      <c r="KO57" s="6"/>
      <c r="KP57" s="57"/>
      <c r="KQ57" s="877"/>
      <c r="KR57" s="8"/>
      <c r="KS57" s="8"/>
      <c r="KT57" s="32"/>
      <c r="KU57" s="8"/>
      <c r="KV57" s="6"/>
      <c r="KW57" s="57"/>
      <c r="KX57" s="877"/>
      <c r="KY57" s="8"/>
      <c r="KZ57" s="8"/>
      <c r="LA57" s="32"/>
      <c r="LB57" s="8"/>
      <c r="LC57" s="6"/>
      <c r="LD57" s="57"/>
      <c r="LE57" s="877"/>
      <c r="LF57" s="8"/>
      <c r="LG57" s="8"/>
      <c r="LH57" s="32"/>
      <c r="LI57" s="8"/>
      <c r="LJ57" s="6"/>
      <c r="LK57" s="57"/>
      <c r="LL57" s="877"/>
      <c r="LM57" s="8"/>
      <c r="LN57" s="8"/>
      <c r="LO57" s="32"/>
      <c r="LP57" s="8"/>
      <c r="LQ57" s="6"/>
      <c r="LR57" s="57"/>
      <c r="LS57" s="877"/>
      <c r="LT57" s="8"/>
      <c r="LU57" s="8"/>
      <c r="LV57" s="32"/>
      <c r="LW57" s="8"/>
      <c r="LX57" s="6"/>
      <c r="LY57" s="57"/>
      <c r="LZ57" s="877"/>
      <c r="MA57" s="8"/>
      <c r="MB57" s="8"/>
      <c r="MC57" s="32"/>
      <c r="MD57" s="8"/>
      <c r="ME57" s="6"/>
      <c r="MF57" s="57"/>
      <c r="MG57" s="877"/>
      <c r="MH57" s="8"/>
      <c r="MI57" s="8"/>
      <c r="MJ57" s="32"/>
      <c r="MK57" s="8"/>
      <c r="ML57" s="6"/>
      <c r="MM57" s="57"/>
      <c r="MN57" s="877"/>
      <c r="MO57" s="8"/>
      <c r="MP57" s="8"/>
      <c r="MQ57" s="32"/>
      <c r="MR57" s="8"/>
      <c r="MS57" s="6"/>
      <c r="MT57" s="57"/>
      <c r="MU57" s="877"/>
      <c r="MV57" s="8"/>
      <c r="MW57" s="8"/>
      <c r="MX57" s="32"/>
      <c r="MY57" s="8"/>
      <c r="MZ57" s="6"/>
      <c r="NA57" s="57"/>
      <c r="NB57" s="877"/>
      <c r="NC57" s="8"/>
      <c r="ND57" s="8"/>
      <c r="NE57" s="32"/>
      <c r="NF57" s="8"/>
      <c r="NG57" s="6"/>
      <c r="NH57" s="57"/>
      <c r="NI57" s="877"/>
      <c r="NJ57" s="8"/>
      <c r="NK57" s="8"/>
      <c r="NL57" s="32"/>
      <c r="NM57" s="8"/>
      <c r="NN57" s="6"/>
      <c r="NO57" s="57"/>
      <c r="NP57" s="877"/>
      <c r="NQ57" s="8"/>
      <c r="NR57" s="8"/>
      <c r="NS57" s="32"/>
      <c r="NT57" s="8"/>
      <c r="NU57" s="6"/>
      <c r="NV57" s="57"/>
      <c r="NW57" s="877"/>
      <c r="NX57" s="8"/>
      <c r="NY57" s="8"/>
      <c r="NZ57" s="32"/>
      <c r="OA57" s="8"/>
      <c r="OB57" s="6"/>
      <c r="OC57" s="57"/>
      <c r="OD57" s="877"/>
      <c r="OE57" s="8"/>
      <c r="OF57" s="8"/>
      <c r="OG57" s="32"/>
      <c r="OH57" s="8"/>
      <c r="OI57" s="6"/>
      <c r="OJ57" s="57"/>
      <c r="OK57" s="877"/>
      <c r="OL57" s="8"/>
      <c r="OM57" s="8"/>
      <c r="ON57" s="32"/>
      <c r="OO57" s="8"/>
      <c r="OP57" s="6"/>
      <c r="OQ57" s="57"/>
      <c r="OR57" s="877"/>
      <c r="OS57" s="8"/>
      <c r="OT57" s="8"/>
      <c r="OU57" s="32"/>
      <c r="OV57" s="8"/>
      <c r="OW57" s="6"/>
      <c r="OX57" s="57"/>
      <c r="OY57" s="877"/>
      <c r="OZ57" s="8"/>
      <c r="PA57" s="8"/>
      <c r="PB57" s="32"/>
      <c r="PC57" s="8"/>
      <c r="PD57" s="6"/>
      <c r="PE57" s="57"/>
      <c r="PF57" s="877"/>
      <c r="PG57" s="8"/>
      <c r="PH57" s="8"/>
      <c r="PI57" s="32"/>
      <c r="PJ57" s="8"/>
      <c r="PK57" s="6"/>
      <c r="PL57" s="57"/>
      <c r="PM57" s="877"/>
      <c r="PN57" s="8"/>
      <c r="PO57" s="8"/>
      <c r="PP57" s="32"/>
      <c r="PQ57" s="8"/>
      <c r="PR57" s="6"/>
      <c r="PS57" s="57"/>
      <c r="PT57" s="877"/>
      <c r="PU57" s="8"/>
      <c r="PV57" s="8"/>
      <c r="PW57" s="32"/>
      <c r="PX57" s="8"/>
      <c r="PY57" s="6"/>
      <c r="PZ57" s="57"/>
      <c r="QA57" s="877"/>
      <c r="QB57" s="8"/>
      <c r="QC57" s="8"/>
      <c r="QD57" s="32"/>
      <c r="QE57" s="8"/>
      <c r="QF57" s="6"/>
      <c r="QG57" s="57"/>
      <c r="QH57" s="877"/>
      <c r="QI57" s="8"/>
      <c r="QJ57" s="8"/>
      <c r="QK57" s="32"/>
      <c r="QL57" s="8"/>
      <c r="QM57" s="6"/>
      <c r="QN57" s="57"/>
      <c r="QO57" s="877"/>
      <c r="QP57" s="8"/>
      <c r="QQ57" s="8"/>
      <c r="QR57" s="32"/>
      <c r="QS57" s="8"/>
      <c r="QT57" s="6"/>
      <c r="QU57" s="57"/>
      <c r="QV57" s="877"/>
      <c r="QW57" s="8"/>
      <c r="QX57" s="8"/>
      <c r="QY57" s="32"/>
      <c r="QZ57" s="8"/>
      <c r="RA57" s="6"/>
      <c r="RB57" s="57"/>
      <c r="RC57" s="877"/>
      <c r="RD57" s="8"/>
      <c r="RE57" s="8"/>
      <c r="RF57" s="32"/>
      <c r="RG57" s="8"/>
      <c r="RH57" s="6"/>
      <c r="RI57" s="57"/>
      <c r="RJ57" s="877"/>
      <c r="RK57" s="8"/>
      <c r="RL57" s="8"/>
      <c r="RM57" s="32"/>
      <c r="RN57" s="8"/>
      <c r="RO57" s="6"/>
      <c r="RP57" s="57"/>
      <c r="RQ57" s="877"/>
      <c r="RR57" s="8"/>
      <c r="RS57" s="8"/>
      <c r="RT57" s="32"/>
      <c r="RU57" s="8"/>
      <c r="RV57" s="6"/>
      <c r="RW57" s="57"/>
      <c r="RX57" s="877"/>
      <c r="RY57" s="8"/>
      <c r="RZ57" s="8"/>
      <c r="SA57" s="32"/>
      <c r="SB57" s="8"/>
      <c r="SC57" s="6"/>
      <c r="SD57" s="57"/>
      <c r="SE57" s="877"/>
      <c r="SF57" s="8"/>
      <c r="SG57" s="8"/>
      <c r="SH57" s="32"/>
      <c r="SI57" s="8"/>
      <c r="SJ57" s="6"/>
      <c r="SK57" s="57"/>
      <c r="SL57" s="877"/>
      <c r="SM57" s="8"/>
      <c r="SN57" s="8"/>
      <c r="SO57" s="32"/>
      <c r="SP57" s="8"/>
      <c r="SQ57" s="6"/>
      <c r="SR57" s="57"/>
      <c r="SS57" s="877"/>
      <c r="ST57" s="8"/>
      <c r="SU57" s="8"/>
      <c r="SV57" s="32"/>
      <c r="SW57" s="8"/>
      <c r="SX57" s="6"/>
      <c r="SY57" s="57"/>
      <c r="SZ57" s="877"/>
      <c r="TA57" s="8"/>
      <c r="TB57" s="8"/>
      <c r="TC57" s="32"/>
      <c r="TD57" s="8"/>
      <c r="TE57" s="6"/>
      <c r="TF57" s="57"/>
      <c r="TG57" s="877"/>
      <c r="TH57" s="8"/>
      <c r="TI57" s="8"/>
      <c r="TJ57" s="32"/>
      <c r="TK57" s="8"/>
      <c r="TL57" s="6"/>
      <c r="TM57" s="57"/>
      <c r="TN57" s="877"/>
      <c r="TO57" s="8"/>
      <c r="TP57" s="8"/>
      <c r="TQ57" s="32"/>
      <c r="TR57" s="8"/>
      <c r="TS57" s="6"/>
      <c r="TT57" s="57"/>
      <c r="TU57" s="877"/>
      <c r="TV57" s="8"/>
      <c r="TW57" s="8"/>
      <c r="TX57" s="32"/>
      <c r="TY57" s="8"/>
      <c r="TZ57" s="6"/>
      <c r="UA57" s="57"/>
      <c r="UB57" s="877"/>
      <c r="UC57" s="8"/>
      <c r="UD57" s="8"/>
      <c r="UE57" s="32"/>
      <c r="UF57" s="8"/>
      <c r="UG57" s="6"/>
      <c r="UH57" s="57"/>
      <c r="UI57" s="877"/>
      <c r="UJ57" s="8"/>
      <c r="UK57" s="8"/>
      <c r="UL57" s="32"/>
      <c r="UM57" s="8"/>
      <c r="UN57" s="6"/>
      <c r="UO57" s="57"/>
      <c r="UP57" s="877"/>
      <c r="UQ57" s="8"/>
      <c r="UR57" s="8"/>
      <c r="US57" s="32"/>
      <c r="UT57" s="8"/>
      <c r="UU57" s="6"/>
      <c r="UV57" s="57"/>
      <c r="UW57" s="877"/>
      <c r="UX57" s="8"/>
      <c r="UY57" s="8"/>
      <c r="UZ57" s="32"/>
      <c r="VA57" s="8"/>
      <c r="VB57" s="6"/>
      <c r="VC57" s="57"/>
      <c r="VD57" s="877"/>
      <c r="VE57" s="8"/>
      <c r="VF57" s="8"/>
      <c r="VG57" s="32"/>
      <c r="VH57" s="8"/>
      <c r="VI57" s="6"/>
      <c r="VJ57" s="57"/>
      <c r="VK57" s="877"/>
      <c r="VL57" s="8"/>
      <c r="VM57" s="8"/>
      <c r="VN57" s="32"/>
      <c r="VO57" s="8"/>
      <c r="VP57" s="6"/>
      <c r="VQ57" s="57"/>
      <c r="VR57" s="877"/>
      <c r="VS57" s="8"/>
      <c r="VT57" s="8"/>
      <c r="VU57" s="32"/>
      <c r="VV57" s="8"/>
      <c r="VW57" s="6"/>
      <c r="VX57" s="57"/>
      <c r="VY57" s="877"/>
      <c r="VZ57" s="8"/>
      <c r="WA57" s="8"/>
      <c r="WB57" s="32"/>
      <c r="WC57" s="8"/>
      <c r="WD57" s="6"/>
      <c r="WE57" s="57"/>
      <c r="WF57" s="877"/>
      <c r="WG57" s="8"/>
      <c r="WH57" s="8"/>
      <c r="WI57" s="32"/>
      <c r="WJ57" s="8"/>
      <c r="WK57" s="6"/>
      <c r="WL57" s="57"/>
      <c r="WM57" s="877"/>
      <c r="WN57" s="8"/>
      <c r="WO57" s="8"/>
      <c r="WP57" s="32"/>
      <c r="WQ57" s="8"/>
      <c r="WR57" s="6"/>
      <c r="WS57" s="57"/>
      <c r="WT57" s="877"/>
      <c r="WU57" s="8"/>
      <c r="WV57" s="8"/>
      <c r="WW57" s="32"/>
      <c r="WX57" s="8"/>
      <c r="WY57" s="6"/>
      <c r="WZ57" s="57"/>
      <c r="XA57" s="877"/>
      <c r="XB57" s="8"/>
      <c r="XC57" s="8"/>
      <c r="XD57" s="32"/>
      <c r="XE57" s="8"/>
      <c r="XF57" s="6"/>
      <c r="XG57" s="57"/>
      <c r="XH57" s="877"/>
      <c r="XI57" s="8"/>
      <c r="XJ57" s="8"/>
      <c r="XK57" s="32"/>
      <c r="XL57" s="8"/>
      <c r="XM57" s="6"/>
      <c r="XN57" s="57"/>
      <c r="XO57" s="877"/>
      <c r="XP57" s="8"/>
      <c r="XQ57" s="8"/>
      <c r="XR57" s="32"/>
      <c r="XS57" s="8"/>
      <c r="XT57" s="6"/>
      <c r="XU57" s="57"/>
      <c r="XV57" s="877"/>
      <c r="XW57" s="8"/>
      <c r="XX57" s="8"/>
      <c r="XY57" s="32"/>
      <c r="XZ57" s="8"/>
      <c r="YA57" s="6"/>
      <c r="YB57" s="57"/>
      <c r="YC57" s="877"/>
      <c r="YD57" s="8"/>
      <c r="YE57" s="8"/>
      <c r="YF57" s="32"/>
      <c r="YG57" s="8"/>
      <c r="YH57" s="6"/>
      <c r="YI57" s="57"/>
      <c r="YJ57" s="877"/>
      <c r="YK57" s="8"/>
      <c r="YL57" s="8"/>
      <c r="YM57" s="32"/>
      <c r="YN57" s="8"/>
      <c r="YO57" s="6"/>
      <c r="YP57" s="57"/>
      <c r="YQ57" s="877"/>
      <c r="YR57" s="8"/>
      <c r="YS57" s="8"/>
      <c r="YT57" s="32"/>
      <c r="YU57" s="8"/>
      <c r="YV57" s="6"/>
      <c r="YW57" s="57"/>
      <c r="YX57" s="877"/>
      <c r="YY57" s="8"/>
      <c r="YZ57" s="8"/>
      <c r="ZA57" s="32"/>
      <c r="ZB57" s="8"/>
      <c r="ZC57" s="6"/>
      <c r="ZD57" s="57"/>
      <c r="ZE57" s="877"/>
      <c r="ZF57" s="8"/>
      <c r="ZG57" s="8"/>
      <c r="ZH57" s="32"/>
      <c r="ZI57" s="8"/>
      <c r="ZJ57" s="6"/>
      <c r="ZK57" s="57"/>
      <c r="ZL57" s="877"/>
      <c r="ZM57" s="8"/>
      <c r="ZN57" s="8"/>
      <c r="ZO57" s="32"/>
      <c r="ZP57" s="8"/>
      <c r="ZQ57" s="6"/>
      <c r="ZR57" s="57"/>
      <c r="ZS57" s="877"/>
      <c r="ZT57" s="8"/>
      <c r="ZU57" s="8"/>
      <c r="ZV57" s="32"/>
      <c r="ZW57" s="8"/>
      <c r="ZX57" s="6"/>
      <c r="ZY57" s="57"/>
      <c r="ZZ57" s="877"/>
      <c r="AAA57" s="8"/>
      <c r="AAB57" s="8"/>
      <c r="AAC57" s="32"/>
      <c r="AAD57" s="8"/>
      <c r="AAE57" s="6"/>
      <c r="AAF57" s="57"/>
      <c r="AAG57" s="877"/>
      <c r="AAH57" s="8"/>
      <c r="AAI57" s="8"/>
      <c r="AAJ57" s="32"/>
      <c r="AAK57" s="8"/>
      <c r="AAL57" s="6"/>
      <c r="AAM57" s="57"/>
      <c r="AAN57" s="877"/>
      <c r="AAO57" s="8"/>
      <c r="AAP57" s="8"/>
      <c r="AAQ57" s="32"/>
      <c r="AAR57" s="8"/>
      <c r="AAS57" s="6"/>
      <c r="AAT57" s="57"/>
      <c r="AAU57" s="877"/>
      <c r="AAV57" s="8"/>
      <c r="AAW57" s="8"/>
      <c r="AAX57" s="32"/>
      <c r="AAY57" s="8"/>
      <c r="AAZ57" s="6"/>
      <c r="ABA57" s="57"/>
      <c r="ABB57" s="877"/>
      <c r="ABC57" s="8"/>
      <c r="ABD57" s="8"/>
      <c r="ABE57" s="32"/>
      <c r="ABF57" s="8"/>
      <c r="ABG57" s="6"/>
      <c r="ABH57" s="57"/>
      <c r="ABI57" s="877"/>
      <c r="ABJ57" s="8"/>
      <c r="ABK57" s="8"/>
      <c r="ABL57" s="32"/>
      <c r="ABM57" s="8"/>
      <c r="ABN57" s="6"/>
      <c r="ABO57" s="57"/>
      <c r="ABP57" s="877"/>
      <c r="ABQ57" s="8"/>
      <c r="ABR57" s="8"/>
      <c r="ABS57" s="32"/>
      <c r="ABT57" s="8"/>
      <c r="ABU57" s="6"/>
      <c r="ABV57" s="57"/>
      <c r="ABW57" s="877"/>
      <c r="ABX57" s="8"/>
      <c r="ABY57" s="8"/>
      <c r="ABZ57" s="32"/>
      <c r="ACA57" s="8"/>
      <c r="ACB57" s="6"/>
      <c r="ACC57" s="57"/>
      <c r="ACD57" s="877"/>
      <c r="ACE57" s="8"/>
      <c r="ACF57" s="8"/>
      <c r="ACG57" s="32"/>
      <c r="ACH57" s="8"/>
      <c r="ACI57" s="6"/>
      <c r="ACJ57" s="57"/>
      <c r="ACK57" s="877"/>
      <c r="ACL57" s="8"/>
      <c r="ACM57" s="8"/>
      <c r="ACN57" s="32"/>
      <c r="ACO57" s="8"/>
      <c r="ACP57" s="6"/>
      <c r="ACQ57" s="57"/>
      <c r="ACR57" s="877"/>
      <c r="ACS57" s="8"/>
      <c r="ACT57" s="8"/>
      <c r="ACU57" s="32"/>
      <c r="ACV57" s="8"/>
      <c r="ACW57" s="6"/>
      <c r="ACX57" s="57"/>
      <c r="ACY57" s="877"/>
      <c r="ACZ57" s="8"/>
      <c r="ADA57" s="8"/>
      <c r="ADB57" s="32"/>
      <c r="ADC57" s="8"/>
      <c r="ADD57" s="6"/>
      <c r="ADE57" s="57"/>
      <c r="ADF57" s="877"/>
      <c r="ADG57" s="8"/>
      <c r="ADH57" s="8"/>
      <c r="ADI57" s="32"/>
      <c r="ADJ57" s="8"/>
      <c r="ADK57" s="6"/>
      <c r="ADL57" s="57"/>
      <c r="ADM57" s="877"/>
      <c r="ADN57" s="8"/>
      <c r="ADO57" s="8"/>
      <c r="ADP57" s="32"/>
      <c r="ADQ57" s="8"/>
      <c r="ADR57" s="6"/>
      <c r="ADS57" s="57"/>
      <c r="ADT57" s="877"/>
      <c r="ADU57" s="8"/>
      <c r="ADV57" s="8"/>
      <c r="ADW57" s="32"/>
      <c r="ADX57" s="8"/>
      <c r="ADY57" s="6"/>
      <c r="ADZ57" s="57"/>
      <c r="AEA57" s="877"/>
      <c r="AEB57" s="8"/>
      <c r="AEC57" s="8"/>
      <c r="AED57" s="32"/>
      <c r="AEE57" s="8"/>
      <c r="AEF57" s="6"/>
      <c r="AEG57" s="57"/>
      <c r="AEH57" s="877"/>
      <c r="AEI57" s="8"/>
      <c r="AEJ57" s="8"/>
      <c r="AEK57" s="32"/>
      <c r="AEL57" s="8"/>
      <c r="AEM57" s="6"/>
      <c r="AEN57" s="57"/>
      <c r="AEO57" s="877"/>
      <c r="AEP57" s="8"/>
      <c r="AEQ57" s="8"/>
      <c r="AER57" s="32"/>
      <c r="AES57" s="8"/>
      <c r="AET57" s="6"/>
      <c r="AEU57" s="57"/>
      <c r="AEV57" s="877"/>
      <c r="AEW57" s="8"/>
      <c r="AEX57" s="8"/>
      <c r="AEY57" s="32"/>
      <c r="AEZ57" s="8"/>
      <c r="AFA57" s="6"/>
      <c r="AFB57" s="57"/>
      <c r="AFC57" s="877"/>
      <c r="AFD57" s="8"/>
      <c r="AFE57" s="8"/>
      <c r="AFF57" s="32"/>
      <c r="AFG57" s="8"/>
      <c r="AFH57" s="6"/>
      <c r="AFI57" s="57"/>
      <c r="AFJ57" s="877"/>
      <c r="AFK57" s="8"/>
      <c r="AFL57" s="8"/>
      <c r="AFM57" s="32"/>
      <c r="AFN57" s="8"/>
      <c r="AFO57" s="6"/>
      <c r="AFP57" s="57"/>
      <c r="AFQ57" s="877"/>
      <c r="AFR57" s="8"/>
      <c r="AFS57" s="8"/>
      <c r="AFT57" s="32"/>
      <c r="AFU57" s="8"/>
      <c r="AFV57" s="6"/>
      <c r="AFW57" s="57"/>
      <c r="AFX57" s="877"/>
      <c r="AFY57" s="8"/>
      <c r="AFZ57" s="8"/>
      <c r="AGA57" s="32"/>
      <c r="AGB57" s="8"/>
      <c r="AGC57" s="6"/>
      <c r="AGD57" s="57"/>
      <c r="AGE57" s="877"/>
      <c r="AGF57" s="8"/>
      <c r="AGG57" s="8"/>
      <c r="AGH57" s="32"/>
      <c r="AGI57" s="8"/>
      <c r="AGJ57" s="6"/>
      <c r="AGK57" s="57"/>
      <c r="AGL57" s="877"/>
      <c r="AGM57" s="8"/>
      <c r="AGN57" s="8"/>
      <c r="AGO57" s="32"/>
      <c r="AGP57" s="8"/>
      <c r="AGQ57" s="6"/>
      <c r="AGR57" s="57"/>
      <c r="AGS57" s="877"/>
      <c r="AGT57" s="8"/>
      <c r="AGU57" s="8"/>
      <c r="AGV57" s="32"/>
      <c r="AGW57" s="8"/>
      <c r="AGX57" s="6"/>
      <c r="AGY57" s="57"/>
      <c r="AGZ57" s="877"/>
      <c r="AHA57" s="8"/>
      <c r="AHB57" s="8"/>
      <c r="AHC57" s="32"/>
      <c r="AHD57" s="8"/>
      <c r="AHE57" s="6"/>
      <c r="AHF57" s="57"/>
      <c r="AHG57" s="877"/>
      <c r="AHH57" s="8"/>
      <c r="AHI57" s="8"/>
      <c r="AHJ57" s="32"/>
      <c r="AHK57" s="8"/>
      <c r="AHL57" s="6"/>
      <c r="AHM57" s="57"/>
      <c r="AHN57" s="877"/>
      <c r="AHO57" s="8"/>
      <c r="AHP57" s="8"/>
      <c r="AHQ57" s="32"/>
      <c r="AHR57" s="8"/>
      <c r="AHS57" s="6"/>
      <c r="AHT57" s="57"/>
      <c r="AHU57" s="877"/>
      <c r="AHV57" s="8"/>
      <c r="AHW57" s="8"/>
      <c r="AHX57" s="32"/>
      <c r="AHY57" s="8"/>
      <c r="AHZ57" s="6"/>
      <c r="AIA57" s="57"/>
      <c r="AIB57" s="877"/>
      <c r="AIC57" s="8"/>
      <c r="AID57" s="8"/>
      <c r="AIE57" s="32"/>
      <c r="AIF57" s="8"/>
      <c r="AIG57" s="6"/>
      <c r="AIH57" s="57"/>
      <c r="AII57" s="877"/>
      <c r="AIJ57" s="8"/>
      <c r="AIK57" s="8"/>
      <c r="AIL57" s="32"/>
      <c r="AIM57" s="8"/>
      <c r="AIN57" s="6"/>
      <c r="AIO57" s="57"/>
      <c r="AIP57" s="877"/>
      <c r="AIQ57" s="8"/>
      <c r="AIR57" s="8"/>
      <c r="AIS57" s="32"/>
      <c r="AIT57" s="8"/>
      <c r="AIU57" s="6"/>
      <c r="AIV57" s="57"/>
      <c r="AIW57" s="877"/>
      <c r="AIX57" s="8"/>
      <c r="AIY57" s="8"/>
      <c r="AIZ57" s="32"/>
      <c r="AJA57" s="8"/>
      <c r="AJB57" s="6"/>
      <c r="AJC57" s="57"/>
      <c r="AJD57" s="877"/>
      <c r="AJE57" s="8"/>
      <c r="AJF57" s="8"/>
      <c r="AJG57" s="32"/>
      <c r="AJH57" s="8"/>
      <c r="AJI57" s="6"/>
      <c r="AJJ57" s="57"/>
      <c r="AJK57" s="877"/>
      <c r="AJL57" s="8"/>
      <c r="AJM57" s="8"/>
      <c r="AJN57" s="32"/>
      <c r="AJO57" s="8"/>
      <c r="AJP57" s="6"/>
      <c r="AJQ57" s="57"/>
      <c r="AJR57" s="877"/>
      <c r="AJS57" s="8"/>
      <c r="AJT57" s="8"/>
      <c r="AJU57" s="32"/>
      <c r="AJV57" s="8"/>
      <c r="AJW57" s="6"/>
      <c r="AJX57" s="57"/>
      <c r="AJY57" s="877"/>
      <c r="AJZ57" s="8"/>
      <c r="AKA57" s="8"/>
      <c r="AKB57" s="32"/>
      <c r="AKC57" s="8"/>
      <c r="AKD57" s="6"/>
      <c r="AKE57" s="57"/>
      <c r="AKF57" s="877"/>
      <c r="AKG57" s="8"/>
      <c r="AKH57" s="8"/>
      <c r="AKI57" s="32"/>
      <c r="AKJ57" s="8"/>
      <c r="AKK57" s="6"/>
      <c r="AKL57" s="57"/>
      <c r="AKM57" s="877"/>
      <c r="AKN57" s="8"/>
      <c r="AKO57" s="8"/>
      <c r="AKP57" s="32"/>
      <c r="AKQ57" s="8"/>
      <c r="AKR57" s="6"/>
      <c r="AKS57" s="57"/>
      <c r="AKT57" s="877"/>
      <c r="AKU57" s="8"/>
      <c r="AKV57" s="8"/>
      <c r="AKW57" s="32"/>
      <c r="AKX57" s="8"/>
      <c r="AKY57" s="6"/>
      <c r="AKZ57" s="57"/>
      <c r="ALA57" s="877"/>
      <c r="ALB57" s="8"/>
      <c r="ALC57" s="8"/>
      <c r="ALD57" s="32"/>
      <c r="ALE57" s="8"/>
      <c r="ALF57" s="6"/>
      <c r="ALG57" s="57"/>
      <c r="ALH57" s="877"/>
      <c r="ALI57" s="8"/>
      <c r="ALJ57" s="8"/>
      <c r="ALK57" s="32"/>
      <c r="ALL57" s="8"/>
      <c r="ALM57" s="6"/>
      <c r="ALN57" s="57"/>
      <c r="ALO57" s="877"/>
      <c r="ALP57" s="8"/>
      <c r="ALQ57" s="8"/>
      <c r="ALR57" s="32"/>
      <c r="ALS57" s="8"/>
      <c r="ALT57" s="6"/>
      <c r="ALU57" s="57"/>
      <c r="ALV57" s="877"/>
      <c r="ALW57" s="8"/>
      <c r="ALX57" s="8"/>
      <c r="ALY57" s="32"/>
      <c r="ALZ57" s="8"/>
      <c r="AMA57" s="6"/>
      <c r="AMB57" s="57"/>
      <c r="AMC57" s="877"/>
      <c r="AMD57" s="8"/>
      <c r="AME57" s="8"/>
      <c r="AMF57" s="32"/>
      <c r="AMG57" s="8"/>
      <c r="AMH57" s="6"/>
      <c r="AMI57" s="57"/>
      <c r="AMJ57" s="877"/>
      <c r="AMK57" s="8"/>
      <c r="AML57" s="8"/>
      <c r="AMM57" s="32"/>
      <c r="AMN57" s="8"/>
      <c r="AMO57" s="6"/>
      <c r="AMP57" s="57"/>
      <c r="AMQ57" s="877"/>
      <c r="AMR57" s="8"/>
      <c r="AMS57" s="8"/>
      <c r="AMT57" s="32"/>
      <c r="AMU57" s="8"/>
      <c r="AMV57" s="6"/>
      <c r="AMW57" s="57"/>
      <c r="AMX57" s="877"/>
      <c r="AMY57" s="8"/>
      <c r="AMZ57" s="8"/>
      <c r="ANA57" s="32"/>
      <c r="ANB57" s="8"/>
      <c r="ANC57" s="6"/>
      <c r="AND57" s="57"/>
      <c r="ANE57" s="877"/>
      <c r="ANF57" s="8"/>
      <c r="ANG57" s="8"/>
      <c r="ANH57" s="32"/>
      <c r="ANI57" s="8"/>
      <c r="ANJ57" s="6"/>
      <c r="ANK57" s="57"/>
      <c r="ANL57" s="877"/>
      <c r="ANM57" s="8"/>
      <c r="ANN57" s="8"/>
      <c r="ANO57" s="32"/>
      <c r="ANP57" s="8"/>
      <c r="ANQ57" s="6"/>
      <c r="ANR57" s="57"/>
      <c r="ANS57" s="877"/>
      <c r="ANT57" s="8"/>
      <c r="ANU57" s="8"/>
      <c r="ANV57" s="32"/>
      <c r="ANW57" s="8"/>
      <c r="ANX57" s="6"/>
      <c r="ANY57" s="57"/>
      <c r="ANZ57" s="877"/>
      <c r="AOA57" s="8"/>
      <c r="AOB57" s="8"/>
      <c r="AOC57" s="32"/>
      <c r="AOD57" s="8"/>
      <c r="AOE57" s="6"/>
      <c r="AOF57" s="57"/>
      <c r="AOG57" s="877"/>
      <c r="AOH57" s="8"/>
      <c r="AOI57" s="8"/>
      <c r="AOJ57" s="32"/>
      <c r="AOK57" s="8"/>
      <c r="AOL57" s="6"/>
      <c r="AOM57" s="57"/>
      <c r="AON57" s="877"/>
      <c r="AOO57" s="8"/>
      <c r="AOP57" s="8"/>
      <c r="AOQ57" s="32"/>
      <c r="AOR57" s="8"/>
      <c r="AOS57" s="6"/>
      <c r="AOT57" s="57"/>
      <c r="AOU57" s="877"/>
      <c r="AOV57" s="8"/>
      <c r="AOW57" s="8"/>
      <c r="AOX57" s="32"/>
      <c r="AOY57" s="8"/>
      <c r="AOZ57" s="6"/>
      <c r="APA57" s="57"/>
      <c r="APB57" s="877"/>
      <c r="APC57" s="8"/>
      <c r="APD57" s="8"/>
      <c r="APE57" s="32"/>
      <c r="APF57" s="8"/>
      <c r="APG57" s="6"/>
      <c r="APH57" s="57"/>
      <c r="API57" s="877"/>
      <c r="APJ57" s="8"/>
      <c r="APK57" s="8"/>
      <c r="APL57" s="32"/>
      <c r="APM57" s="8"/>
      <c r="APN57" s="6"/>
      <c r="APO57" s="57"/>
      <c r="APP57" s="877"/>
      <c r="APQ57" s="8"/>
      <c r="APR57" s="8"/>
      <c r="APS57" s="32"/>
      <c r="APT57" s="8"/>
      <c r="APU57" s="6"/>
      <c r="APV57" s="57"/>
      <c r="APW57" s="877"/>
      <c r="APX57" s="8"/>
      <c r="APY57" s="8"/>
      <c r="APZ57" s="32"/>
      <c r="AQA57" s="8"/>
      <c r="AQB57" s="6"/>
      <c r="AQC57" s="57"/>
      <c r="AQD57" s="877"/>
      <c r="AQE57" s="8"/>
      <c r="AQF57" s="8"/>
      <c r="AQG57" s="32"/>
      <c r="AQH57" s="8"/>
      <c r="AQI57" s="6"/>
      <c r="AQJ57" s="57"/>
      <c r="AQK57" s="877"/>
      <c r="AQL57" s="8"/>
      <c r="AQM57" s="8"/>
      <c r="AQN57" s="32"/>
      <c r="AQO57" s="8"/>
      <c r="AQP57" s="6"/>
      <c r="AQQ57" s="57"/>
      <c r="AQR57" s="877"/>
      <c r="AQS57" s="8"/>
      <c r="AQT57" s="8"/>
      <c r="AQU57" s="32"/>
      <c r="AQV57" s="8"/>
      <c r="AQW57" s="6"/>
      <c r="AQX57" s="57"/>
      <c r="AQY57" s="877"/>
      <c r="AQZ57" s="8"/>
      <c r="ARA57" s="8"/>
      <c r="ARB57" s="32"/>
      <c r="ARC57" s="8"/>
      <c r="ARD57" s="6"/>
      <c r="ARE57" s="57"/>
      <c r="ARF57" s="877"/>
      <c r="ARG57" s="8"/>
      <c r="ARH57" s="8"/>
      <c r="ARI57" s="32"/>
      <c r="ARJ57" s="8"/>
      <c r="ARK57" s="6"/>
      <c r="ARL57" s="57"/>
      <c r="ARM57" s="877"/>
      <c r="ARN57" s="8"/>
      <c r="ARO57" s="8"/>
      <c r="ARP57" s="32"/>
      <c r="ARQ57" s="8"/>
      <c r="ARR57" s="6"/>
      <c r="ARS57" s="57"/>
      <c r="ART57" s="877"/>
      <c r="ARU57" s="8"/>
      <c r="ARV57" s="8"/>
      <c r="ARW57" s="32"/>
      <c r="ARX57" s="8"/>
      <c r="ARY57" s="6"/>
      <c r="ARZ57" s="57"/>
      <c r="ASA57" s="877"/>
      <c r="ASB57" s="8"/>
      <c r="ASC57" s="8"/>
      <c r="ASD57" s="32"/>
      <c r="ASE57" s="8"/>
      <c r="ASF57" s="6"/>
      <c r="ASG57" s="57"/>
      <c r="ASH57" s="877"/>
      <c r="ASI57" s="8"/>
      <c r="ASJ57" s="8"/>
      <c r="ASK57" s="32"/>
      <c r="ASL57" s="8"/>
      <c r="ASM57" s="6"/>
      <c r="ASN57" s="57"/>
      <c r="ASO57" s="877"/>
      <c r="ASP57" s="8"/>
      <c r="ASQ57" s="8"/>
      <c r="ASR57" s="32"/>
      <c r="ASS57" s="8"/>
      <c r="AST57" s="6"/>
      <c r="ASU57" s="57"/>
      <c r="ASV57" s="877"/>
      <c r="ASW57" s="8"/>
      <c r="ASX57" s="8"/>
      <c r="ASY57" s="32"/>
      <c r="ASZ57" s="8"/>
      <c r="ATA57" s="6"/>
      <c r="ATB57" s="57"/>
      <c r="ATC57" s="877"/>
      <c r="ATD57" s="8"/>
      <c r="ATE57" s="8"/>
      <c r="ATF57" s="32"/>
      <c r="ATG57" s="8"/>
      <c r="ATH57" s="6"/>
      <c r="ATI57" s="57"/>
      <c r="ATJ57" s="877"/>
      <c r="ATK57" s="8"/>
      <c r="ATL57" s="8"/>
      <c r="ATM57" s="32"/>
      <c r="ATN57" s="8"/>
      <c r="ATO57" s="6"/>
      <c r="ATP57" s="57"/>
      <c r="ATQ57" s="877"/>
      <c r="ATR57" s="8"/>
      <c r="ATS57" s="8"/>
      <c r="ATT57" s="32"/>
      <c r="ATU57" s="8"/>
      <c r="ATV57" s="6"/>
      <c r="ATW57" s="57"/>
      <c r="ATX57" s="877"/>
      <c r="ATY57" s="8"/>
      <c r="ATZ57" s="8"/>
      <c r="AUA57" s="32"/>
      <c r="AUB57" s="8"/>
      <c r="AUC57" s="6"/>
      <c r="AUD57" s="57"/>
      <c r="AUE57" s="877"/>
      <c r="AUF57" s="8"/>
      <c r="AUG57" s="8"/>
      <c r="AUH57" s="32"/>
      <c r="AUI57" s="8"/>
      <c r="AUJ57" s="6"/>
      <c r="AUK57" s="57"/>
      <c r="AUL57" s="877"/>
      <c r="AUM57" s="8"/>
      <c r="AUN57" s="8"/>
      <c r="AUO57" s="32"/>
      <c r="AUP57" s="8"/>
      <c r="AUQ57" s="6"/>
      <c r="AUR57" s="57"/>
      <c r="AUS57" s="877"/>
      <c r="AUT57" s="8"/>
      <c r="AUU57" s="8"/>
      <c r="AUV57" s="32"/>
      <c r="AUW57" s="8"/>
      <c r="AUX57" s="6"/>
      <c r="AUY57" s="57"/>
      <c r="AUZ57" s="877"/>
      <c r="AVA57" s="8"/>
      <c r="AVB57" s="8"/>
      <c r="AVC57" s="32"/>
      <c r="AVD57" s="8"/>
      <c r="AVE57" s="6"/>
      <c r="AVF57" s="57"/>
      <c r="AVG57" s="877"/>
      <c r="AVH57" s="8"/>
      <c r="AVI57" s="8"/>
      <c r="AVJ57" s="32"/>
      <c r="AVK57" s="8"/>
      <c r="AVL57" s="6"/>
      <c r="AVM57" s="57"/>
      <c r="AVN57" s="877"/>
      <c r="AVO57" s="8"/>
      <c r="AVP57" s="8"/>
      <c r="AVQ57" s="32"/>
      <c r="AVR57" s="8"/>
      <c r="AVS57" s="6"/>
      <c r="AVT57" s="57"/>
      <c r="AVU57" s="877"/>
      <c r="AVV57" s="8"/>
      <c r="AVW57" s="8"/>
      <c r="AVX57" s="32"/>
      <c r="AVY57" s="8"/>
      <c r="AVZ57" s="6"/>
      <c r="AWA57" s="57"/>
      <c r="AWB57" s="877"/>
      <c r="AWC57" s="8"/>
      <c r="AWD57" s="8"/>
      <c r="AWE57" s="32"/>
      <c r="AWF57" s="8"/>
      <c r="AWG57" s="6"/>
      <c r="AWH57" s="57"/>
      <c r="AWI57" s="877"/>
      <c r="AWJ57" s="8"/>
      <c r="AWK57" s="8"/>
      <c r="AWL57" s="32"/>
      <c r="AWM57" s="8"/>
      <c r="AWN57" s="6"/>
      <c r="AWO57" s="57"/>
      <c r="AWP57" s="877"/>
      <c r="AWQ57" s="8"/>
      <c r="AWR57" s="8"/>
      <c r="AWS57" s="32"/>
      <c r="AWT57" s="8"/>
      <c r="AWU57" s="6"/>
      <c r="AWV57" s="57"/>
      <c r="AWW57" s="877"/>
      <c r="AWX57" s="8"/>
      <c r="AWY57" s="8"/>
      <c r="AWZ57" s="32"/>
      <c r="AXA57" s="8"/>
      <c r="AXB57" s="6"/>
      <c r="AXC57" s="57"/>
      <c r="AXD57" s="877"/>
      <c r="AXE57" s="8"/>
      <c r="AXF57" s="8"/>
      <c r="AXG57" s="32"/>
      <c r="AXH57" s="8"/>
      <c r="AXI57" s="6"/>
      <c r="AXJ57" s="57"/>
      <c r="AXK57" s="877"/>
      <c r="AXL57" s="8"/>
      <c r="AXM57" s="8"/>
      <c r="AXN57" s="32"/>
      <c r="AXO57" s="8"/>
      <c r="AXP57" s="6"/>
      <c r="AXQ57" s="57"/>
      <c r="AXR57" s="877"/>
      <c r="AXS57" s="8"/>
      <c r="AXT57" s="8"/>
      <c r="AXU57" s="32"/>
      <c r="AXV57" s="8"/>
      <c r="AXW57" s="6"/>
      <c r="AXX57" s="57"/>
      <c r="AXY57" s="877"/>
      <c r="AXZ57" s="8"/>
      <c r="AYA57" s="8"/>
      <c r="AYB57" s="32"/>
      <c r="AYC57" s="8"/>
      <c r="AYD57" s="6"/>
      <c r="AYE57" s="57"/>
      <c r="AYF57" s="877"/>
      <c r="AYG57" s="8"/>
      <c r="AYH57" s="8"/>
      <c r="AYI57" s="32"/>
      <c r="AYJ57" s="8"/>
      <c r="AYK57" s="6"/>
      <c r="AYL57" s="57"/>
      <c r="AYM57" s="877"/>
      <c r="AYN57" s="8"/>
      <c r="AYO57" s="8"/>
      <c r="AYP57" s="32"/>
      <c r="AYQ57" s="8"/>
      <c r="AYR57" s="6"/>
      <c r="AYS57" s="57"/>
      <c r="AYT57" s="877"/>
      <c r="AYU57" s="8"/>
      <c r="AYV57" s="8"/>
      <c r="AYW57" s="32"/>
      <c r="AYX57" s="8"/>
      <c r="AYY57" s="6"/>
      <c r="AYZ57" s="57"/>
      <c r="AZA57" s="877"/>
      <c r="AZB57" s="8"/>
      <c r="AZC57" s="8"/>
      <c r="AZD57" s="32"/>
      <c r="AZE57" s="8"/>
      <c r="AZF57" s="6"/>
      <c r="AZG57" s="57"/>
      <c r="AZH57" s="877"/>
      <c r="AZI57" s="8"/>
      <c r="AZJ57" s="8"/>
      <c r="AZK57" s="32"/>
      <c r="AZL57" s="8"/>
      <c r="AZM57" s="6"/>
      <c r="AZN57" s="57"/>
      <c r="AZO57" s="877"/>
      <c r="AZP57" s="8"/>
      <c r="AZQ57" s="8"/>
      <c r="AZR57" s="32"/>
      <c r="AZS57" s="8"/>
      <c r="AZT57" s="6"/>
      <c r="AZU57" s="57"/>
      <c r="AZV57" s="877"/>
      <c r="AZW57" s="8"/>
      <c r="AZX57" s="8"/>
      <c r="AZY57" s="32"/>
      <c r="AZZ57" s="8"/>
      <c r="BAA57" s="6"/>
      <c r="BAB57" s="57"/>
      <c r="BAC57" s="877"/>
      <c r="BAD57" s="8"/>
      <c r="BAE57" s="8"/>
      <c r="BAF57" s="32"/>
      <c r="BAG57" s="8"/>
      <c r="BAH57" s="6"/>
      <c r="BAI57" s="57"/>
      <c r="BAJ57" s="877"/>
      <c r="BAK57" s="8"/>
      <c r="BAL57" s="8"/>
      <c r="BAM57" s="32"/>
      <c r="BAN57" s="8"/>
      <c r="BAO57" s="6"/>
      <c r="BAP57" s="57"/>
      <c r="BAQ57" s="877"/>
      <c r="BAR57" s="8"/>
      <c r="BAS57" s="8"/>
      <c r="BAT57" s="32"/>
      <c r="BAU57" s="8"/>
      <c r="BAV57" s="6"/>
      <c r="BAW57" s="57"/>
      <c r="BAX57" s="877"/>
      <c r="BAY57" s="8"/>
      <c r="BAZ57" s="8"/>
      <c r="BBA57" s="32"/>
      <c r="BBB57" s="8"/>
      <c r="BBC57" s="6"/>
      <c r="BBD57" s="57"/>
      <c r="BBE57" s="877"/>
      <c r="BBF57" s="8"/>
      <c r="BBG57" s="8"/>
      <c r="BBH57" s="32"/>
      <c r="BBI57" s="8"/>
      <c r="BBJ57" s="6"/>
      <c r="BBK57" s="57"/>
      <c r="BBL57" s="877"/>
      <c r="BBM57" s="8"/>
      <c r="BBN57" s="8"/>
      <c r="BBO57" s="32"/>
      <c r="BBP57" s="8"/>
      <c r="BBQ57" s="6"/>
      <c r="BBR57" s="57"/>
      <c r="BBS57" s="877"/>
      <c r="BBT57" s="8"/>
      <c r="BBU57" s="8"/>
      <c r="BBV57" s="32"/>
      <c r="BBW57" s="8"/>
      <c r="BBX57" s="6"/>
      <c r="BBY57" s="57"/>
      <c r="BBZ57" s="877"/>
      <c r="BCA57" s="8"/>
      <c r="BCB57" s="8"/>
      <c r="BCC57" s="32"/>
      <c r="BCD57" s="8"/>
      <c r="BCE57" s="6"/>
      <c r="BCF57" s="57"/>
      <c r="BCG57" s="877"/>
      <c r="BCH57" s="8"/>
      <c r="BCI57" s="8"/>
      <c r="BCJ57" s="32"/>
      <c r="BCK57" s="8"/>
      <c r="BCL57" s="6"/>
      <c r="BCM57" s="57"/>
      <c r="BCN57" s="877"/>
      <c r="BCO57" s="8"/>
      <c r="BCP57" s="8"/>
      <c r="BCQ57" s="32"/>
      <c r="BCR57" s="8"/>
      <c r="BCS57" s="6"/>
      <c r="BCT57" s="57"/>
      <c r="BCU57" s="877"/>
      <c r="BCV57" s="8"/>
      <c r="BCW57" s="8"/>
      <c r="BCX57" s="32"/>
      <c r="BCY57" s="8"/>
      <c r="BCZ57" s="6"/>
      <c r="BDA57" s="57"/>
      <c r="BDB57" s="877"/>
      <c r="BDC57" s="8"/>
      <c r="BDD57" s="8"/>
      <c r="BDE57" s="32"/>
      <c r="BDF57" s="8"/>
      <c r="BDG57" s="6"/>
      <c r="BDH57" s="57"/>
      <c r="BDI57" s="877"/>
      <c r="BDJ57" s="8"/>
      <c r="BDK57" s="8"/>
      <c r="BDL57" s="32"/>
      <c r="BDM57" s="8"/>
      <c r="BDN57" s="6"/>
      <c r="BDO57" s="57"/>
      <c r="BDP57" s="877"/>
      <c r="BDQ57" s="8"/>
      <c r="BDR57" s="8"/>
      <c r="BDS57" s="32"/>
      <c r="BDT57" s="8"/>
      <c r="BDU57" s="6"/>
      <c r="BDV57" s="57"/>
      <c r="BDW57" s="877"/>
      <c r="BDX57" s="8"/>
      <c r="BDY57" s="8"/>
      <c r="BDZ57" s="32"/>
      <c r="BEA57" s="8"/>
      <c r="BEB57" s="6"/>
      <c r="BEC57" s="57"/>
      <c r="BED57" s="877"/>
      <c r="BEE57" s="8"/>
      <c r="BEF57" s="8"/>
      <c r="BEG57" s="32"/>
      <c r="BEH57" s="8"/>
      <c r="BEI57" s="6"/>
      <c r="BEJ57" s="57"/>
      <c r="BEK57" s="877"/>
      <c r="BEL57" s="8"/>
      <c r="BEM57" s="8"/>
      <c r="BEN57" s="32"/>
      <c r="BEO57" s="8"/>
      <c r="BEP57" s="6"/>
      <c r="BEQ57" s="57"/>
      <c r="BER57" s="877"/>
      <c r="BES57" s="8"/>
      <c r="BET57" s="8"/>
      <c r="BEU57" s="32"/>
      <c r="BEV57" s="8"/>
      <c r="BEW57" s="6"/>
      <c r="BEX57" s="57"/>
      <c r="BEY57" s="877"/>
      <c r="BEZ57" s="8"/>
      <c r="BFA57" s="8"/>
      <c r="BFB57" s="32"/>
      <c r="BFC57" s="8"/>
      <c r="BFD57" s="6"/>
      <c r="BFE57" s="57"/>
      <c r="BFF57" s="877"/>
      <c r="BFG57" s="8"/>
      <c r="BFH57" s="8"/>
      <c r="BFI57" s="32"/>
      <c r="BFJ57" s="8"/>
      <c r="BFK57" s="6"/>
      <c r="BFL57" s="57"/>
      <c r="BFM57" s="877"/>
      <c r="BFN57" s="8"/>
      <c r="BFO57" s="8"/>
      <c r="BFP57" s="32"/>
      <c r="BFQ57" s="8"/>
      <c r="BFR57" s="6"/>
      <c r="BFS57" s="57"/>
      <c r="BFT57" s="877"/>
      <c r="BFU57" s="8"/>
      <c r="BFV57" s="8"/>
      <c r="BFW57" s="32"/>
      <c r="BFX57" s="8"/>
      <c r="BFY57" s="6"/>
      <c r="BFZ57" s="57"/>
      <c r="BGA57" s="877"/>
      <c r="BGB57" s="8"/>
      <c r="BGC57" s="8"/>
      <c r="BGD57" s="32"/>
      <c r="BGE57" s="8"/>
      <c r="BGF57" s="6"/>
      <c r="BGG57" s="57"/>
      <c r="BGH57" s="877"/>
      <c r="BGI57" s="8"/>
      <c r="BGJ57" s="8"/>
      <c r="BGK57" s="32"/>
      <c r="BGL57" s="8"/>
      <c r="BGM57" s="6"/>
      <c r="BGN57" s="57"/>
      <c r="BGO57" s="877"/>
      <c r="BGP57" s="8"/>
      <c r="BGQ57" s="8"/>
      <c r="BGR57" s="32"/>
      <c r="BGS57" s="8"/>
      <c r="BGT57" s="6"/>
      <c r="BGU57" s="57"/>
      <c r="BGV57" s="877"/>
      <c r="BGW57" s="8"/>
      <c r="BGX57" s="8"/>
      <c r="BGY57" s="32"/>
      <c r="BGZ57" s="8"/>
      <c r="BHA57" s="6"/>
      <c r="BHB57" s="57"/>
      <c r="BHC57" s="877"/>
      <c r="BHD57" s="8"/>
      <c r="BHE57" s="8"/>
      <c r="BHF57" s="32"/>
      <c r="BHG57" s="8"/>
      <c r="BHH57" s="6"/>
      <c r="BHI57" s="57"/>
      <c r="BHJ57" s="877"/>
      <c r="BHK57" s="8"/>
      <c r="BHL57" s="8"/>
      <c r="BHM57" s="32"/>
      <c r="BHN57" s="8"/>
      <c r="BHO57" s="6"/>
      <c r="BHP57" s="57"/>
      <c r="BHQ57" s="877"/>
      <c r="BHR57" s="8"/>
      <c r="BHS57" s="8"/>
      <c r="BHT57" s="32"/>
      <c r="BHU57" s="8"/>
      <c r="BHV57" s="6"/>
      <c r="BHW57" s="57"/>
      <c r="BHX57" s="877"/>
      <c r="BHY57" s="8"/>
      <c r="BHZ57" s="8"/>
      <c r="BIA57" s="32"/>
      <c r="BIB57" s="8"/>
      <c r="BIC57" s="6"/>
      <c r="BID57" s="57"/>
      <c r="BIE57" s="877"/>
      <c r="BIF57" s="8"/>
      <c r="BIG57" s="8"/>
      <c r="BIH57" s="32"/>
      <c r="BII57" s="8"/>
      <c r="BIJ57" s="6"/>
      <c r="BIK57" s="57"/>
      <c r="BIL57" s="877"/>
      <c r="BIM57" s="8"/>
      <c r="BIN57" s="8"/>
      <c r="BIO57" s="32"/>
      <c r="BIP57" s="8"/>
      <c r="BIQ57" s="6"/>
      <c r="BIR57" s="57"/>
      <c r="BIS57" s="877"/>
      <c r="BIT57" s="8"/>
      <c r="BIU57" s="8"/>
      <c r="BIV57" s="32"/>
      <c r="BIW57" s="8"/>
      <c r="BIX57" s="6"/>
      <c r="BIY57" s="57"/>
      <c r="BIZ57" s="877"/>
      <c r="BJA57" s="8"/>
      <c r="BJB57" s="8"/>
      <c r="BJC57" s="32"/>
      <c r="BJD57" s="8"/>
      <c r="BJE57" s="6"/>
      <c r="BJF57" s="57"/>
      <c r="BJG57" s="877"/>
      <c r="BJH57" s="8"/>
      <c r="BJI57" s="8"/>
      <c r="BJJ57" s="32"/>
      <c r="BJK57" s="8"/>
      <c r="BJL57" s="6"/>
      <c r="BJM57" s="57"/>
      <c r="BJN57" s="877"/>
      <c r="BJO57" s="8"/>
      <c r="BJP57" s="8"/>
      <c r="BJQ57" s="32"/>
      <c r="BJR57" s="8"/>
      <c r="BJS57" s="6"/>
      <c r="BJT57" s="57"/>
      <c r="BJU57" s="877"/>
      <c r="BJV57" s="8"/>
      <c r="BJW57" s="8"/>
      <c r="BJX57" s="32"/>
      <c r="BJY57" s="8"/>
      <c r="BJZ57" s="6"/>
      <c r="BKA57" s="57"/>
      <c r="BKB57" s="877"/>
      <c r="BKC57" s="8"/>
      <c r="BKD57" s="8"/>
      <c r="BKE57" s="32"/>
      <c r="BKF57" s="8"/>
      <c r="BKG57" s="6"/>
      <c r="BKH57" s="57"/>
      <c r="BKI57" s="877"/>
      <c r="BKJ57" s="8"/>
      <c r="BKK57" s="8"/>
      <c r="BKL57" s="32"/>
      <c r="BKM57" s="8"/>
      <c r="BKN57" s="6"/>
      <c r="BKO57" s="57"/>
      <c r="BKP57" s="877"/>
      <c r="BKQ57" s="8"/>
      <c r="BKR57" s="8"/>
      <c r="BKS57" s="32"/>
      <c r="BKT57" s="8"/>
      <c r="BKU57" s="6"/>
      <c r="BKV57" s="57"/>
      <c r="BKW57" s="877"/>
      <c r="BKX57" s="8"/>
      <c r="BKY57" s="8"/>
      <c r="BKZ57" s="32"/>
      <c r="BLA57" s="8"/>
      <c r="BLB57" s="6"/>
      <c r="BLC57" s="57"/>
      <c r="BLD57" s="877"/>
      <c r="BLE57" s="8"/>
      <c r="BLF57" s="8"/>
      <c r="BLG57" s="32"/>
      <c r="BLH57" s="8"/>
      <c r="BLI57" s="6"/>
      <c r="BLJ57" s="57"/>
      <c r="BLK57" s="877"/>
      <c r="BLL57" s="8"/>
      <c r="BLM57" s="8"/>
      <c r="BLN57" s="32"/>
      <c r="BLO57" s="8"/>
      <c r="BLP57" s="6"/>
      <c r="BLQ57" s="57"/>
      <c r="BLR57" s="877"/>
      <c r="BLS57" s="8"/>
      <c r="BLT57" s="8"/>
      <c r="BLU57" s="32"/>
      <c r="BLV57" s="8"/>
      <c r="BLW57" s="6"/>
      <c r="BLX57" s="57"/>
      <c r="BLY57" s="877"/>
      <c r="BLZ57" s="8"/>
      <c r="BMA57" s="8"/>
      <c r="BMB57" s="32"/>
      <c r="BMC57" s="8"/>
      <c r="BMD57" s="6"/>
      <c r="BME57" s="57"/>
      <c r="BMF57" s="877"/>
      <c r="BMG57" s="8"/>
      <c r="BMH57" s="8"/>
      <c r="BMI57" s="32"/>
      <c r="BMJ57" s="8"/>
      <c r="BMK57" s="6"/>
      <c r="BML57" s="57"/>
      <c r="BMM57" s="877"/>
      <c r="BMN57" s="8"/>
      <c r="BMO57" s="8"/>
      <c r="BMP57" s="32"/>
      <c r="BMQ57" s="8"/>
      <c r="BMR57" s="6"/>
      <c r="BMS57" s="57"/>
      <c r="BMT57" s="877"/>
      <c r="BMU57" s="8"/>
      <c r="BMV57" s="8"/>
      <c r="BMW57" s="32"/>
      <c r="BMX57" s="8"/>
      <c r="BMY57" s="6"/>
      <c r="BMZ57" s="57"/>
      <c r="BNA57" s="877"/>
      <c r="BNB57" s="8"/>
      <c r="BNC57" s="8"/>
      <c r="BND57" s="32"/>
      <c r="BNE57" s="8"/>
      <c r="BNF57" s="6"/>
      <c r="BNG57" s="57"/>
      <c r="BNH57" s="877"/>
      <c r="BNI57" s="8"/>
      <c r="BNJ57" s="8"/>
      <c r="BNK57" s="32"/>
      <c r="BNL57" s="8"/>
      <c r="BNM57" s="6"/>
      <c r="BNN57" s="57"/>
      <c r="BNO57" s="877"/>
      <c r="BNP57" s="8"/>
      <c r="BNQ57" s="8"/>
      <c r="BNR57" s="32"/>
      <c r="BNS57" s="8"/>
      <c r="BNT57" s="6"/>
      <c r="BNU57" s="57"/>
      <c r="BNV57" s="877"/>
      <c r="BNW57" s="8"/>
      <c r="BNX57" s="8"/>
      <c r="BNY57" s="32"/>
      <c r="BNZ57" s="8"/>
      <c r="BOA57" s="6"/>
      <c r="BOB57" s="57"/>
      <c r="BOC57" s="877"/>
      <c r="BOD57" s="8"/>
      <c r="BOE57" s="8"/>
      <c r="BOF57" s="32"/>
      <c r="BOG57" s="8"/>
      <c r="BOH57" s="6"/>
      <c r="BOI57" s="57"/>
      <c r="BOJ57" s="877"/>
      <c r="BOK57" s="8"/>
      <c r="BOL57" s="8"/>
      <c r="BOM57" s="32"/>
      <c r="BON57" s="8"/>
      <c r="BOO57" s="6"/>
      <c r="BOP57" s="57"/>
      <c r="BOQ57" s="877"/>
      <c r="BOR57" s="8"/>
      <c r="BOS57" s="8"/>
      <c r="BOT57" s="32"/>
      <c r="BOU57" s="8"/>
      <c r="BOV57" s="6"/>
      <c r="BOW57" s="57"/>
      <c r="BOX57" s="877"/>
      <c r="BOY57" s="8"/>
      <c r="BOZ57" s="8"/>
      <c r="BPA57" s="32"/>
      <c r="BPB57" s="8"/>
      <c r="BPC57" s="6"/>
      <c r="BPD57" s="57"/>
      <c r="BPE57" s="877"/>
      <c r="BPF57" s="8"/>
      <c r="BPG57" s="8"/>
      <c r="BPH57" s="32"/>
      <c r="BPI57" s="8"/>
      <c r="BPJ57" s="6"/>
      <c r="BPK57" s="57"/>
      <c r="BPL57" s="877"/>
      <c r="BPM57" s="8"/>
      <c r="BPN57" s="8"/>
      <c r="BPO57" s="32"/>
      <c r="BPP57" s="8"/>
      <c r="BPQ57" s="6"/>
      <c r="BPR57" s="57"/>
      <c r="BPS57" s="877"/>
      <c r="BPT57" s="8"/>
      <c r="BPU57" s="8"/>
      <c r="BPV57" s="32"/>
      <c r="BPW57" s="8"/>
      <c r="BPX57" s="6"/>
      <c r="BPY57" s="57"/>
      <c r="BPZ57" s="877"/>
      <c r="BQA57" s="8"/>
      <c r="BQB57" s="8"/>
      <c r="BQC57" s="32"/>
      <c r="BQD57" s="8"/>
      <c r="BQE57" s="6"/>
      <c r="BQF57" s="57"/>
      <c r="BQG57" s="877"/>
      <c r="BQH57" s="8"/>
      <c r="BQI57" s="8"/>
      <c r="BQJ57" s="32"/>
      <c r="BQK57" s="8"/>
      <c r="BQL57" s="6"/>
      <c r="BQM57" s="57"/>
      <c r="BQN57" s="877"/>
      <c r="BQO57" s="8"/>
      <c r="BQP57" s="8"/>
      <c r="BQQ57" s="32"/>
      <c r="BQR57" s="8"/>
      <c r="BQS57" s="6"/>
      <c r="BQT57" s="57"/>
      <c r="BQU57" s="877"/>
      <c r="BQV57" s="8"/>
      <c r="BQW57" s="8"/>
      <c r="BQX57" s="32"/>
      <c r="BQY57" s="8"/>
      <c r="BQZ57" s="6"/>
      <c r="BRA57" s="57"/>
      <c r="BRB57" s="877"/>
      <c r="BRC57" s="8"/>
      <c r="BRD57" s="8"/>
      <c r="BRE57" s="32"/>
      <c r="BRF57" s="8"/>
      <c r="BRG57" s="6"/>
      <c r="BRH57" s="57"/>
      <c r="BRI57" s="877"/>
      <c r="BRJ57" s="8"/>
      <c r="BRK57" s="8"/>
      <c r="BRL57" s="32"/>
      <c r="BRM57" s="8"/>
      <c r="BRN57" s="6"/>
      <c r="BRO57" s="57"/>
      <c r="BRP57" s="877"/>
      <c r="BRQ57" s="8"/>
      <c r="BRR57" s="8"/>
      <c r="BRS57" s="32"/>
      <c r="BRT57" s="8"/>
      <c r="BRU57" s="6"/>
      <c r="BRV57" s="57"/>
      <c r="BRW57" s="877"/>
      <c r="BRX57" s="8"/>
      <c r="BRY57" s="8"/>
      <c r="BRZ57" s="32"/>
      <c r="BSA57" s="8"/>
      <c r="BSB57" s="6"/>
      <c r="BSC57" s="57"/>
      <c r="BSD57" s="877"/>
      <c r="BSE57" s="8"/>
      <c r="BSF57" s="8"/>
      <c r="BSG57" s="32"/>
      <c r="BSH57" s="8"/>
      <c r="BSI57" s="6"/>
      <c r="BSJ57" s="57"/>
      <c r="BSK57" s="877"/>
      <c r="BSL57" s="8"/>
      <c r="BSM57" s="8"/>
      <c r="BSN57" s="32"/>
      <c r="BSO57" s="8"/>
      <c r="BSP57" s="6"/>
      <c r="BSQ57" s="57"/>
      <c r="BSR57" s="877"/>
      <c r="BSS57" s="8"/>
      <c r="BST57" s="8"/>
      <c r="BSU57" s="32"/>
      <c r="BSV57" s="8"/>
      <c r="BSW57" s="6"/>
      <c r="BSX57" s="57"/>
      <c r="BSY57" s="877"/>
      <c r="BSZ57" s="8"/>
      <c r="BTA57" s="8"/>
      <c r="BTB57" s="32"/>
      <c r="BTC57" s="8"/>
      <c r="BTD57" s="6"/>
      <c r="BTE57" s="57"/>
      <c r="BTF57" s="877"/>
      <c r="BTG57" s="8"/>
      <c r="BTH57" s="8"/>
      <c r="BTI57" s="32"/>
      <c r="BTJ57" s="8"/>
      <c r="BTK57" s="6"/>
      <c r="BTL57" s="57"/>
      <c r="BTM57" s="877"/>
      <c r="BTN57" s="8"/>
      <c r="BTO57" s="8"/>
      <c r="BTP57" s="32"/>
      <c r="BTQ57" s="8"/>
      <c r="BTR57" s="6"/>
      <c r="BTS57" s="57"/>
      <c r="BTT57" s="877"/>
      <c r="BTU57" s="8"/>
      <c r="BTV57" s="8"/>
      <c r="BTW57" s="32"/>
      <c r="BTX57" s="8"/>
      <c r="BTY57" s="6"/>
      <c r="BTZ57" s="57"/>
      <c r="BUA57" s="877"/>
      <c r="BUB57" s="8"/>
      <c r="BUC57" s="8"/>
      <c r="BUD57" s="32"/>
      <c r="BUE57" s="8"/>
      <c r="BUF57" s="6"/>
      <c r="BUG57" s="57"/>
      <c r="BUH57" s="877"/>
      <c r="BUI57" s="8"/>
      <c r="BUJ57" s="8"/>
      <c r="BUK57" s="32"/>
      <c r="BUL57" s="8"/>
      <c r="BUM57" s="6"/>
      <c r="BUN57" s="57"/>
      <c r="BUO57" s="877"/>
      <c r="BUP57" s="8"/>
      <c r="BUQ57" s="8"/>
      <c r="BUR57" s="32"/>
      <c r="BUS57" s="8"/>
      <c r="BUT57" s="6"/>
      <c r="BUU57" s="57"/>
      <c r="BUV57" s="877"/>
      <c r="BUW57" s="8"/>
      <c r="BUX57" s="8"/>
      <c r="BUY57" s="32"/>
      <c r="BUZ57" s="8"/>
      <c r="BVA57" s="6"/>
      <c r="BVB57" s="57"/>
      <c r="BVC57" s="877"/>
      <c r="BVD57" s="8"/>
      <c r="BVE57" s="8"/>
      <c r="BVF57" s="32"/>
      <c r="BVG57" s="8"/>
      <c r="BVH57" s="6"/>
      <c r="BVI57" s="57"/>
      <c r="BVJ57" s="877"/>
      <c r="BVK57" s="8"/>
      <c r="BVL57" s="8"/>
      <c r="BVM57" s="32"/>
      <c r="BVN57" s="8"/>
      <c r="BVO57" s="6"/>
      <c r="BVP57" s="57"/>
      <c r="BVQ57" s="877"/>
      <c r="BVR57" s="8"/>
      <c r="BVS57" s="8"/>
      <c r="BVT57" s="32"/>
      <c r="BVU57" s="8"/>
      <c r="BVV57" s="6"/>
      <c r="BVW57" s="57"/>
      <c r="BVX57" s="877"/>
      <c r="BVY57" s="8"/>
      <c r="BVZ57" s="8"/>
      <c r="BWA57" s="32"/>
      <c r="BWB57" s="8"/>
      <c r="BWC57" s="6"/>
      <c r="BWD57" s="57"/>
      <c r="BWE57" s="877"/>
      <c r="BWF57" s="8"/>
      <c r="BWG57" s="8"/>
      <c r="BWH57" s="32"/>
      <c r="BWI57" s="8"/>
      <c r="BWJ57" s="6"/>
      <c r="BWK57" s="57"/>
      <c r="BWL57" s="877"/>
      <c r="BWM57" s="8"/>
      <c r="BWN57" s="8"/>
      <c r="BWO57" s="32"/>
      <c r="BWP57" s="8"/>
      <c r="BWQ57" s="6"/>
      <c r="BWR57" s="57"/>
      <c r="BWS57" s="877"/>
      <c r="BWT57" s="8"/>
      <c r="BWU57" s="8"/>
      <c r="BWV57" s="32"/>
      <c r="BWW57" s="8"/>
      <c r="BWX57" s="6"/>
      <c r="BWY57" s="57"/>
      <c r="BWZ57" s="877"/>
      <c r="BXA57" s="8"/>
      <c r="BXB57" s="8"/>
      <c r="BXC57" s="32"/>
      <c r="BXD57" s="8"/>
      <c r="BXE57" s="6"/>
      <c r="BXF57" s="57"/>
      <c r="BXG57" s="877"/>
      <c r="BXH57" s="8"/>
      <c r="BXI57" s="8"/>
      <c r="BXJ57" s="32"/>
      <c r="BXK57" s="8"/>
      <c r="BXL57" s="6"/>
      <c r="BXM57" s="57"/>
      <c r="BXN57" s="877"/>
      <c r="BXO57" s="8"/>
      <c r="BXP57" s="8"/>
      <c r="BXQ57" s="32"/>
      <c r="BXR57" s="8"/>
      <c r="BXS57" s="6"/>
      <c r="BXT57" s="57"/>
      <c r="BXU57" s="877"/>
      <c r="BXV57" s="8"/>
      <c r="BXW57" s="8"/>
      <c r="BXX57" s="32"/>
      <c r="BXY57" s="8"/>
      <c r="BXZ57" s="6"/>
      <c r="BYA57" s="57"/>
      <c r="BYB57" s="877"/>
      <c r="BYC57" s="8"/>
      <c r="BYD57" s="8"/>
      <c r="BYE57" s="32"/>
      <c r="BYF57" s="8"/>
      <c r="BYG57" s="6"/>
      <c r="BYH57" s="57"/>
      <c r="BYI57" s="877"/>
      <c r="BYJ57" s="8"/>
      <c r="BYK57" s="8"/>
      <c r="BYL57" s="32"/>
      <c r="BYM57" s="8"/>
      <c r="BYN57" s="6"/>
      <c r="BYO57" s="57"/>
      <c r="BYP57" s="877"/>
      <c r="BYQ57" s="8"/>
      <c r="BYR57" s="8"/>
      <c r="BYS57" s="32"/>
      <c r="BYT57" s="8"/>
      <c r="BYU57" s="6"/>
      <c r="BYV57" s="57"/>
      <c r="BYW57" s="877"/>
      <c r="BYX57" s="8"/>
      <c r="BYY57" s="8"/>
      <c r="BYZ57" s="32"/>
      <c r="BZA57" s="8"/>
      <c r="BZB57" s="6"/>
      <c r="BZC57" s="57"/>
      <c r="BZD57" s="877"/>
      <c r="BZE57" s="8"/>
      <c r="BZF57" s="8"/>
      <c r="BZG57" s="32"/>
      <c r="BZH57" s="8"/>
      <c r="BZI57" s="6"/>
      <c r="BZJ57" s="57"/>
      <c r="BZK57" s="877"/>
      <c r="BZL57" s="8"/>
      <c r="BZM57" s="8"/>
      <c r="BZN57" s="32"/>
      <c r="BZO57" s="8"/>
      <c r="BZP57" s="6"/>
      <c r="BZQ57" s="57"/>
      <c r="BZR57" s="877"/>
      <c r="BZS57" s="8"/>
      <c r="BZT57" s="8"/>
      <c r="BZU57" s="32"/>
      <c r="BZV57" s="8"/>
      <c r="BZW57" s="6"/>
      <c r="BZX57" s="57"/>
      <c r="BZY57" s="877"/>
      <c r="BZZ57" s="8"/>
      <c r="CAA57" s="8"/>
      <c r="CAB57" s="32"/>
      <c r="CAC57" s="8"/>
      <c r="CAD57" s="6"/>
      <c r="CAE57" s="57"/>
      <c r="CAF57" s="877"/>
      <c r="CAG57" s="8"/>
      <c r="CAH57" s="8"/>
      <c r="CAI57" s="32"/>
      <c r="CAJ57" s="8"/>
      <c r="CAK57" s="6"/>
      <c r="CAL57" s="57"/>
      <c r="CAM57" s="877"/>
      <c r="CAN57" s="8"/>
      <c r="CAO57" s="8"/>
      <c r="CAP57" s="32"/>
      <c r="CAQ57" s="8"/>
      <c r="CAR57" s="6"/>
      <c r="CAS57" s="57"/>
      <c r="CAT57" s="877"/>
      <c r="CAU57" s="8"/>
      <c r="CAV57" s="8"/>
      <c r="CAW57" s="32"/>
      <c r="CAX57" s="8"/>
      <c r="CAY57" s="6"/>
      <c r="CAZ57" s="57"/>
      <c r="CBA57" s="877"/>
      <c r="CBB57" s="8"/>
      <c r="CBC57" s="8"/>
      <c r="CBD57" s="32"/>
      <c r="CBE57" s="8"/>
      <c r="CBF57" s="6"/>
      <c r="CBG57" s="57"/>
      <c r="CBH57" s="877"/>
      <c r="CBI57" s="8"/>
      <c r="CBJ57" s="8"/>
      <c r="CBK57" s="32"/>
      <c r="CBL57" s="8"/>
      <c r="CBM57" s="6"/>
      <c r="CBN57" s="57"/>
      <c r="CBO57" s="877"/>
      <c r="CBP57" s="8"/>
      <c r="CBQ57" s="8"/>
      <c r="CBR57" s="32"/>
      <c r="CBS57" s="8"/>
      <c r="CBT57" s="6"/>
      <c r="CBU57" s="57"/>
      <c r="CBV57" s="877"/>
      <c r="CBW57" s="8"/>
      <c r="CBX57" s="8"/>
      <c r="CBY57" s="32"/>
      <c r="CBZ57" s="8"/>
      <c r="CCA57" s="6"/>
      <c r="CCB57" s="57"/>
      <c r="CCC57" s="877"/>
      <c r="CCD57" s="8"/>
      <c r="CCE57" s="8"/>
      <c r="CCF57" s="32"/>
      <c r="CCG57" s="8"/>
      <c r="CCH57" s="6"/>
      <c r="CCI57" s="57"/>
      <c r="CCJ57" s="877"/>
      <c r="CCK57" s="8"/>
      <c r="CCL57" s="8"/>
      <c r="CCM57" s="32"/>
      <c r="CCN57" s="8"/>
      <c r="CCO57" s="6"/>
      <c r="CCP57" s="57"/>
      <c r="CCQ57" s="877"/>
      <c r="CCR57" s="8"/>
      <c r="CCS57" s="8"/>
      <c r="CCT57" s="32"/>
      <c r="CCU57" s="8"/>
      <c r="CCV57" s="6"/>
      <c r="CCW57" s="57"/>
      <c r="CCX57" s="877"/>
      <c r="CCY57" s="8"/>
      <c r="CCZ57" s="8"/>
      <c r="CDA57" s="32"/>
      <c r="CDB57" s="8"/>
      <c r="CDC57" s="6"/>
      <c r="CDD57" s="57"/>
      <c r="CDE57" s="877"/>
      <c r="CDF57" s="8"/>
      <c r="CDG57" s="8"/>
      <c r="CDH57" s="32"/>
      <c r="CDI57" s="8"/>
      <c r="CDJ57" s="6"/>
      <c r="CDK57" s="57"/>
      <c r="CDL57" s="877"/>
      <c r="CDM57" s="8"/>
      <c r="CDN57" s="8"/>
      <c r="CDO57" s="32"/>
      <c r="CDP57" s="8"/>
      <c r="CDQ57" s="6"/>
      <c r="CDR57" s="57"/>
      <c r="CDS57" s="877"/>
      <c r="CDT57" s="8"/>
      <c r="CDU57" s="8"/>
      <c r="CDV57" s="32"/>
      <c r="CDW57" s="8"/>
      <c r="CDX57" s="6"/>
      <c r="CDY57" s="57"/>
      <c r="CDZ57" s="877"/>
      <c r="CEA57" s="8"/>
      <c r="CEB57" s="8"/>
      <c r="CEC57" s="32"/>
      <c r="CED57" s="8"/>
      <c r="CEE57" s="6"/>
      <c r="CEF57" s="57"/>
      <c r="CEG57" s="877"/>
      <c r="CEH57" s="8"/>
      <c r="CEI57" s="8"/>
      <c r="CEJ57" s="32"/>
      <c r="CEK57" s="8"/>
      <c r="CEL57" s="6"/>
      <c r="CEM57" s="57"/>
      <c r="CEN57" s="877"/>
      <c r="CEO57" s="8"/>
      <c r="CEP57" s="8"/>
      <c r="CEQ57" s="32"/>
      <c r="CER57" s="8"/>
      <c r="CES57" s="6"/>
      <c r="CET57" s="57"/>
      <c r="CEU57" s="877"/>
      <c r="CEV57" s="8"/>
      <c r="CEW57" s="8"/>
      <c r="CEX57" s="32"/>
      <c r="CEY57" s="8"/>
      <c r="CEZ57" s="6"/>
      <c r="CFA57" s="57"/>
      <c r="CFB57" s="877"/>
      <c r="CFC57" s="8"/>
      <c r="CFD57" s="8"/>
      <c r="CFE57" s="32"/>
      <c r="CFF57" s="8"/>
      <c r="CFG57" s="6"/>
      <c r="CFH57" s="57"/>
      <c r="CFI57" s="877"/>
      <c r="CFJ57" s="8"/>
      <c r="CFK57" s="8"/>
      <c r="CFL57" s="32"/>
      <c r="CFM57" s="8"/>
      <c r="CFN57" s="6"/>
      <c r="CFO57" s="57"/>
      <c r="CFP57" s="877"/>
      <c r="CFQ57" s="8"/>
      <c r="CFR57" s="8"/>
      <c r="CFS57" s="32"/>
      <c r="CFT57" s="8"/>
      <c r="CFU57" s="6"/>
      <c r="CFV57" s="57"/>
      <c r="CFW57" s="877"/>
      <c r="CFX57" s="8"/>
      <c r="CFY57" s="8"/>
      <c r="CFZ57" s="32"/>
      <c r="CGA57" s="8"/>
      <c r="CGB57" s="6"/>
      <c r="CGC57" s="57"/>
      <c r="CGD57" s="877"/>
      <c r="CGE57" s="8"/>
      <c r="CGF57" s="8"/>
      <c r="CGG57" s="32"/>
      <c r="CGH57" s="8"/>
      <c r="CGI57" s="6"/>
      <c r="CGJ57" s="57"/>
      <c r="CGK57" s="877"/>
      <c r="CGL57" s="8"/>
      <c r="CGM57" s="8"/>
      <c r="CGN57" s="32"/>
      <c r="CGO57" s="8"/>
      <c r="CGP57" s="6"/>
      <c r="CGQ57" s="57"/>
      <c r="CGR57" s="877"/>
      <c r="CGS57" s="8"/>
      <c r="CGT57" s="8"/>
      <c r="CGU57" s="32"/>
      <c r="CGV57" s="8"/>
      <c r="CGW57" s="6"/>
      <c r="CGX57" s="57"/>
      <c r="CGY57" s="877"/>
      <c r="CGZ57" s="8"/>
      <c r="CHA57" s="8"/>
      <c r="CHB57" s="32"/>
      <c r="CHC57" s="8"/>
      <c r="CHD57" s="6"/>
      <c r="CHE57" s="57"/>
      <c r="CHF57" s="877"/>
      <c r="CHG57" s="8"/>
      <c r="CHH57" s="8"/>
      <c r="CHI57" s="32"/>
      <c r="CHJ57" s="8"/>
      <c r="CHK57" s="6"/>
      <c r="CHL57" s="57"/>
      <c r="CHM57" s="877"/>
      <c r="CHN57" s="8"/>
      <c r="CHO57" s="8"/>
      <c r="CHP57" s="32"/>
      <c r="CHQ57" s="8"/>
      <c r="CHR57" s="6"/>
      <c r="CHS57" s="57"/>
      <c r="CHT57" s="877"/>
      <c r="CHU57" s="8"/>
      <c r="CHV57" s="8"/>
      <c r="CHW57" s="32"/>
      <c r="CHX57" s="8"/>
      <c r="CHY57" s="6"/>
      <c r="CHZ57" s="57"/>
      <c r="CIA57" s="877"/>
      <c r="CIB57" s="8"/>
      <c r="CIC57" s="8"/>
      <c r="CID57" s="32"/>
      <c r="CIE57" s="8"/>
      <c r="CIF57" s="6"/>
      <c r="CIG57" s="57"/>
      <c r="CIH57" s="877"/>
      <c r="CII57" s="8"/>
      <c r="CIJ57" s="8"/>
      <c r="CIK57" s="32"/>
      <c r="CIL57" s="8"/>
      <c r="CIM57" s="6"/>
      <c r="CIN57" s="57"/>
      <c r="CIO57" s="877"/>
      <c r="CIP57" s="8"/>
      <c r="CIQ57" s="8"/>
      <c r="CIR57" s="32"/>
      <c r="CIS57" s="8"/>
      <c r="CIT57" s="6"/>
      <c r="CIU57" s="57"/>
      <c r="CIV57" s="877"/>
      <c r="CIW57" s="8"/>
      <c r="CIX57" s="8"/>
      <c r="CIY57" s="32"/>
      <c r="CIZ57" s="8"/>
      <c r="CJA57" s="6"/>
      <c r="CJB57" s="57"/>
      <c r="CJC57" s="877"/>
      <c r="CJD57" s="8"/>
      <c r="CJE57" s="8"/>
      <c r="CJF57" s="32"/>
      <c r="CJG57" s="8"/>
      <c r="CJH57" s="6"/>
      <c r="CJI57" s="57"/>
      <c r="CJJ57" s="877"/>
      <c r="CJK57" s="8"/>
      <c r="CJL57" s="8"/>
      <c r="CJM57" s="32"/>
      <c r="CJN57" s="8"/>
      <c r="CJO57" s="6"/>
      <c r="CJP57" s="57"/>
      <c r="CJQ57" s="877"/>
      <c r="CJR57" s="8"/>
      <c r="CJS57" s="8"/>
      <c r="CJT57" s="32"/>
      <c r="CJU57" s="8"/>
      <c r="CJV57" s="6"/>
      <c r="CJW57" s="57"/>
      <c r="CJX57" s="877"/>
      <c r="CJY57" s="8"/>
      <c r="CJZ57" s="8"/>
      <c r="CKA57" s="32"/>
      <c r="CKB57" s="8"/>
      <c r="CKC57" s="6"/>
      <c r="CKD57" s="57"/>
      <c r="CKE57" s="877"/>
      <c r="CKF57" s="8"/>
      <c r="CKG57" s="8"/>
      <c r="CKH57" s="32"/>
      <c r="CKI57" s="8"/>
      <c r="CKJ57" s="6"/>
      <c r="CKK57" s="57"/>
      <c r="CKL57" s="877"/>
      <c r="CKM57" s="8"/>
      <c r="CKN57" s="8"/>
      <c r="CKO57" s="32"/>
      <c r="CKP57" s="8"/>
      <c r="CKQ57" s="6"/>
      <c r="CKR57" s="57"/>
      <c r="CKS57" s="877"/>
      <c r="CKT57" s="8"/>
      <c r="CKU57" s="8"/>
      <c r="CKV57" s="32"/>
      <c r="CKW57" s="8"/>
      <c r="CKX57" s="6"/>
      <c r="CKY57" s="57"/>
      <c r="CKZ57" s="877"/>
      <c r="CLA57" s="8"/>
      <c r="CLB57" s="8"/>
      <c r="CLC57" s="32"/>
      <c r="CLD57" s="8"/>
      <c r="CLE57" s="6"/>
      <c r="CLF57" s="57"/>
      <c r="CLG57" s="877"/>
      <c r="CLH57" s="8"/>
      <c r="CLI57" s="8"/>
      <c r="CLJ57" s="32"/>
      <c r="CLK57" s="8"/>
      <c r="CLL57" s="6"/>
      <c r="CLM57" s="57"/>
      <c r="CLN57" s="877"/>
      <c r="CLO57" s="8"/>
      <c r="CLP57" s="8"/>
      <c r="CLQ57" s="32"/>
      <c r="CLR57" s="8"/>
      <c r="CLS57" s="6"/>
      <c r="CLT57" s="57"/>
      <c r="CLU57" s="877"/>
      <c r="CLV57" s="8"/>
      <c r="CLW57" s="8"/>
      <c r="CLX57" s="32"/>
      <c r="CLY57" s="8"/>
      <c r="CLZ57" s="6"/>
      <c r="CMA57" s="57"/>
      <c r="CMB57" s="877"/>
      <c r="CMC57" s="8"/>
      <c r="CMD57" s="8"/>
      <c r="CME57" s="32"/>
      <c r="CMF57" s="8"/>
      <c r="CMG57" s="6"/>
      <c r="CMH57" s="57"/>
      <c r="CMI57" s="877"/>
      <c r="CMJ57" s="8"/>
      <c r="CMK57" s="8"/>
      <c r="CML57" s="32"/>
      <c r="CMM57" s="8"/>
      <c r="CMN57" s="6"/>
      <c r="CMO57" s="57"/>
      <c r="CMP57" s="877"/>
      <c r="CMQ57" s="8"/>
      <c r="CMR57" s="8"/>
      <c r="CMS57" s="32"/>
      <c r="CMT57" s="8"/>
      <c r="CMU57" s="6"/>
      <c r="CMV57" s="57"/>
      <c r="CMW57" s="877"/>
      <c r="CMX57" s="8"/>
      <c r="CMY57" s="8"/>
      <c r="CMZ57" s="32"/>
      <c r="CNA57" s="8"/>
      <c r="CNB57" s="6"/>
      <c r="CNC57" s="57"/>
      <c r="CND57" s="877"/>
      <c r="CNE57" s="8"/>
      <c r="CNF57" s="8"/>
      <c r="CNG57" s="32"/>
      <c r="CNH57" s="8"/>
      <c r="CNI57" s="6"/>
      <c r="CNJ57" s="57"/>
      <c r="CNK57" s="877"/>
      <c r="CNL57" s="8"/>
      <c r="CNM57" s="8"/>
      <c r="CNN57" s="32"/>
      <c r="CNO57" s="8"/>
      <c r="CNP57" s="6"/>
      <c r="CNQ57" s="57"/>
      <c r="CNR57" s="877"/>
      <c r="CNS57" s="8"/>
      <c r="CNT57" s="8"/>
      <c r="CNU57" s="32"/>
      <c r="CNV57" s="8"/>
      <c r="CNW57" s="6"/>
      <c r="CNX57" s="57"/>
      <c r="CNY57" s="877"/>
      <c r="CNZ57" s="8"/>
      <c r="COA57" s="8"/>
      <c r="COB57" s="32"/>
      <c r="COC57" s="8"/>
      <c r="COD57" s="6"/>
      <c r="COE57" s="57"/>
      <c r="COF57" s="877"/>
      <c r="COG57" s="8"/>
      <c r="COH57" s="8"/>
      <c r="COI57" s="32"/>
      <c r="COJ57" s="8"/>
      <c r="COK57" s="6"/>
      <c r="COL57" s="57"/>
      <c r="COM57" s="877"/>
      <c r="CON57" s="8"/>
      <c r="COO57" s="8"/>
      <c r="COP57" s="32"/>
      <c r="COQ57" s="8"/>
      <c r="COR57" s="6"/>
      <c r="COS57" s="57"/>
      <c r="COT57" s="877"/>
      <c r="COU57" s="8"/>
      <c r="COV57" s="8"/>
      <c r="COW57" s="32"/>
      <c r="COX57" s="8"/>
      <c r="COY57" s="6"/>
      <c r="COZ57" s="57"/>
      <c r="CPA57" s="877"/>
      <c r="CPB57" s="8"/>
      <c r="CPC57" s="8"/>
      <c r="CPD57" s="32"/>
      <c r="CPE57" s="8"/>
      <c r="CPF57" s="6"/>
      <c r="CPG57" s="57"/>
      <c r="CPH57" s="877"/>
      <c r="CPI57" s="8"/>
      <c r="CPJ57" s="8"/>
      <c r="CPK57" s="32"/>
      <c r="CPL57" s="8"/>
      <c r="CPM57" s="6"/>
      <c r="CPN57" s="57"/>
      <c r="CPO57" s="877"/>
      <c r="CPP57" s="8"/>
      <c r="CPQ57" s="8"/>
      <c r="CPR57" s="32"/>
      <c r="CPS57" s="8"/>
      <c r="CPT57" s="6"/>
      <c r="CPU57" s="57"/>
      <c r="CPV57" s="877"/>
      <c r="CPW57" s="8"/>
      <c r="CPX57" s="8"/>
      <c r="CPY57" s="32"/>
      <c r="CPZ57" s="8"/>
      <c r="CQA57" s="6"/>
      <c r="CQB57" s="57"/>
      <c r="CQC57" s="877"/>
      <c r="CQD57" s="8"/>
      <c r="CQE57" s="8"/>
      <c r="CQF57" s="32"/>
      <c r="CQG57" s="8"/>
      <c r="CQH57" s="6"/>
      <c r="CQI57" s="57"/>
      <c r="CQJ57" s="877"/>
      <c r="CQK57" s="8"/>
      <c r="CQL57" s="8"/>
      <c r="CQM57" s="32"/>
      <c r="CQN57" s="8"/>
      <c r="CQO57" s="6"/>
      <c r="CQP57" s="57"/>
      <c r="CQQ57" s="877"/>
      <c r="CQR57" s="8"/>
      <c r="CQS57" s="8"/>
      <c r="CQT57" s="32"/>
      <c r="CQU57" s="8"/>
      <c r="CQV57" s="6"/>
      <c r="CQW57" s="57"/>
      <c r="CQX57" s="877"/>
      <c r="CQY57" s="8"/>
      <c r="CQZ57" s="8"/>
      <c r="CRA57" s="32"/>
      <c r="CRB57" s="8"/>
      <c r="CRC57" s="6"/>
      <c r="CRD57" s="57"/>
      <c r="CRE57" s="877"/>
      <c r="CRF57" s="8"/>
      <c r="CRG57" s="8"/>
      <c r="CRH57" s="32"/>
      <c r="CRI57" s="8"/>
      <c r="CRJ57" s="6"/>
      <c r="CRK57" s="57"/>
      <c r="CRL57" s="877"/>
      <c r="CRM57" s="8"/>
      <c r="CRN57" s="8"/>
      <c r="CRO57" s="32"/>
      <c r="CRP57" s="8"/>
      <c r="CRQ57" s="6"/>
      <c r="CRR57" s="57"/>
      <c r="CRS57" s="877"/>
      <c r="CRT57" s="8"/>
      <c r="CRU57" s="8"/>
      <c r="CRV57" s="32"/>
      <c r="CRW57" s="8"/>
      <c r="CRX57" s="6"/>
      <c r="CRY57" s="57"/>
      <c r="CRZ57" s="877"/>
      <c r="CSA57" s="8"/>
      <c r="CSB57" s="8"/>
      <c r="CSC57" s="32"/>
      <c r="CSD57" s="8"/>
      <c r="CSE57" s="6"/>
      <c r="CSF57" s="57"/>
      <c r="CSG57" s="877"/>
      <c r="CSH57" s="8"/>
      <c r="CSI57" s="8"/>
      <c r="CSJ57" s="32"/>
      <c r="CSK57" s="8"/>
      <c r="CSL57" s="6"/>
      <c r="CSM57" s="57"/>
      <c r="CSN57" s="877"/>
      <c r="CSO57" s="8"/>
      <c r="CSP57" s="8"/>
      <c r="CSQ57" s="32"/>
      <c r="CSR57" s="8"/>
      <c r="CSS57" s="6"/>
      <c r="CST57" s="57"/>
      <c r="CSU57" s="877"/>
      <c r="CSV57" s="8"/>
      <c r="CSW57" s="8"/>
      <c r="CSX57" s="32"/>
      <c r="CSY57" s="8"/>
      <c r="CSZ57" s="6"/>
      <c r="CTA57" s="57"/>
      <c r="CTB57" s="877"/>
      <c r="CTC57" s="8"/>
      <c r="CTD57" s="8"/>
      <c r="CTE57" s="32"/>
      <c r="CTF57" s="8"/>
      <c r="CTG57" s="6"/>
      <c r="CTH57" s="57"/>
      <c r="CTI57" s="877"/>
      <c r="CTJ57" s="8"/>
      <c r="CTK57" s="8"/>
      <c r="CTL57" s="32"/>
      <c r="CTM57" s="8"/>
      <c r="CTN57" s="6"/>
      <c r="CTO57" s="57"/>
      <c r="CTP57" s="877"/>
      <c r="CTQ57" s="8"/>
      <c r="CTR57" s="8"/>
      <c r="CTS57" s="32"/>
      <c r="CTT57" s="8"/>
      <c r="CTU57" s="6"/>
      <c r="CTV57" s="57"/>
      <c r="CTW57" s="877"/>
      <c r="CTX57" s="8"/>
      <c r="CTY57" s="8"/>
      <c r="CTZ57" s="32"/>
      <c r="CUA57" s="8"/>
      <c r="CUB57" s="6"/>
      <c r="CUC57" s="57"/>
      <c r="CUD57" s="877"/>
      <c r="CUE57" s="8"/>
      <c r="CUF57" s="8"/>
      <c r="CUG57" s="32"/>
      <c r="CUH57" s="8"/>
      <c r="CUI57" s="6"/>
      <c r="CUJ57" s="57"/>
      <c r="CUK57" s="877"/>
      <c r="CUL57" s="8"/>
      <c r="CUM57" s="8"/>
      <c r="CUN57" s="32"/>
      <c r="CUO57" s="8"/>
      <c r="CUP57" s="6"/>
      <c r="CUQ57" s="57"/>
      <c r="CUR57" s="877"/>
      <c r="CUS57" s="8"/>
      <c r="CUT57" s="8"/>
      <c r="CUU57" s="32"/>
      <c r="CUV57" s="8"/>
      <c r="CUW57" s="6"/>
      <c r="CUX57" s="57"/>
      <c r="CUY57" s="877"/>
      <c r="CUZ57" s="8"/>
      <c r="CVA57" s="8"/>
      <c r="CVB57" s="32"/>
      <c r="CVC57" s="8"/>
      <c r="CVD57" s="6"/>
      <c r="CVE57" s="57"/>
      <c r="CVF57" s="877"/>
      <c r="CVG57" s="8"/>
      <c r="CVH57" s="8"/>
      <c r="CVI57" s="32"/>
      <c r="CVJ57" s="8"/>
      <c r="CVK57" s="6"/>
      <c r="CVL57" s="57"/>
      <c r="CVM57" s="877"/>
      <c r="CVN57" s="8"/>
      <c r="CVO57" s="8"/>
      <c r="CVP57" s="32"/>
      <c r="CVQ57" s="8"/>
      <c r="CVR57" s="6"/>
      <c r="CVS57" s="57"/>
      <c r="CVT57" s="877"/>
      <c r="CVU57" s="8"/>
      <c r="CVV57" s="8"/>
      <c r="CVW57" s="32"/>
      <c r="CVX57" s="8"/>
      <c r="CVY57" s="6"/>
      <c r="CVZ57" s="57"/>
      <c r="CWA57" s="877"/>
      <c r="CWB57" s="8"/>
      <c r="CWC57" s="8"/>
      <c r="CWD57" s="32"/>
      <c r="CWE57" s="8"/>
      <c r="CWF57" s="6"/>
      <c r="CWG57" s="57"/>
      <c r="CWH57" s="877"/>
      <c r="CWI57" s="8"/>
      <c r="CWJ57" s="8"/>
      <c r="CWK57" s="32"/>
      <c r="CWL57" s="8"/>
      <c r="CWM57" s="6"/>
      <c r="CWN57" s="57"/>
      <c r="CWO57" s="877"/>
      <c r="CWP57" s="8"/>
      <c r="CWQ57" s="8"/>
      <c r="CWR57" s="32"/>
      <c r="CWS57" s="8"/>
      <c r="CWT57" s="6"/>
      <c r="CWU57" s="57"/>
      <c r="CWV57" s="877"/>
      <c r="CWW57" s="8"/>
      <c r="CWX57" s="8"/>
      <c r="CWY57" s="32"/>
      <c r="CWZ57" s="8"/>
      <c r="CXA57" s="6"/>
      <c r="CXB57" s="57"/>
      <c r="CXC57" s="877"/>
      <c r="CXD57" s="8"/>
      <c r="CXE57" s="8"/>
      <c r="CXF57" s="32"/>
      <c r="CXG57" s="8"/>
      <c r="CXH57" s="6"/>
      <c r="CXI57" s="57"/>
      <c r="CXJ57" s="877"/>
      <c r="CXK57" s="8"/>
      <c r="CXL57" s="8"/>
      <c r="CXM57" s="32"/>
      <c r="CXN57" s="8"/>
      <c r="CXO57" s="6"/>
      <c r="CXP57" s="57"/>
      <c r="CXQ57" s="877"/>
      <c r="CXR57" s="8"/>
      <c r="CXS57" s="8"/>
      <c r="CXT57" s="32"/>
      <c r="CXU57" s="8"/>
      <c r="CXV57" s="6"/>
      <c r="CXW57" s="57"/>
      <c r="CXX57" s="877"/>
      <c r="CXY57" s="8"/>
      <c r="CXZ57" s="8"/>
      <c r="CYA57" s="32"/>
      <c r="CYB57" s="8"/>
      <c r="CYC57" s="6"/>
      <c r="CYD57" s="57"/>
      <c r="CYE57" s="877"/>
      <c r="CYF57" s="8"/>
      <c r="CYG57" s="8"/>
      <c r="CYH57" s="32"/>
      <c r="CYI57" s="8"/>
      <c r="CYJ57" s="6"/>
      <c r="CYK57" s="57"/>
      <c r="CYL57" s="877"/>
      <c r="CYM57" s="8"/>
      <c r="CYN57" s="8"/>
      <c r="CYO57" s="32"/>
      <c r="CYP57" s="8"/>
      <c r="CYQ57" s="6"/>
      <c r="CYR57" s="57"/>
      <c r="CYS57" s="877"/>
      <c r="CYT57" s="8"/>
      <c r="CYU57" s="8"/>
      <c r="CYV57" s="32"/>
      <c r="CYW57" s="8"/>
      <c r="CYX57" s="6"/>
      <c r="CYY57" s="57"/>
      <c r="CYZ57" s="877"/>
      <c r="CZA57" s="8"/>
      <c r="CZB57" s="8"/>
      <c r="CZC57" s="32"/>
      <c r="CZD57" s="8"/>
      <c r="CZE57" s="6"/>
      <c r="CZF57" s="57"/>
      <c r="CZG57" s="877"/>
      <c r="CZH57" s="8"/>
      <c r="CZI57" s="8"/>
      <c r="CZJ57" s="32"/>
      <c r="CZK57" s="8"/>
      <c r="CZL57" s="6"/>
      <c r="CZM57" s="57"/>
      <c r="CZN57" s="877"/>
      <c r="CZO57" s="8"/>
      <c r="CZP57" s="8"/>
      <c r="CZQ57" s="32"/>
      <c r="CZR57" s="8"/>
      <c r="CZS57" s="6"/>
      <c r="CZT57" s="57"/>
      <c r="CZU57" s="877"/>
      <c r="CZV57" s="8"/>
      <c r="CZW57" s="8"/>
      <c r="CZX57" s="32"/>
      <c r="CZY57" s="8"/>
      <c r="CZZ57" s="6"/>
      <c r="DAA57" s="57"/>
      <c r="DAB57" s="877"/>
      <c r="DAC57" s="8"/>
      <c r="DAD57" s="8"/>
      <c r="DAE57" s="32"/>
      <c r="DAF57" s="8"/>
      <c r="DAG57" s="6"/>
      <c r="DAH57" s="57"/>
      <c r="DAI57" s="877"/>
      <c r="DAJ57" s="8"/>
      <c r="DAK57" s="8"/>
      <c r="DAL57" s="32"/>
      <c r="DAM57" s="8"/>
      <c r="DAN57" s="6"/>
      <c r="DAO57" s="57"/>
      <c r="DAP57" s="877"/>
      <c r="DAQ57" s="8"/>
      <c r="DAR57" s="8"/>
      <c r="DAS57" s="32"/>
      <c r="DAT57" s="8"/>
      <c r="DAU57" s="6"/>
      <c r="DAV57" s="57"/>
      <c r="DAW57" s="877"/>
      <c r="DAX57" s="8"/>
      <c r="DAY57" s="8"/>
      <c r="DAZ57" s="32"/>
      <c r="DBA57" s="8"/>
      <c r="DBB57" s="6"/>
      <c r="DBC57" s="57"/>
      <c r="DBD57" s="877"/>
      <c r="DBE57" s="8"/>
      <c r="DBF57" s="8"/>
      <c r="DBG57" s="32"/>
      <c r="DBH57" s="8"/>
      <c r="DBI57" s="6"/>
      <c r="DBJ57" s="57"/>
      <c r="DBK57" s="877"/>
      <c r="DBL57" s="8"/>
      <c r="DBM57" s="8"/>
      <c r="DBN57" s="32"/>
      <c r="DBO57" s="8"/>
      <c r="DBP57" s="6"/>
      <c r="DBQ57" s="57"/>
      <c r="DBR57" s="877"/>
      <c r="DBS57" s="8"/>
      <c r="DBT57" s="8"/>
      <c r="DBU57" s="32"/>
      <c r="DBV57" s="8"/>
      <c r="DBW57" s="6"/>
      <c r="DBX57" s="57"/>
      <c r="DBY57" s="877"/>
      <c r="DBZ57" s="8"/>
      <c r="DCA57" s="8"/>
      <c r="DCB57" s="32"/>
      <c r="DCC57" s="8"/>
      <c r="DCD57" s="6"/>
      <c r="DCE57" s="57"/>
      <c r="DCF57" s="877"/>
      <c r="DCG57" s="8"/>
      <c r="DCH57" s="8"/>
      <c r="DCI57" s="32"/>
      <c r="DCJ57" s="8"/>
      <c r="DCK57" s="6"/>
      <c r="DCL57" s="57"/>
      <c r="DCM57" s="877"/>
      <c r="DCN57" s="8"/>
      <c r="DCO57" s="8"/>
      <c r="DCP57" s="32"/>
      <c r="DCQ57" s="8"/>
      <c r="DCR57" s="6"/>
      <c r="DCS57" s="57"/>
      <c r="DCT57" s="877"/>
      <c r="DCU57" s="8"/>
      <c r="DCV57" s="8"/>
      <c r="DCW57" s="32"/>
      <c r="DCX57" s="8"/>
      <c r="DCY57" s="6"/>
      <c r="DCZ57" s="57"/>
      <c r="DDA57" s="877"/>
      <c r="DDB57" s="8"/>
      <c r="DDC57" s="8"/>
      <c r="DDD57" s="32"/>
      <c r="DDE57" s="8"/>
      <c r="DDF57" s="6"/>
      <c r="DDG57" s="57"/>
      <c r="DDH57" s="877"/>
      <c r="DDI57" s="8"/>
      <c r="DDJ57" s="8"/>
      <c r="DDK57" s="32"/>
      <c r="DDL57" s="8"/>
      <c r="DDM57" s="6"/>
      <c r="DDN57" s="57"/>
      <c r="DDO57" s="877"/>
      <c r="DDP57" s="8"/>
      <c r="DDQ57" s="8"/>
      <c r="DDR57" s="32"/>
      <c r="DDS57" s="8"/>
      <c r="DDT57" s="6"/>
      <c r="DDU57" s="57"/>
      <c r="DDV57" s="877"/>
      <c r="DDW57" s="8"/>
      <c r="DDX57" s="8"/>
      <c r="DDY57" s="32"/>
      <c r="DDZ57" s="8"/>
      <c r="DEA57" s="6"/>
      <c r="DEB57" s="57"/>
      <c r="DEC57" s="877"/>
      <c r="DED57" s="8"/>
      <c r="DEE57" s="8"/>
      <c r="DEF57" s="32"/>
      <c r="DEG57" s="8"/>
      <c r="DEH57" s="6"/>
      <c r="DEI57" s="57"/>
      <c r="DEJ57" s="877"/>
      <c r="DEK57" s="8"/>
      <c r="DEL57" s="8"/>
      <c r="DEM57" s="32"/>
      <c r="DEN57" s="8"/>
      <c r="DEO57" s="6"/>
      <c r="DEP57" s="57"/>
      <c r="DEQ57" s="877"/>
      <c r="DER57" s="8"/>
      <c r="DES57" s="8"/>
      <c r="DET57" s="32"/>
      <c r="DEU57" s="8"/>
      <c r="DEV57" s="6"/>
      <c r="DEW57" s="57"/>
      <c r="DEX57" s="877"/>
      <c r="DEY57" s="8"/>
      <c r="DEZ57" s="8"/>
      <c r="DFA57" s="32"/>
      <c r="DFB57" s="8"/>
      <c r="DFC57" s="6"/>
      <c r="DFD57" s="57"/>
      <c r="DFE57" s="877"/>
      <c r="DFF57" s="8"/>
      <c r="DFG57" s="8"/>
      <c r="DFH57" s="32"/>
      <c r="DFI57" s="8"/>
      <c r="DFJ57" s="6"/>
      <c r="DFK57" s="57"/>
      <c r="DFL57" s="877"/>
      <c r="DFM57" s="8"/>
      <c r="DFN57" s="8"/>
      <c r="DFO57" s="32"/>
      <c r="DFP57" s="8"/>
      <c r="DFQ57" s="6"/>
      <c r="DFR57" s="57"/>
      <c r="DFS57" s="877"/>
      <c r="DFT57" s="8"/>
      <c r="DFU57" s="8"/>
      <c r="DFV57" s="32"/>
      <c r="DFW57" s="8"/>
      <c r="DFX57" s="6"/>
      <c r="DFY57" s="57"/>
      <c r="DFZ57" s="877"/>
      <c r="DGA57" s="8"/>
      <c r="DGB57" s="8"/>
      <c r="DGC57" s="32"/>
      <c r="DGD57" s="8"/>
      <c r="DGE57" s="6"/>
      <c r="DGF57" s="57"/>
      <c r="DGG57" s="877"/>
      <c r="DGH57" s="8"/>
      <c r="DGI57" s="8"/>
      <c r="DGJ57" s="32"/>
      <c r="DGK57" s="8"/>
      <c r="DGL57" s="6"/>
      <c r="DGM57" s="57"/>
      <c r="DGN57" s="877"/>
      <c r="DGO57" s="8"/>
      <c r="DGP57" s="8"/>
      <c r="DGQ57" s="32"/>
      <c r="DGR57" s="8"/>
      <c r="DGS57" s="6"/>
      <c r="DGT57" s="57"/>
      <c r="DGU57" s="877"/>
      <c r="DGV57" s="8"/>
      <c r="DGW57" s="8"/>
      <c r="DGX57" s="32"/>
      <c r="DGY57" s="8"/>
      <c r="DGZ57" s="6"/>
      <c r="DHA57" s="57"/>
      <c r="DHB57" s="877"/>
      <c r="DHC57" s="8"/>
      <c r="DHD57" s="8"/>
      <c r="DHE57" s="32"/>
      <c r="DHF57" s="8"/>
      <c r="DHG57" s="6"/>
      <c r="DHH57" s="57"/>
      <c r="DHI57" s="877"/>
      <c r="DHJ57" s="8"/>
      <c r="DHK57" s="8"/>
      <c r="DHL57" s="32"/>
      <c r="DHM57" s="8"/>
      <c r="DHN57" s="6"/>
      <c r="DHO57" s="57"/>
      <c r="DHP57" s="877"/>
      <c r="DHQ57" s="8"/>
      <c r="DHR57" s="8"/>
      <c r="DHS57" s="32"/>
      <c r="DHT57" s="8"/>
      <c r="DHU57" s="6"/>
      <c r="DHV57" s="57"/>
      <c r="DHW57" s="877"/>
      <c r="DHX57" s="8"/>
      <c r="DHY57" s="8"/>
      <c r="DHZ57" s="32"/>
      <c r="DIA57" s="8"/>
      <c r="DIB57" s="6"/>
      <c r="DIC57" s="57"/>
      <c r="DID57" s="877"/>
      <c r="DIE57" s="8"/>
      <c r="DIF57" s="8"/>
      <c r="DIG57" s="32"/>
      <c r="DIH57" s="8"/>
      <c r="DII57" s="6"/>
      <c r="DIJ57" s="57"/>
      <c r="DIK57" s="877"/>
      <c r="DIL57" s="8"/>
      <c r="DIM57" s="8"/>
      <c r="DIN57" s="32"/>
      <c r="DIO57" s="8"/>
      <c r="DIP57" s="6"/>
      <c r="DIQ57" s="57"/>
      <c r="DIR57" s="877"/>
      <c r="DIS57" s="8"/>
      <c r="DIT57" s="8"/>
      <c r="DIU57" s="32"/>
      <c r="DIV57" s="8"/>
      <c r="DIW57" s="6"/>
      <c r="DIX57" s="57"/>
      <c r="DIY57" s="877"/>
      <c r="DIZ57" s="8"/>
      <c r="DJA57" s="8"/>
      <c r="DJB57" s="32"/>
      <c r="DJC57" s="8"/>
      <c r="DJD57" s="6"/>
      <c r="DJE57" s="57"/>
      <c r="DJF57" s="877"/>
      <c r="DJG57" s="8"/>
      <c r="DJH57" s="8"/>
      <c r="DJI57" s="32"/>
      <c r="DJJ57" s="8"/>
      <c r="DJK57" s="6"/>
      <c r="DJL57" s="57"/>
      <c r="DJM57" s="877"/>
      <c r="DJN57" s="8"/>
      <c r="DJO57" s="8"/>
      <c r="DJP57" s="32"/>
      <c r="DJQ57" s="8"/>
      <c r="DJR57" s="6"/>
      <c r="DJS57" s="57"/>
      <c r="DJT57" s="877"/>
      <c r="DJU57" s="8"/>
      <c r="DJV57" s="8"/>
      <c r="DJW57" s="32"/>
      <c r="DJX57" s="8"/>
      <c r="DJY57" s="6"/>
      <c r="DJZ57" s="57"/>
      <c r="DKA57" s="877"/>
      <c r="DKB57" s="8"/>
      <c r="DKC57" s="8"/>
      <c r="DKD57" s="32"/>
      <c r="DKE57" s="8"/>
      <c r="DKF57" s="6"/>
      <c r="DKG57" s="57"/>
      <c r="DKH57" s="877"/>
      <c r="DKI57" s="8"/>
      <c r="DKJ57" s="8"/>
      <c r="DKK57" s="32"/>
      <c r="DKL57" s="8"/>
      <c r="DKM57" s="6"/>
      <c r="DKN57" s="57"/>
      <c r="DKO57" s="877"/>
      <c r="DKP57" s="8"/>
      <c r="DKQ57" s="8"/>
      <c r="DKR57" s="32"/>
      <c r="DKS57" s="8"/>
      <c r="DKT57" s="6"/>
      <c r="DKU57" s="57"/>
      <c r="DKV57" s="877"/>
      <c r="DKW57" s="8"/>
      <c r="DKX57" s="8"/>
      <c r="DKY57" s="32"/>
      <c r="DKZ57" s="8"/>
      <c r="DLA57" s="6"/>
      <c r="DLB57" s="57"/>
      <c r="DLC57" s="877"/>
      <c r="DLD57" s="8"/>
      <c r="DLE57" s="8"/>
      <c r="DLF57" s="32"/>
      <c r="DLG57" s="8"/>
      <c r="DLH57" s="6"/>
      <c r="DLI57" s="57"/>
      <c r="DLJ57" s="877"/>
      <c r="DLK57" s="8"/>
      <c r="DLL57" s="8"/>
      <c r="DLM57" s="32"/>
      <c r="DLN57" s="8"/>
      <c r="DLO57" s="6"/>
      <c r="DLP57" s="57"/>
      <c r="DLQ57" s="877"/>
      <c r="DLR57" s="8"/>
      <c r="DLS57" s="8"/>
      <c r="DLT57" s="32"/>
      <c r="DLU57" s="8"/>
      <c r="DLV57" s="6"/>
      <c r="DLW57" s="57"/>
      <c r="DLX57" s="877"/>
      <c r="DLY57" s="8"/>
      <c r="DLZ57" s="8"/>
      <c r="DMA57" s="32"/>
      <c r="DMB57" s="8"/>
      <c r="DMC57" s="6"/>
      <c r="DMD57" s="57"/>
      <c r="DME57" s="877"/>
      <c r="DMF57" s="8"/>
      <c r="DMG57" s="8"/>
      <c r="DMH57" s="32"/>
      <c r="DMI57" s="8"/>
      <c r="DMJ57" s="6"/>
      <c r="DMK57" s="57"/>
      <c r="DML57" s="877"/>
      <c r="DMM57" s="8"/>
      <c r="DMN57" s="8"/>
      <c r="DMO57" s="32"/>
      <c r="DMP57" s="8"/>
      <c r="DMQ57" s="6"/>
      <c r="DMR57" s="57"/>
      <c r="DMS57" s="877"/>
      <c r="DMT57" s="8"/>
      <c r="DMU57" s="8"/>
      <c r="DMV57" s="32"/>
      <c r="DMW57" s="8"/>
      <c r="DMX57" s="6"/>
      <c r="DMY57" s="57"/>
      <c r="DMZ57" s="877"/>
      <c r="DNA57" s="8"/>
      <c r="DNB57" s="8"/>
      <c r="DNC57" s="32"/>
      <c r="DND57" s="8"/>
      <c r="DNE57" s="6"/>
      <c r="DNF57" s="57"/>
      <c r="DNG57" s="877"/>
      <c r="DNH57" s="8"/>
      <c r="DNI57" s="8"/>
      <c r="DNJ57" s="32"/>
      <c r="DNK57" s="8"/>
      <c r="DNL57" s="6"/>
      <c r="DNM57" s="57"/>
      <c r="DNN57" s="877"/>
      <c r="DNO57" s="8"/>
      <c r="DNP57" s="8"/>
      <c r="DNQ57" s="32"/>
      <c r="DNR57" s="8"/>
      <c r="DNS57" s="6"/>
      <c r="DNT57" s="57"/>
      <c r="DNU57" s="877"/>
      <c r="DNV57" s="8"/>
      <c r="DNW57" s="8"/>
      <c r="DNX57" s="32"/>
      <c r="DNY57" s="8"/>
      <c r="DNZ57" s="6"/>
      <c r="DOA57" s="57"/>
      <c r="DOB57" s="877"/>
      <c r="DOC57" s="8"/>
      <c r="DOD57" s="8"/>
      <c r="DOE57" s="32"/>
      <c r="DOF57" s="8"/>
      <c r="DOG57" s="6"/>
      <c r="DOH57" s="57"/>
      <c r="DOI57" s="877"/>
      <c r="DOJ57" s="8"/>
      <c r="DOK57" s="8"/>
      <c r="DOL57" s="32"/>
      <c r="DOM57" s="8"/>
      <c r="DON57" s="6"/>
      <c r="DOO57" s="57"/>
      <c r="DOP57" s="877"/>
      <c r="DOQ57" s="8"/>
      <c r="DOR57" s="8"/>
      <c r="DOS57" s="32"/>
      <c r="DOT57" s="8"/>
      <c r="DOU57" s="6"/>
      <c r="DOV57" s="57"/>
      <c r="DOW57" s="877"/>
      <c r="DOX57" s="8"/>
      <c r="DOY57" s="8"/>
      <c r="DOZ57" s="32"/>
      <c r="DPA57" s="8"/>
      <c r="DPB57" s="6"/>
      <c r="DPC57" s="57"/>
      <c r="DPD57" s="877"/>
      <c r="DPE57" s="8"/>
      <c r="DPF57" s="8"/>
      <c r="DPG57" s="32"/>
      <c r="DPH57" s="8"/>
      <c r="DPI57" s="6"/>
      <c r="DPJ57" s="57"/>
      <c r="DPK57" s="877"/>
      <c r="DPL57" s="8"/>
      <c r="DPM57" s="8"/>
      <c r="DPN57" s="32"/>
      <c r="DPO57" s="8"/>
      <c r="DPP57" s="6"/>
      <c r="DPQ57" s="57"/>
      <c r="DPR57" s="877"/>
      <c r="DPS57" s="8"/>
      <c r="DPT57" s="8"/>
      <c r="DPU57" s="32"/>
      <c r="DPV57" s="8"/>
      <c r="DPW57" s="6"/>
      <c r="DPX57" s="57"/>
      <c r="DPY57" s="877"/>
      <c r="DPZ57" s="8"/>
      <c r="DQA57" s="8"/>
      <c r="DQB57" s="32"/>
      <c r="DQC57" s="8"/>
      <c r="DQD57" s="6"/>
      <c r="DQE57" s="57"/>
      <c r="DQF57" s="877"/>
      <c r="DQG57" s="8"/>
      <c r="DQH57" s="8"/>
      <c r="DQI57" s="32"/>
      <c r="DQJ57" s="8"/>
      <c r="DQK57" s="6"/>
      <c r="DQL57" s="57"/>
      <c r="DQM57" s="877"/>
      <c r="DQN57" s="8"/>
      <c r="DQO57" s="8"/>
      <c r="DQP57" s="32"/>
      <c r="DQQ57" s="8"/>
      <c r="DQR57" s="6"/>
      <c r="DQS57" s="57"/>
      <c r="DQT57" s="877"/>
      <c r="DQU57" s="8"/>
      <c r="DQV57" s="8"/>
      <c r="DQW57" s="32"/>
      <c r="DQX57" s="8"/>
      <c r="DQY57" s="6"/>
      <c r="DQZ57" s="57"/>
      <c r="DRA57" s="877"/>
      <c r="DRB57" s="8"/>
      <c r="DRC57" s="8"/>
      <c r="DRD57" s="32"/>
      <c r="DRE57" s="8"/>
      <c r="DRF57" s="6"/>
      <c r="DRG57" s="57"/>
      <c r="DRH57" s="877"/>
      <c r="DRI57" s="8"/>
      <c r="DRJ57" s="8"/>
      <c r="DRK57" s="32"/>
      <c r="DRL57" s="8"/>
      <c r="DRM57" s="6"/>
      <c r="DRN57" s="57"/>
      <c r="DRO57" s="877"/>
      <c r="DRP57" s="8"/>
      <c r="DRQ57" s="8"/>
      <c r="DRR57" s="32"/>
      <c r="DRS57" s="8"/>
      <c r="DRT57" s="6"/>
      <c r="DRU57" s="57"/>
      <c r="DRV57" s="877"/>
      <c r="DRW57" s="8"/>
      <c r="DRX57" s="8"/>
      <c r="DRY57" s="32"/>
      <c r="DRZ57" s="8"/>
      <c r="DSA57" s="6"/>
      <c r="DSB57" s="57"/>
      <c r="DSC57" s="877"/>
      <c r="DSD57" s="8"/>
      <c r="DSE57" s="8"/>
      <c r="DSF57" s="32"/>
      <c r="DSG57" s="8"/>
      <c r="DSH57" s="6"/>
      <c r="DSI57" s="57"/>
      <c r="DSJ57" s="877"/>
      <c r="DSK57" s="8"/>
      <c r="DSL57" s="8"/>
      <c r="DSM57" s="32"/>
      <c r="DSN57" s="8"/>
      <c r="DSO57" s="6"/>
      <c r="DSP57" s="57"/>
      <c r="DSQ57" s="877"/>
      <c r="DSR57" s="8"/>
      <c r="DSS57" s="8"/>
      <c r="DST57" s="32"/>
      <c r="DSU57" s="8"/>
      <c r="DSV57" s="6"/>
      <c r="DSW57" s="57"/>
      <c r="DSX57" s="877"/>
      <c r="DSY57" s="8"/>
      <c r="DSZ57" s="8"/>
      <c r="DTA57" s="32"/>
      <c r="DTB57" s="8"/>
      <c r="DTC57" s="6"/>
      <c r="DTD57" s="57"/>
      <c r="DTE57" s="877"/>
      <c r="DTF57" s="8"/>
      <c r="DTG57" s="8"/>
      <c r="DTH57" s="32"/>
      <c r="DTI57" s="8"/>
      <c r="DTJ57" s="6"/>
      <c r="DTK57" s="57"/>
      <c r="DTL57" s="877"/>
      <c r="DTM57" s="8"/>
      <c r="DTN57" s="8"/>
      <c r="DTO57" s="32"/>
      <c r="DTP57" s="8"/>
      <c r="DTQ57" s="6"/>
      <c r="DTR57" s="57"/>
      <c r="DTS57" s="877"/>
      <c r="DTT57" s="8"/>
      <c r="DTU57" s="8"/>
      <c r="DTV57" s="32"/>
      <c r="DTW57" s="8"/>
      <c r="DTX57" s="6"/>
      <c r="DTY57" s="57"/>
      <c r="DTZ57" s="877"/>
      <c r="DUA57" s="8"/>
      <c r="DUB57" s="8"/>
      <c r="DUC57" s="32"/>
      <c r="DUD57" s="8"/>
      <c r="DUE57" s="6"/>
      <c r="DUF57" s="57"/>
      <c r="DUG57" s="877"/>
      <c r="DUH57" s="8"/>
      <c r="DUI57" s="8"/>
      <c r="DUJ57" s="32"/>
      <c r="DUK57" s="8"/>
      <c r="DUL57" s="6"/>
      <c r="DUM57" s="57"/>
      <c r="DUN57" s="877"/>
      <c r="DUO57" s="8"/>
      <c r="DUP57" s="8"/>
      <c r="DUQ57" s="32"/>
      <c r="DUR57" s="8"/>
      <c r="DUS57" s="6"/>
      <c r="DUT57" s="57"/>
      <c r="DUU57" s="877"/>
      <c r="DUV57" s="8"/>
      <c r="DUW57" s="8"/>
      <c r="DUX57" s="32"/>
      <c r="DUY57" s="8"/>
      <c r="DUZ57" s="6"/>
      <c r="DVA57" s="57"/>
      <c r="DVB57" s="877"/>
      <c r="DVC57" s="8"/>
      <c r="DVD57" s="8"/>
      <c r="DVE57" s="32"/>
      <c r="DVF57" s="8"/>
      <c r="DVG57" s="6"/>
      <c r="DVH57" s="57"/>
      <c r="DVI57" s="877"/>
      <c r="DVJ57" s="8"/>
      <c r="DVK57" s="8"/>
      <c r="DVL57" s="32"/>
      <c r="DVM57" s="8"/>
      <c r="DVN57" s="6"/>
      <c r="DVO57" s="57"/>
      <c r="DVP57" s="877"/>
      <c r="DVQ57" s="8"/>
      <c r="DVR57" s="8"/>
      <c r="DVS57" s="32"/>
      <c r="DVT57" s="8"/>
      <c r="DVU57" s="6"/>
      <c r="DVV57" s="57"/>
      <c r="DVW57" s="877"/>
      <c r="DVX57" s="8"/>
      <c r="DVY57" s="8"/>
      <c r="DVZ57" s="32"/>
      <c r="DWA57" s="8"/>
      <c r="DWB57" s="6"/>
      <c r="DWC57" s="57"/>
      <c r="DWD57" s="877"/>
      <c r="DWE57" s="8"/>
      <c r="DWF57" s="8"/>
      <c r="DWG57" s="32"/>
      <c r="DWH57" s="8"/>
      <c r="DWI57" s="6"/>
      <c r="DWJ57" s="57"/>
      <c r="DWK57" s="877"/>
      <c r="DWL57" s="8"/>
      <c r="DWM57" s="8"/>
      <c r="DWN57" s="32"/>
      <c r="DWO57" s="8"/>
      <c r="DWP57" s="6"/>
      <c r="DWQ57" s="57"/>
      <c r="DWR57" s="877"/>
      <c r="DWS57" s="8"/>
      <c r="DWT57" s="8"/>
      <c r="DWU57" s="32"/>
      <c r="DWV57" s="8"/>
      <c r="DWW57" s="6"/>
      <c r="DWX57" s="57"/>
      <c r="DWY57" s="877"/>
      <c r="DWZ57" s="8"/>
      <c r="DXA57" s="8"/>
      <c r="DXB57" s="32"/>
      <c r="DXC57" s="8"/>
      <c r="DXD57" s="6"/>
      <c r="DXE57" s="57"/>
      <c r="DXF57" s="877"/>
      <c r="DXG57" s="8"/>
      <c r="DXH57" s="8"/>
      <c r="DXI57" s="32"/>
      <c r="DXJ57" s="8"/>
      <c r="DXK57" s="6"/>
      <c r="DXL57" s="57"/>
      <c r="DXM57" s="877"/>
      <c r="DXN57" s="8"/>
      <c r="DXO57" s="8"/>
      <c r="DXP57" s="32"/>
      <c r="DXQ57" s="8"/>
      <c r="DXR57" s="6"/>
      <c r="DXS57" s="57"/>
      <c r="DXT57" s="877"/>
      <c r="DXU57" s="8"/>
      <c r="DXV57" s="8"/>
      <c r="DXW57" s="32"/>
      <c r="DXX57" s="8"/>
      <c r="DXY57" s="6"/>
      <c r="DXZ57" s="57"/>
      <c r="DYA57" s="877"/>
      <c r="DYB57" s="8"/>
      <c r="DYC57" s="8"/>
      <c r="DYD57" s="32"/>
      <c r="DYE57" s="8"/>
      <c r="DYF57" s="6"/>
      <c r="DYG57" s="57"/>
      <c r="DYH57" s="877"/>
      <c r="DYI57" s="8"/>
      <c r="DYJ57" s="8"/>
      <c r="DYK57" s="32"/>
      <c r="DYL57" s="8"/>
      <c r="DYM57" s="6"/>
      <c r="DYN57" s="57"/>
      <c r="DYO57" s="877"/>
      <c r="DYP57" s="8"/>
      <c r="DYQ57" s="8"/>
      <c r="DYR57" s="32"/>
      <c r="DYS57" s="8"/>
      <c r="DYT57" s="6"/>
      <c r="DYU57" s="57"/>
      <c r="DYV57" s="877"/>
      <c r="DYW57" s="8"/>
      <c r="DYX57" s="8"/>
      <c r="DYY57" s="32"/>
      <c r="DYZ57" s="8"/>
      <c r="DZA57" s="6"/>
      <c r="DZB57" s="57"/>
      <c r="DZC57" s="877"/>
      <c r="DZD57" s="8"/>
      <c r="DZE57" s="8"/>
      <c r="DZF57" s="32"/>
      <c r="DZG57" s="8"/>
      <c r="DZH57" s="6"/>
      <c r="DZI57" s="57"/>
      <c r="DZJ57" s="877"/>
      <c r="DZK57" s="8"/>
      <c r="DZL57" s="8"/>
      <c r="DZM57" s="32"/>
      <c r="DZN57" s="8"/>
      <c r="DZO57" s="6"/>
      <c r="DZP57" s="57"/>
      <c r="DZQ57" s="877"/>
      <c r="DZR57" s="8"/>
      <c r="DZS57" s="8"/>
      <c r="DZT57" s="32"/>
      <c r="DZU57" s="8"/>
      <c r="DZV57" s="6"/>
      <c r="DZW57" s="57"/>
      <c r="DZX57" s="877"/>
      <c r="DZY57" s="8"/>
      <c r="DZZ57" s="8"/>
      <c r="EAA57" s="32"/>
      <c r="EAB57" s="8"/>
      <c r="EAC57" s="6"/>
      <c r="EAD57" s="57"/>
      <c r="EAE57" s="877"/>
      <c r="EAF57" s="8"/>
      <c r="EAG57" s="8"/>
      <c r="EAH57" s="32"/>
      <c r="EAI57" s="8"/>
      <c r="EAJ57" s="6"/>
      <c r="EAK57" s="57"/>
      <c r="EAL57" s="877"/>
      <c r="EAM57" s="8"/>
      <c r="EAN57" s="8"/>
      <c r="EAO57" s="32"/>
      <c r="EAP57" s="8"/>
      <c r="EAQ57" s="6"/>
      <c r="EAR57" s="57"/>
      <c r="EAS57" s="877"/>
      <c r="EAT57" s="8"/>
      <c r="EAU57" s="8"/>
      <c r="EAV57" s="32"/>
      <c r="EAW57" s="8"/>
      <c r="EAX57" s="6"/>
      <c r="EAY57" s="57"/>
      <c r="EAZ57" s="877"/>
      <c r="EBA57" s="8"/>
      <c r="EBB57" s="8"/>
      <c r="EBC57" s="32"/>
      <c r="EBD57" s="8"/>
      <c r="EBE57" s="6"/>
      <c r="EBF57" s="57"/>
      <c r="EBG57" s="877"/>
      <c r="EBH57" s="8"/>
      <c r="EBI57" s="8"/>
      <c r="EBJ57" s="32"/>
      <c r="EBK57" s="8"/>
      <c r="EBL57" s="6"/>
      <c r="EBM57" s="57"/>
      <c r="EBN57" s="877"/>
      <c r="EBO57" s="8"/>
      <c r="EBP57" s="8"/>
      <c r="EBQ57" s="32"/>
      <c r="EBR57" s="8"/>
      <c r="EBS57" s="6"/>
      <c r="EBT57" s="57"/>
      <c r="EBU57" s="877"/>
      <c r="EBV57" s="8"/>
      <c r="EBW57" s="8"/>
      <c r="EBX57" s="32"/>
      <c r="EBY57" s="8"/>
      <c r="EBZ57" s="6"/>
      <c r="ECA57" s="57"/>
      <c r="ECB57" s="877"/>
      <c r="ECC57" s="8"/>
      <c r="ECD57" s="8"/>
      <c r="ECE57" s="32"/>
      <c r="ECF57" s="8"/>
      <c r="ECG57" s="6"/>
      <c r="ECH57" s="57"/>
      <c r="ECI57" s="877"/>
      <c r="ECJ57" s="8"/>
      <c r="ECK57" s="8"/>
      <c r="ECL57" s="32"/>
      <c r="ECM57" s="8"/>
      <c r="ECN57" s="6"/>
      <c r="ECO57" s="57"/>
      <c r="ECP57" s="877"/>
      <c r="ECQ57" s="8"/>
      <c r="ECR57" s="8"/>
      <c r="ECS57" s="32"/>
      <c r="ECT57" s="8"/>
      <c r="ECU57" s="6"/>
      <c r="ECV57" s="57"/>
      <c r="ECW57" s="877"/>
      <c r="ECX57" s="8"/>
      <c r="ECY57" s="8"/>
      <c r="ECZ57" s="32"/>
      <c r="EDA57" s="8"/>
      <c r="EDB57" s="6"/>
      <c r="EDC57" s="57"/>
      <c r="EDD57" s="877"/>
      <c r="EDE57" s="8"/>
      <c r="EDF57" s="8"/>
      <c r="EDG57" s="32"/>
      <c r="EDH57" s="8"/>
      <c r="EDI57" s="6"/>
      <c r="EDJ57" s="57"/>
      <c r="EDK57" s="877"/>
      <c r="EDL57" s="8"/>
      <c r="EDM57" s="8"/>
      <c r="EDN57" s="32"/>
      <c r="EDO57" s="8"/>
      <c r="EDP57" s="6"/>
      <c r="EDQ57" s="57"/>
      <c r="EDR57" s="877"/>
      <c r="EDS57" s="8"/>
      <c r="EDT57" s="8"/>
      <c r="EDU57" s="32"/>
      <c r="EDV57" s="8"/>
      <c r="EDW57" s="6"/>
      <c r="EDX57" s="57"/>
      <c r="EDY57" s="877"/>
      <c r="EDZ57" s="8"/>
      <c r="EEA57" s="8"/>
      <c r="EEB57" s="32"/>
      <c r="EEC57" s="8"/>
      <c r="EED57" s="6"/>
      <c r="EEE57" s="57"/>
      <c r="EEF57" s="877"/>
      <c r="EEG57" s="8"/>
      <c r="EEH57" s="8"/>
      <c r="EEI57" s="32"/>
      <c r="EEJ57" s="8"/>
      <c r="EEK57" s="6"/>
      <c r="EEL57" s="57"/>
      <c r="EEM57" s="877"/>
      <c r="EEN57" s="8"/>
      <c r="EEO57" s="8"/>
      <c r="EEP57" s="32"/>
      <c r="EEQ57" s="8"/>
      <c r="EER57" s="6"/>
      <c r="EES57" s="57"/>
      <c r="EET57" s="877"/>
      <c r="EEU57" s="8"/>
      <c r="EEV57" s="8"/>
      <c r="EEW57" s="32"/>
      <c r="EEX57" s="8"/>
      <c r="EEY57" s="6"/>
      <c r="EEZ57" s="57"/>
      <c r="EFA57" s="877"/>
      <c r="EFB57" s="8"/>
      <c r="EFC57" s="8"/>
      <c r="EFD57" s="32"/>
      <c r="EFE57" s="8"/>
      <c r="EFF57" s="6"/>
      <c r="EFG57" s="57"/>
      <c r="EFH57" s="877"/>
      <c r="EFI57" s="8"/>
      <c r="EFJ57" s="8"/>
      <c r="EFK57" s="32"/>
      <c r="EFL57" s="8"/>
      <c r="EFM57" s="6"/>
      <c r="EFN57" s="57"/>
      <c r="EFO57" s="877"/>
      <c r="EFP57" s="8"/>
      <c r="EFQ57" s="8"/>
      <c r="EFR57" s="32"/>
      <c r="EFS57" s="8"/>
      <c r="EFT57" s="6"/>
      <c r="EFU57" s="57"/>
      <c r="EFV57" s="877"/>
      <c r="EFW57" s="8"/>
      <c r="EFX57" s="8"/>
      <c r="EFY57" s="32"/>
      <c r="EFZ57" s="8"/>
      <c r="EGA57" s="6"/>
      <c r="EGB57" s="57"/>
      <c r="EGC57" s="877"/>
      <c r="EGD57" s="8"/>
      <c r="EGE57" s="8"/>
      <c r="EGF57" s="32"/>
      <c r="EGG57" s="8"/>
      <c r="EGH57" s="6"/>
      <c r="EGI57" s="57"/>
      <c r="EGJ57" s="877"/>
      <c r="EGK57" s="8"/>
      <c r="EGL57" s="8"/>
      <c r="EGM57" s="32"/>
      <c r="EGN57" s="8"/>
      <c r="EGO57" s="6"/>
      <c r="EGP57" s="57"/>
      <c r="EGQ57" s="877"/>
      <c r="EGR57" s="8"/>
      <c r="EGS57" s="8"/>
      <c r="EGT57" s="32"/>
      <c r="EGU57" s="8"/>
      <c r="EGV57" s="6"/>
      <c r="EGW57" s="57"/>
      <c r="EGX57" s="877"/>
      <c r="EGY57" s="8"/>
      <c r="EGZ57" s="8"/>
      <c r="EHA57" s="32"/>
      <c r="EHB57" s="8"/>
      <c r="EHC57" s="6"/>
      <c r="EHD57" s="57"/>
      <c r="EHE57" s="877"/>
      <c r="EHF57" s="8"/>
      <c r="EHG57" s="8"/>
      <c r="EHH57" s="32"/>
      <c r="EHI57" s="8"/>
      <c r="EHJ57" s="6"/>
      <c r="EHK57" s="57"/>
      <c r="EHL57" s="877"/>
      <c r="EHM57" s="8"/>
      <c r="EHN57" s="8"/>
      <c r="EHO57" s="32"/>
      <c r="EHP57" s="8"/>
      <c r="EHQ57" s="6"/>
      <c r="EHR57" s="57"/>
      <c r="EHS57" s="877"/>
      <c r="EHT57" s="8"/>
      <c r="EHU57" s="8"/>
      <c r="EHV57" s="32"/>
      <c r="EHW57" s="8"/>
      <c r="EHX57" s="6"/>
      <c r="EHY57" s="57"/>
      <c r="EHZ57" s="877"/>
      <c r="EIA57" s="8"/>
      <c r="EIB57" s="8"/>
      <c r="EIC57" s="32"/>
      <c r="EID57" s="8"/>
      <c r="EIE57" s="6"/>
      <c r="EIF57" s="57"/>
      <c r="EIG57" s="877"/>
      <c r="EIH57" s="8"/>
      <c r="EII57" s="8"/>
      <c r="EIJ57" s="32"/>
      <c r="EIK57" s="8"/>
      <c r="EIL57" s="6"/>
      <c r="EIM57" s="57"/>
      <c r="EIN57" s="877"/>
      <c r="EIO57" s="8"/>
      <c r="EIP57" s="8"/>
      <c r="EIQ57" s="32"/>
      <c r="EIR57" s="8"/>
      <c r="EIS57" s="6"/>
      <c r="EIT57" s="57"/>
      <c r="EIU57" s="877"/>
      <c r="EIV57" s="8"/>
      <c r="EIW57" s="8"/>
      <c r="EIX57" s="32"/>
      <c r="EIY57" s="8"/>
      <c r="EIZ57" s="6"/>
      <c r="EJA57" s="57"/>
      <c r="EJB57" s="877"/>
      <c r="EJC57" s="8"/>
      <c r="EJD57" s="8"/>
      <c r="EJE57" s="32"/>
      <c r="EJF57" s="8"/>
      <c r="EJG57" s="6"/>
      <c r="EJH57" s="57"/>
      <c r="EJI57" s="877"/>
      <c r="EJJ57" s="8"/>
      <c r="EJK57" s="8"/>
      <c r="EJL57" s="32"/>
      <c r="EJM57" s="8"/>
      <c r="EJN57" s="6"/>
      <c r="EJO57" s="57"/>
      <c r="EJP57" s="877"/>
      <c r="EJQ57" s="8"/>
      <c r="EJR57" s="8"/>
      <c r="EJS57" s="32"/>
      <c r="EJT57" s="8"/>
      <c r="EJU57" s="6"/>
      <c r="EJV57" s="57"/>
      <c r="EJW57" s="877"/>
      <c r="EJX57" s="8"/>
      <c r="EJY57" s="8"/>
      <c r="EJZ57" s="32"/>
      <c r="EKA57" s="8"/>
      <c r="EKB57" s="6"/>
      <c r="EKC57" s="57"/>
      <c r="EKD57" s="877"/>
      <c r="EKE57" s="8"/>
      <c r="EKF57" s="8"/>
      <c r="EKG57" s="32"/>
      <c r="EKH57" s="8"/>
      <c r="EKI57" s="6"/>
      <c r="EKJ57" s="57"/>
      <c r="EKK57" s="877"/>
      <c r="EKL57" s="8"/>
      <c r="EKM57" s="8"/>
      <c r="EKN57" s="32"/>
      <c r="EKO57" s="8"/>
      <c r="EKP57" s="6"/>
      <c r="EKQ57" s="57"/>
      <c r="EKR57" s="877"/>
      <c r="EKS57" s="8"/>
      <c r="EKT57" s="8"/>
      <c r="EKU57" s="32"/>
      <c r="EKV57" s="8"/>
      <c r="EKW57" s="6"/>
      <c r="EKX57" s="57"/>
      <c r="EKY57" s="877"/>
      <c r="EKZ57" s="8"/>
      <c r="ELA57" s="8"/>
      <c r="ELB57" s="32"/>
      <c r="ELC57" s="8"/>
      <c r="ELD57" s="6"/>
      <c r="ELE57" s="57"/>
      <c r="ELF57" s="877"/>
      <c r="ELG57" s="8"/>
      <c r="ELH57" s="8"/>
      <c r="ELI57" s="32"/>
      <c r="ELJ57" s="8"/>
      <c r="ELK57" s="6"/>
      <c r="ELL57" s="57"/>
      <c r="ELM57" s="877"/>
      <c r="ELN57" s="8"/>
      <c r="ELO57" s="8"/>
      <c r="ELP57" s="32"/>
      <c r="ELQ57" s="8"/>
      <c r="ELR57" s="6"/>
      <c r="ELS57" s="57"/>
      <c r="ELT57" s="877"/>
      <c r="ELU57" s="8"/>
      <c r="ELV57" s="8"/>
      <c r="ELW57" s="32"/>
      <c r="ELX57" s="8"/>
      <c r="ELY57" s="6"/>
      <c r="ELZ57" s="57"/>
      <c r="EMA57" s="877"/>
      <c r="EMB57" s="8"/>
      <c r="EMC57" s="8"/>
      <c r="EMD57" s="32"/>
      <c r="EME57" s="8"/>
      <c r="EMF57" s="6"/>
      <c r="EMG57" s="57"/>
      <c r="EMH57" s="877"/>
      <c r="EMI57" s="8"/>
      <c r="EMJ57" s="8"/>
      <c r="EMK57" s="32"/>
      <c r="EML57" s="8"/>
      <c r="EMM57" s="6"/>
      <c r="EMN57" s="57"/>
      <c r="EMO57" s="877"/>
      <c r="EMP57" s="8"/>
      <c r="EMQ57" s="8"/>
      <c r="EMR57" s="32"/>
      <c r="EMS57" s="8"/>
      <c r="EMT57" s="6"/>
      <c r="EMU57" s="57"/>
      <c r="EMV57" s="877"/>
      <c r="EMW57" s="8"/>
      <c r="EMX57" s="8"/>
      <c r="EMY57" s="32"/>
      <c r="EMZ57" s="8"/>
      <c r="ENA57" s="6"/>
      <c r="ENB57" s="57"/>
      <c r="ENC57" s="877"/>
      <c r="END57" s="8"/>
      <c r="ENE57" s="8"/>
      <c r="ENF57" s="32"/>
      <c r="ENG57" s="8"/>
      <c r="ENH57" s="6"/>
      <c r="ENI57" s="57"/>
      <c r="ENJ57" s="877"/>
      <c r="ENK57" s="8"/>
      <c r="ENL57" s="8"/>
      <c r="ENM57" s="32"/>
      <c r="ENN57" s="8"/>
      <c r="ENO57" s="6"/>
      <c r="ENP57" s="57"/>
      <c r="ENQ57" s="877"/>
      <c r="ENR57" s="8"/>
      <c r="ENS57" s="8"/>
      <c r="ENT57" s="32"/>
      <c r="ENU57" s="8"/>
      <c r="ENV57" s="6"/>
      <c r="ENW57" s="57"/>
      <c r="ENX57" s="877"/>
      <c r="ENY57" s="8"/>
      <c r="ENZ57" s="8"/>
      <c r="EOA57" s="32"/>
      <c r="EOB57" s="8"/>
      <c r="EOC57" s="6"/>
      <c r="EOD57" s="57"/>
      <c r="EOE57" s="877"/>
      <c r="EOF57" s="8"/>
      <c r="EOG57" s="8"/>
      <c r="EOH57" s="32"/>
      <c r="EOI57" s="8"/>
      <c r="EOJ57" s="6"/>
      <c r="EOK57" s="57"/>
      <c r="EOL57" s="877"/>
      <c r="EOM57" s="8"/>
      <c r="EON57" s="8"/>
      <c r="EOO57" s="32"/>
      <c r="EOP57" s="8"/>
      <c r="EOQ57" s="6"/>
      <c r="EOR57" s="57"/>
      <c r="EOS57" s="877"/>
      <c r="EOT57" s="8"/>
      <c r="EOU57" s="8"/>
      <c r="EOV57" s="32"/>
      <c r="EOW57" s="8"/>
      <c r="EOX57" s="6"/>
      <c r="EOY57" s="57"/>
      <c r="EOZ57" s="877"/>
      <c r="EPA57" s="8"/>
      <c r="EPB57" s="8"/>
      <c r="EPC57" s="32"/>
      <c r="EPD57" s="8"/>
      <c r="EPE57" s="6"/>
      <c r="EPF57" s="57"/>
      <c r="EPG57" s="877"/>
      <c r="EPH57" s="8"/>
      <c r="EPI57" s="8"/>
      <c r="EPJ57" s="32"/>
      <c r="EPK57" s="8"/>
      <c r="EPL57" s="6"/>
      <c r="EPM57" s="57"/>
      <c r="EPN57" s="877"/>
      <c r="EPO57" s="8"/>
      <c r="EPP57" s="8"/>
      <c r="EPQ57" s="32"/>
      <c r="EPR57" s="8"/>
      <c r="EPS57" s="6"/>
      <c r="EPT57" s="57"/>
      <c r="EPU57" s="877"/>
      <c r="EPV57" s="8"/>
      <c r="EPW57" s="8"/>
      <c r="EPX57" s="32"/>
      <c r="EPY57" s="8"/>
      <c r="EPZ57" s="6"/>
      <c r="EQA57" s="57"/>
      <c r="EQB57" s="877"/>
      <c r="EQC57" s="8"/>
      <c r="EQD57" s="8"/>
      <c r="EQE57" s="32"/>
      <c r="EQF57" s="8"/>
      <c r="EQG57" s="6"/>
      <c r="EQH57" s="57"/>
      <c r="EQI57" s="877"/>
      <c r="EQJ57" s="8"/>
      <c r="EQK57" s="8"/>
      <c r="EQL57" s="32"/>
      <c r="EQM57" s="8"/>
      <c r="EQN57" s="6"/>
      <c r="EQO57" s="57"/>
      <c r="EQP57" s="877"/>
      <c r="EQQ57" s="8"/>
      <c r="EQR57" s="8"/>
      <c r="EQS57" s="32"/>
      <c r="EQT57" s="8"/>
      <c r="EQU57" s="6"/>
      <c r="EQV57" s="57"/>
      <c r="EQW57" s="877"/>
      <c r="EQX57" s="8"/>
      <c r="EQY57" s="8"/>
      <c r="EQZ57" s="32"/>
      <c r="ERA57" s="8"/>
      <c r="ERB57" s="6"/>
      <c r="ERC57" s="57"/>
      <c r="ERD57" s="877"/>
      <c r="ERE57" s="8"/>
      <c r="ERF57" s="8"/>
      <c r="ERG57" s="32"/>
      <c r="ERH57" s="8"/>
      <c r="ERI57" s="6"/>
      <c r="ERJ57" s="57"/>
      <c r="ERK57" s="877"/>
      <c r="ERL57" s="8"/>
      <c r="ERM57" s="8"/>
      <c r="ERN57" s="32"/>
      <c r="ERO57" s="8"/>
      <c r="ERP57" s="6"/>
      <c r="ERQ57" s="57"/>
      <c r="ERR57" s="877"/>
      <c r="ERS57" s="8"/>
      <c r="ERT57" s="8"/>
      <c r="ERU57" s="32"/>
      <c r="ERV57" s="8"/>
      <c r="ERW57" s="6"/>
      <c r="ERX57" s="57"/>
      <c r="ERY57" s="877"/>
      <c r="ERZ57" s="8"/>
      <c r="ESA57" s="8"/>
      <c r="ESB57" s="32"/>
      <c r="ESC57" s="8"/>
      <c r="ESD57" s="6"/>
      <c r="ESE57" s="57"/>
      <c r="ESF57" s="877"/>
      <c r="ESG57" s="8"/>
      <c r="ESH57" s="8"/>
      <c r="ESI57" s="32"/>
      <c r="ESJ57" s="8"/>
      <c r="ESK57" s="6"/>
      <c r="ESL57" s="57"/>
      <c r="ESM57" s="877"/>
      <c r="ESN57" s="8"/>
      <c r="ESO57" s="8"/>
      <c r="ESP57" s="32"/>
      <c r="ESQ57" s="8"/>
      <c r="ESR57" s="6"/>
      <c r="ESS57" s="57"/>
      <c r="EST57" s="877"/>
      <c r="ESU57" s="8"/>
      <c r="ESV57" s="8"/>
      <c r="ESW57" s="32"/>
      <c r="ESX57" s="8"/>
      <c r="ESY57" s="6"/>
      <c r="ESZ57" s="57"/>
      <c r="ETA57" s="877"/>
      <c r="ETB57" s="8"/>
      <c r="ETC57" s="8"/>
      <c r="ETD57" s="32"/>
      <c r="ETE57" s="8"/>
      <c r="ETF57" s="6"/>
      <c r="ETG57" s="57"/>
      <c r="ETH57" s="877"/>
      <c r="ETI57" s="8"/>
      <c r="ETJ57" s="8"/>
      <c r="ETK57" s="32"/>
      <c r="ETL57" s="8"/>
      <c r="ETM57" s="6"/>
      <c r="ETN57" s="57"/>
      <c r="ETO57" s="877"/>
      <c r="ETP57" s="8"/>
      <c r="ETQ57" s="8"/>
      <c r="ETR57" s="32"/>
      <c r="ETS57" s="8"/>
      <c r="ETT57" s="6"/>
      <c r="ETU57" s="57"/>
      <c r="ETV57" s="877"/>
      <c r="ETW57" s="8"/>
      <c r="ETX57" s="8"/>
      <c r="ETY57" s="32"/>
      <c r="ETZ57" s="8"/>
      <c r="EUA57" s="6"/>
      <c r="EUB57" s="57"/>
      <c r="EUC57" s="877"/>
      <c r="EUD57" s="8"/>
      <c r="EUE57" s="8"/>
      <c r="EUF57" s="32"/>
      <c r="EUG57" s="8"/>
      <c r="EUH57" s="6"/>
      <c r="EUI57" s="57"/>
      <c r="EUJ57" s="877"/>
      <c r="EUK57" s="8"/>
      <c r="EUL57" s="8"/>
      <c r="EUM57" s="32"/>
      <c r="EUN57" s="8"/>
      <c r="EUO57" s="6"/>
      <c r="EUP57" s="57"/>
      <c r="EUQ57" s="877"/>
      <c r="EUR57" s="8"/>
      <c r="EUS57" s="8"/>
      <c r="EUT57" s="32"/>
      <c r="EUU57" s="8"/>
      <c r="EUV57" s="6"/>
      <c r="EUW57" s="57"/>
      <c r="EUX57" s="877"/>
      <c r="EUY57" s="8"/>
      <c r="EUZ57" s="8"/>
      <c r="EVA57" s="32"/>
      <c r="EVB57" s="8"/>
      <c r="EVC57" s="6"/>
      <c r="EVD57" s="57"/>
      <c r="EVE57" s="877"/>
      <c r="EVF57" s="8"/>
      <c r="EVG57" s="8"/>
      <c r="EVH57" s="32"/>
      <c r="EVI57" s="8"/>
      <c r="EVJ57" s="6"/>
      <c r="EVK57" s="57"/>
      <c r="EVL57" s="877"/>
      <c r="EVM57" s="8"/>
      <c r="EVN57" s="8"/>
      <c r="EVO57" s="32"/>
      <c r="EVP57" s="8"/>
      <c r="EVQ57" s="6"/>
      <c r="EVR57" s="57"/>
      <c r="EVS57" s="877"/>
      <c r="EVT57" s="8"/>
      <c r="EVU57" s="8"/>
      <c r="EVV57" s="32"/>
      <c r="EVW57" s="8"/>
      <c r="EVX57" s="6"/>
      <c r="EVY57" s="57"/>
      <c r="EVZ57" s="877"/>
      <c r="EWA57" s="8"/>
      <c r="EWB57" s="8"/>
      <c r="EWC57" s="32"/>
      <c r="EWD57" s="8"/>
      <c r="EWE57" s="6"/>
      <c r="EWF57" s="57"/>
      <c r="EWG57" s="877"/>
      <c r="EWH57" s="8"/>
      <c r="EWI57" s="8"/>
      <c r="EWJ57" s="32"/>
      <c r="EWK57" s="8"/>
      <c r="EWL57" s="6"/>
      <c r="EWM57" s="57"/>
      <c r="EWN57" s="877"/>
      <c r="EWO57" s="8"/>
      <c r="EWP57" s="8"/>
      <c r="EWQ57" s="32"/>
      <c r="EWR57" s="8"/>
      <c r="EWS57" s="6"/>
      <c r="EWT57" s="57"/>
      <c r="EWU57" s="877"/>
      <c r="EWV57" s="8"/>
      <c r="EWW57" s="8"/>
      <c r="EWX57" s="32"/>
      <c r="EWY57" s="8"/>
      <c r="EWZ57" s="6"/>
      <c r="EXA57" s="57"/>
      <c r="EXB57" s="877"/>
      <c r="EXC57" s="8"/>
      <c r="EXD57" s="8"/>
      <c r="EXE57" s="32"/>
      <c r="EXF57" s="8"/>
      <c r="EXG57" s="6"/>
      <c r="EXH57" s="57"/>
      <c r="EXI57" s="877"/>
      <c r="EXJ57" s="8"/>
      <c r="EXK57" s="8"/>
      <c r="EXL57" s="32"/>
      <c r="EXM57" s="8"/>
      <c r="EXN57" s="6"/>
      <c r="EXO57" s="57"/>
      <c r="EXP57" s="877"/>
      <c r="EXQ57" s="8"/>
      <c r="EXR57" s="8"/>
      <c r="EXS57" s="32"/>
      <c r="EXT57" s="8"/>
      <c r="EXU57" s="6"/>
      <c r="EXV57" s="57"/>
      <c r="EXW57" s="877"/>
      <c r="EXX57" s="8"/>
      <c r="EXY57" s="8"/>
      <c r="EXZ57" s="32"/>
      <c r="EYA57" s="8"/>
      <c r="EYB57" s="6"/>
      <c r="EYC57" s="57"/>
      <c r="EYD57" s="877"/>
      <c r="EYE57" s="8"/>
      <c r="EYF57" s="8"/>
      <c r="EYG57" s="32"/>
      <c r="EYH57" s="8"/>
      <c r="EYI57" s="6"/>
      <c r="EYJ57" s="57"/>
      <c r="EYK57" s="877"/>
      <c r="EYL57" s="8"/>
      <c r="EYM57" s="8"/>
      <c r="EYN57" s="32"/>
      <c r="EYO57" s="8"/>
      <c r="EYP57" s="6"/>
      <c r="EYQ57" s="57"/>
      <c r="EYR57" s="877"/>
      <c r="EYS57" s="8"/>
      <c r="EYT57" s="8"/>
      <c r="EYU57" s="32"/>
      <c r="EYV57" s="8"/>
      <c r="EYW57" s="6"/>
      <c r="EYX57" s="57"/>
      <c r="EYY57" s="877"/>
      <c r="EYZ57" s="8"/>
      <c r="EZA57" s="8"/>
      <c r="EZB57" s="32"/>
      <c r="EZC57" s="8"/>
      <c r="EZD57" s="6"/>
      <c r="EZE57" s="57"/>
      <c r="EZF57" s="877"/>
      <c r="EZG57" s="8"/>
      <c r="EZH57" s="8"/>
      <c r="EZI57" s="32"/>
      <c r="EZJ57" s="8"/>
      <c r="EZK57" s="6"/>
      <c r="EZL57" s="57"/>
      <c r="EZM57" s="877"/>
      <c r="EZN57" s="8"/>
      <c r="EZO57" s="8"/>
      <c r="EZP57" s="32"/>
      <c r="EZQ57" s="8"/>
      <c r="EZR57" s="6"/>
      <c r="EZS57" s="57"/>
      <c r="EZT57" s="877"/>
      <c r="EZU57" s="8"/>
      <c r="EZV57" s="8"/>
      <c r="EZW57" s="32"/>
      <c r="EZX57" s="8"/>
      <c r="EZY57" s="6"/>
      <c r="EZZ57" s="57"/>
      <c r="FAA57" s="877"/>
      <c r="FAB57" s="8"/>
      <c r="FAC57" s="8"/>
      <c r="FAD57" s="32"/>
      <c r="FAE57" s="8"/>
      <c r="FAF57" s="6"/>
      <c r="FAG57" s="57"/>
      <c r="FAH57" s="877"/>
      <c r="FAI57" s="8"/>
      <c r="FAJ57" s="8"/>
      <c r="FAK57" s="32"/>
      <c r="FAL57" s="8"/>
      <c r="FAM57" s="6"/>
      <c r="FAN57" s="57"/>
      <c r="FAO57" s="877"/>
      <c r="FAP57" s="8"/>
      <c r="FAQ57" s="8"/>
      <c r="FAR57" s="32"/>
      <c r="FAS57" s="8"/>
      <c r="FAT57" s="6"/>
      <c r="FAU57" s="57"/>
      <c r="FAV57" s="877"/>
      <c r="FAW57" s="8"/>
      <c r="FAX57" s="8"/>
      <c r="FAY57" s="32"/>
      <c r="FAZ57" s="8"/>
      <c r="FBA57" s="6"/>
      <c r="FBB57" s="57"/>
      <c r="FBC57" s="877"/>
      <c r="FBD57" s="8"/>
      <c r="FBE57" s="8"/>
      <c r="FBF57" s="32"/>
      <c r="FBG57" s="8"/>
      <c r="FBH57" s="6"/>
      <c r="FBI57" s="57"/>
      <c r="FBJ57" s="877"/>
      <c r="FBK57" s="8"/>
      <c r="FBL57" s="8"/>
      <c r="FBM57" s="32"/>
      <c r="FBN57" s="8"/>
      <c r="FBO57" s="6"/>
      <c r="FBP57" s="57"/>
      <c r="FBQ57" s="877"/>
      <c r="FBR57" s="8"/>
      <c r="FBS57" s="8"/>
      <c r="FBT57" s="32"/>
      <c r="FBU57" s="8"/>
      <c r="FBV57" s="6"/>
      <c r="FBW57" s="57"/>
      <c r="FBX57" s="877"/>
      <c r="FBY57" s="8"/>
      <c r="FBZ57" s="8"/>
      <c r="FCA57" s="32"/>
      <c r="FCB57" s="8"/>
      <c r="FCC57" s="6"/>
      <c r="FCD57" s="57"/>
      <c r="FCE57" s="877"/>
      <c r="FCF57" s="8"/>
      <c r="FCG57" s="8"/>
      <c r="FCH57" s="32"/>
      <c r="FCI57" s="8"/>
      <c r="FCJ57" s="6"/>
      <c r="FCK57" s="57"/>
      <c r="FCL57" s="877"/>
      <c r="FCM57" s="8"/>
      <c r="FCN57" s="8"/>
      <c r="FCO57" s="32"/>
      <c r="FCP57" s="8"/>
      <c r="FCQ57" s="6"/>
      <c r="FCR57" s="57"/>
      <c r="FCS57" s="877"/>
      <c r="FCT57" s="8"/>
      <c r="FCU57" s="8"/>
      <c r="FCV57" s="32"/>
      <c r="FCW57" s="8"/>
      <c r="FCX57" s="6"/>
      <c r="FCY57" s="57"/>
      <c r="FCZ57" s="877"/>
      <c r="FDA57" s="8"/>
      <c r="FDB57" s="8"/>
      <c r="FDC57" s="32"/>
      <c r="FDD57" s="8"/>
      <c r="FDE57" s="6"/>
      <c r="FDF57" s="57"/>
      <c r="FDG57" s="877"/>
      <c r="FDH57" s="8"/>
      <c r="FDI57" s="8"/>
      <c r="FDJ57" s="32"/>
      <c r="FDK57" s="8"/>
      <c r="FDL57" s="6"/>
      <c r="FDM57" s="57"/>
      <c r="FDN57" s="877"/>
      <c r="FDO57" s="8"/>
      <c r="FDP57" s="8"/>
      <c r="FDQ57" s="32"/>
      <c r="FDR57" s="8"/>
      <c r="FDS57" s="6"/>
      <c r="FDT57" s="57"/>
      <c r="FDU57" s="877"/>
      <c r="FDV57" s="8"/>
      <c r="FDW57" s="8"/>
      <c r="FDX57" s="32"/>
      <c r="FDY57" s="8"/>
      <c r="FDZ57" s="6"/>
      <c r="FEA57" s="57"/>
      <c r="FEB57" s="877"/>
      <c r="FEC57" s="8"/>
      <c r="FED57" s="8"/>
      <c r="FEE57" s="32"/>
      <c r="FEF57" s="8"/>
      <c r="FEG57" s="6"/>
      <c r="FEH57" s="57"/>
      <c r="FEI57" s="877"/>
      <c r="FEJ57" s="8"/>
      <c r="FEK57" s="8"/>
      <c r="FEL57" s="32"/>
      <c r="FEM57" s="8"/>
      <c r="FEN57" s="6"/>
      <c r="FEO57" s="57"/>
      <c r="FEP57" s="877"/>
      <c r="FEQ57" s="8"/>
      <c r="FER57" s="8"/>
      <c r="FES57" s="32"/>
      <c r="FET57" s="8"/>
      <c r="FEU57" s="6"/>
      <c r="FEV57" s="57"/>
      <c r="FEW57" s="877"/>
      <c r="FEX57" s="8"/>
      <c r="FEY57" s="8"/>
      <c r="FEZ57" s="32"/>
      <c r="FFA57" s="8"/>
      <c r="FFB57" s="6"/>
      <c r="FFC57" s="57"/>
      <c r="FFD57" s="877"/>
      <c r="FFE57" s="8"/>
      <c r="FFF57" s="8"/>
      <c r="FFG57" s="32"/>
      <c r="FFH57" s="8"/>
      <c r="FFI57" s="6"/>
      <c r="FFJ57" s="57"/>
      <c r="FFK57" s="877"/>
      <c r="FFL57" s="8"/>
      <c r="FFM57" s="8"/>
      <c r="FFN57" s="32"/>
      <c r="FFO57" s="8"/>
      <c r="FFP57" s="6"/>
      <c r="FFQ57" s="57"/>
      <c r="FFR57" s="877"/>
      <c r="FFS57" s="8"/>
      <c r="FFT57" s="8"/>
      <c r="FFU57" s="32"/>
      <c r="FFV57" s="8"/>
      <c r="FFW57" s="6"/>
      <c r="FFX57" s="57"/>
      <c r="FFY57" s="877"/>
      <c r="FFZ57" s="8"/>
      <c r="FGA57" s="8"/>
      <c r="FGB57" s="32"/>
      <c r="FGC57" s="8"/>
      <c r="FGD57" s="6"/>
      <c r="FGE57" s="57"/>
      <c r="FGF57" s="877"/>
      <c r="FGG57" s="8"/>
      <c r="FGH57" s="8"/>
      <c r="FGI57" s="32"/>
      <c r="FGJ57" s="8"/>
      <c r="FGK57" s="6"/>
      <c r="FGL57" s="57"/>
      <c r="FGM57" s="877"/>
      <c r="FGN57" s="8"/>
      <c r="FGO57" s="8"/>
      <c r="FGP57" s="32"/>
      <c r="FGQ57" s="8"/>
      <c r="FGR57" s="6"/>
      <c r="FGS57" s="57"/>
      <c r="FGT57" s="877"/>
      <c r="FGU57" s="8"/>
      <c r="FGV57" s="8"/>
      <c r="FGW57" s="32"/>
      <c r="FGX57" s="8"/>
      <c r="FGY57" s="6"/>
      <c r="FGZ57" s="57"/>
      <c r="FHA57" s="877"/>
      <c r="FHB57" s="8"/>
      <c r="FHC57" s="8"/>
      <c r="FHD57" s="32"/>
      <c r="FHE57" s="8"/>
      <c r="FHF57" s="6"/>
      <c r="FHG57" s="57"/>
      <c r="FHH57" s="877"/>
      <c r="FHI57" s="8"/>
      <c r="FHJ57" s="8"/>
      <c r="FHK57" s="32"/>
      <c r="FHL57" s="8"/>
      <c r="FHM57" s="6"/>
      <c r="FHN57" s="57"/>
      <c r="FHO57" s="877"/>
      <c r="FHP57" s="8"/>
      <c r="FHQ57" s="8"/>
      <c r="FHR57" s="32"/>
      <c r="FHS57" s="8"/>
      <c r="FHT57" s="6"/>
      <c r="FHU57" s="57"/>
      <c r="FHV57" s="877"/>
      <c r="FHW57" s="8"/>
      <c r="FHX57" s="8"/>
      <c r="FHY57" s="32"/>
      <c r="FHZ57" s="8"/>
      <c r="FIA57" s="6"/>
      <c r="FIB57" s="57"/>
      <c r="FIC57" s="877"/>
      <c r="FID57" s="8"/>
      <c r="FIE57" s="8"/>
      <c r="FIF57" s="32"/>
      <c r="FIG57" s="8"/>
      <c r="FIH57" s="6"/>
      <c r="FII57" s="57"/>
      <c r="FIJ57" s="877"/>
      <c r="FIK57" s="8"/>
      <c r="FIL57" s="8"/>
      <c r="FIM57" s="32"/>
      <c r="FIN57" s="8"/>
      <c r="FIO57" s="6"/>
      <c r="FIP57" s="57"/>
      <c r="FIQ57" s="877"/>
      <c r="FIR57" s="8"/>
      <c r="FIS57" s="8"/>
      <c r="FIT57" s="32"/>
      <c r="FIU57" s="8"/>
      <c r="FIV57" s="6"/>
      <c r="FIW57" s="57"/>
      <c r="FIX57" s="877"/>
      <c r="FIY57" s="8"/>
      <c r="FIZ57" s="8"/>
      <c r="FJA57" s="32"/>
      <c r="FJB57" s="8"/>
      <c r="FJC57" s="6"/>
      <c r="FJD57" s="57"/>
      <c r="FJE57" s="877"/>
      <c r="FJF57" s="8"/>
      <c r="FJG57" s="8"/>
      <c r="FJH57" s="32"/>
      <c r="FJI57" s="8"/>
      <c r="FJJ57" s="6"/>
      <c r="FJK57" s="57"/>
      <c r="FJL57" s="877"/>
      <c r="FJM57" s="8"/>
      <c r="FJN57" s="8"/>
      <c r="FJO57" s="32"/>
      <c r="FJP57" s="8"/>
      <c r="FJQ57" s="6"/>
      <c r="FJR57" s="57"/>
      <c r="FJS57" s="877"/>
      <c r="FJT57" s="8"/>
      <c r="FJU57" s="8"/>
      <c r="FJV57" s="32"/>
      <c r="FJW57" s="8"/>
      <c r="FJX57" s="6"/>
      <c r="FJY57" s="57"/>
      <c r="FJZ57" s="877"/>
      <c r="FKA57" s="8"/>
      <c r="FKB57" s="8"/>
      <c r="FKC57" s="32"/>
      <c r="FKD57" s="8"/>
      <c r="FKE57" s="6"/>
      <c r="FKF57" s="57"/>
      <c r="FKG57" s="877"/>
      <c r="FKH57" s="8"/>
      <c r="FKI57" s="8"/>
      <c r="FKJ57" s="32"/>
      <c r="FKK57" s="8"/>
      <c r="FKL57" s="6"/>
      <c r="FKM57" s="57"/>
      <c r="FKN57" s="877"/>
      <c r="FKO57" s="8"/>
      <c r="FKP57" s="8"/>
      <c r="FKQ57" s="32"/>
      <c r="FKR57" s="8"/>
      <c r="FKS57" s="6"/>
      <c r="FKT57" s="57"/>
      <c r="FKU57" s="877"/>
      <c r="FKV57" s="8"/>
      <c r="FKW57" s="8"/>
      <c r="FKX57" s="32"/>
      <c r="FKY57" s="8"/>
      <c r="FKZ57" s="6"/>
      <c r="FLA57" s="57"/>
      <c r="FLB57" s="877"/>
      <c r="FLC57" s="8"/>
      <c r="FLD57" s="8"/>
      <c r="FLE57" s="32"/>
      <c r="FLF57" s="8"/>
      <c r="FLG57" s="6"/>
      <c r="FLH57" s="57"/>
      <c r="FLI57" s="877"/>
      <c r="FLJ57" s="8"/>
      <c r="FLK57" s="8"/>
      <c r="FLL57" s="32"/>
      <c r="FLM57" s="8"/>
      <c r="FLN57" s="6"/>
      <c r="FLO57" s="57"/>
      <c r="FLP57" s="877"/>
      <c r="FLQ57" s="8"/>
      <c r="FLR57" s="8"/>
      <c r="FLS57" s="32"/>
      <c r="FLT57" s="8"/>
      <c r="FLU57" s="6"/>
      <c r="FLV57" s="57"/>
      <c r="FLW57" s="877"/>
      <c r="FLX57" s="8"/>
      <c r="FLY57" s="8"/>
      <c r="FLZ57" s="32"/>
      <c r="FMA57" s="8"/>
      <c r="FMB57" s="6"/>
      <c r="FMC57" s="57"/>
      <c r="FMD57" s="877"/>
      <c r="FME57" s="8"/>
      <c r="FMF57" s="8"/>
      <c r="FMG57" s="32"/>
      <c r="FMH57" s="8"/>
      <c r="FMI57" s="6"/>
      <c r="FMJ57" s="57"/>
      <c r="FMK57" s="877"/>
      <c r="FML57" s="8"/>
      <c r="FMM57" s="8"/>
      <c r="FMN57" s="32"/>
      <c r="FMO57" s="8"/>
      <c r="FMP57" s="6"/>
      <c r="FMQ57" s="57"/>
      <c r="FMR57" s="877"/>
      <c r="FMS57" s="8"/>
      <c r="FMT57" s="8"/>
      <c r="FMU57" s="32"/>
      <c r="FMV57" s="8"/>
      <c r="FMW57" s="6"/>
      <c r="FMX57" s="57"/>
      <c r="FMY57" s="877"/>
      <c r="FMZ57" s="8"/>
      <c r="FNA57" s="8"/>
      <c r="FNB57" s="32"/>
      <c r="FNC57" s="8"/>
      <c r="FND57" s="6"/>
      <c r="FNE57" s="57"/>
      <c r="FNF57" s="877"/>
      <c r="FNG57" s="8"/>
      <c r="FNH57" s="8"/>
      <c r="FNI57" s="32"/>
      <c r="FNJ57" s="8"/>
      <c r="FNK57" s="6"/>
      <c r="FNL57" s="57"/>
      <c r="FNM57" s="877"/>
      <c r="FNN57" s="8"/>
      <c r="FNO57" s="8"/>
      <c r="FNP57" s="32"/>
      <c r="FNQ57" s="8"/>
      <c r="FNR57" s="6"/>
      <c r="FNS57" s="57"/>
      <c r="FNT57" s="877"/>
      <c r="FNU57" s="8"/>
      <c r="FNV57" s="8"/>
      <c r="FNW57" s="32"/>
      <c r="FNX57" s="8"/>
      <c r="FNY57" s="6"/>
      <c r="FNZ57" s="57"/>
      <c r="FOA57" s="877"/>
      <c r="FOB57" s="8"/>
      <c r="FOC57" s="8"/>
      <c r="FOD57" s="32"/>
      <c r="FOE57" s="8"/>
      <c r="FOF57" s="6"/>
      <c r="FOG57" s="57"/>
      <c r="FOH57" s="877"/>
      <c r="FOI57" s="8"/>
      <c r="FOJ57" s="8"/>
      <c r="FOK57" s="32"/>
      <c r="FOL57" s="8"/>
      <c r="FOM57" s="6"/>
      <c r="FON57" s="57"/>
      <c r="FOO57" s="877"/>
      <c r="FOP57" s="8"/>
      <c r="FOQ57" s="8"/>
      <c r="FOR57" s="32"/>
      <c r="FOS57" s="8"/>
      <c r="FOT57" s="6"/>
      <c r="FOU57" s="57"/>
      <c r="FOV57" s="877"/>
      <c r="FOW57" s="8"/>
      <c r="FOX57" s="8"/>
      <c r="FOY57" s="32"/>
      <c r="FOZ57" s="8"/>
      <c r="FPA57" s="6"/>
      <c r="FPB57" s="57"/>
      <c r="FPC57" s="877"/>
      <c r="FPD57" s="8"/>
      <c r="FPE57" s="8"/>
      <c r="FPF57" s="32"/>
      <c r="FPG57" s="8"/>
      <c r="FPH57" s="6"/>
      <c r="FPI57" s="57"/>
      <c r="FPJ57" s="877"/>
      <c r="FPK57" s="8"/>
      <c r="FPL57" s="8"/>
      <c r="FPM57" s="32"/>
      <c r="FPN57" s="8"/>
      <c r="FPO57" s="6"/>
      <c r="FPP57" s="57"/>
      <c r="FPQ57" s="877"/>
      <c r="FPR57" s="8"/>
      <c r="FPS57" s="8"/>
      <c r="FPT57" s="32"/>
      <c r="FPU57" s="8"/>
      <c r="FPV57" s="6"/>
      <c r="FPW57" s="57"/>
      <c r="FPX57" s="877"/>
      <c r="FPY57" s="8"/>
      <c r="FPZ57" s="8"/>
      <c r="FQA57" s="32"/>
      <c r="FQB57" s="8"/>
      <c r="FQC57" s="6"/>
      <c r="FQD57" s="57"/>
      <c r="FQE57" s="877"/>
      <c r="FQF57" s="8"/>
      <c r="FQG57" s="8"/>
      <c r="FQH57" s="32"/>
      <c r="FQI57" s="8"/>
      <c r="FQJ57" s="6"/>
      <c r="FQK57" s="57"/>
      <c r="FQL57" s="877"/>
      <c r="FQM57" s="8"/>
      <c r="FQN57" s="8"/>
      <c r="FQO57" s="32"/>
      <c r="FQP57" s="8"/>
      <c r="FQQ57" s="6"/>
      <c r="FQR57" s="57"/>
      <c r="FQS57" s="877"/>
      <c r="FQT57" s="8"/>
      <c r="FQU57" s="8"/>
      <c r="FQV57" s="32"/>
      <c r="FQW57" s="8"/>
      <c r="FQX57" s="6"/>
      <c r="FQY57" s="57"/>
      <c r="FQZ57" s="877"/>
      <c r="FRA57" s="8"/>
      <c r="FRB57" s="8"/>
      <c r="FRC57" s="32"/>
      <c r="FRD57" s="8"/>
      <c r="FRE57" s="6"/>
      <c r="FRF57" s="57"/>
      <c r="FRG57" s="877"/>
      <c r="FRH57" s="8"/>
      <c r="FRI57" s="8"/>
      <c r="FRJ57" s="32"/>
      <c r="FRK57" s="8"/>
      <c r="FRL57" s="6"/>
      <c r="FRM57" s="57"/>
      <c r="FRN57" s="877"/>
      <c r="FRO57" s="8"/>
      <c r="FRP57" s="8"/>
      <c r="FRQ57" s="32"/>
      <c r="FRR57" s="8"/>
      <c r="FRS57" s="6"/>
      <c r="FRT57" s="57"/>
      <c r="FRU57" s="877"/>
      <c r="FRV57" s="8"/>
      <c r="FRW57" s="8"/>
      <c r="FRX57" s="32"/>
      <c r="FRY57" s="8"/>
      <c r="FRZ57" s="6"/>
      <c r="FSA57" s="57"/>
      <c r="FSB57" s="877"/>
      <c r="FSC57" s="8"/>
      <c r="FSD57" s="8"/>
      <c r="FSE57" s="32"/>
      <c r="FSF57" s="8"/>
      <c r="FSG57" s="6"/>
      <c r="FSH57" s="57"/>
      <c r="FSI57" s="877"/>
      <c r="FSJ57" s="8"/>
      <c r="FSK57" s="8"/>
      <c r="FSL57" s="32"/>
      <c r="FSM57" s="8"/>
      <c r="FSN57" s="6"/>
      <c r="FSO57" s="57"/>
      <c r="FSP57" s="877"/>
      <c r="FSQ57" s="8"/>
      <c r="FSR57" s="8"/>
      <c r="FSS57" s="32"/>
      <c r="FST57" s="8"/>
      <c r="FSU57" s="6"/>
      <c r="FSV57" s="57"/>
      <c r="FSW57" s="877"/>
      <c r="FSX57" s="8"/>
      <c r="FSY57" s="8"/>
      <c r="FSZ57" s="32"/>
      <c r="FTA57" s="8"/>
      <c r="FTB57" s="6"/>
      <c r="FTC57" s="57"/>
      <c r="FTD57" s="877"/>
      <c r="FTE57" s="8"/>
      <c r="FTF57" s="8"/>
      <c r="FTG57" s="32"/>
      <c r="FTH57" s="8"/>
      <c r="FTI57" s="6"/>
      <c r="FTJ57" s="57"/>
      <c r="FTK57" s="877"/>
      <c r="FTL57" s="8"/>
      <c r="FTM57" s="8"/>
      <c r="FTN57" s="32"/>
      <c r="FTO57" s="8"/>
      <c r="FTP57" s="6"/>
      <c r="FTQ57" s="57"/>
      <c r="FTR57" s="877"/>
      <c r="FTS57" s="8"/>
      <c r="FTT57" s="8"/>
      <c r="FTU57" s="32"/>
      <c r="FTV57" s="8"/>
      <c r="FTW57" s="6"/>
      <c r="FTX57" s="57"/>
      <c r="FTY57" s="877"/>
      <c r="FTZ57" s="8"/>
      <c r="FUA57" s="8"/>
      <c r="FUB57" s="32"/>
      <c r="FUC57" s="8"/>
      <c r="FUD57" s="6"/>
      <c r="FUE57" s="57"/>
      <c r="FUF57" s="877"/>
      <c r="FUG57" s="8"/>
      <c r="FUH57" s="8"/>
      <c r="FUI57" s="32"/>
      <c r="FUJ57" s="8"/>
      <c r="FUK57" s="6"/>
      <c r="FUL57" s="57"/>
      <c r="FUM57" s="877"/>
      <c r="FUN57" s="8"/>
      <c r="FUO57" s="8"/>
      <c r="FUP57" s="32"/>
      <c r="FUQ57" s="8"/>
      <c r="FUR57" s="6"/>
      <c r="FUS57" s="57"/>
      <c r="FUT57" s="877"/>
      <c r="FUU57" s="8"/>
      <c r="FUV57" s="8"/>
      <c r="FUW57" s="32"/>
      <c r="FUX57" s="8"/>
      <c r="FUY57" s="6"/>
      <c r="FUZ57" s="57"/>
      <c r="FVA57" s="877"/>
      <c r="FVB57" s="8"/>
      <c r="FVC57" s="8"/>
      <c r="FVD57" s="32"/>
      <c r="FVE57" s="8"/>
      <c r="FVF57" s="6"/>
      <c r="FVG57" s="57"/>
      <c r="FVH57" s="877"/>
      <c r="FVI57" s="8"/>
      <c r="FVJ57" s="8"/>
      <c r="FVK57" s="32"/>
      <c r="FVL57" s="8"/>
      <c r="FVM57" s="6"/>
      <c r="FVN57" s="57"/>
      <c r="FVO57" s="877"/>
      <c r="FVP57" s="8"/>
      <c r="FVQ57" s="8"/>
      <c r="FVR57" s="32"/>
      <c r="FVS57" s="8"/>
      <c r="FVT57" s="6"/>
      <c r="FVU57" s="57"/>
      <c r="FVV57" s="877"/>
      <c r="FVW57" s="8"/>
      <c r="FVX57" s="8"/>
      <c r="FVY57" s="32"/>
      <c r="FVZ57" s="8"/>
      <c r="FWA57" s="6"/>
      <c r="FWB57" s="57"/>
      <c r="FWC57" s="877"/>
      <c r="FWD57" s="8"/>
      <c r="FWE57" s="8"/>
      <c r="FWF57" s="32"/>
      <c r="FWG57" s="8"/>
      <c r="FWH57" s="6"/>
      <c r="FWI57" s="57"/>
      <c r="FWJ57" s="877"/>
      <c r="FWK57" s="8"/>
      <c r="FWL57" s="8"/>
      <c r="FWM57" s="32"/>
      <c r="FWN57" s="8"/>
      <c r="FWO57" s="6"/>
      <c r="FWP57" s="57"/>
      <c r="FWQ57" s="877"/>
      <c r="FWR57" s="8"/>
      <c r="FWS57" s="8"/>
      <c r="FWT57" s="32"/>
      <c r="FWU57" s="8"/>
      <c r="FWV57" s="6"/>
      <c r="FWW57" s="57"/>
      <c r="FWX57" s="877"/>
      <c r="FWY57" s="8"/>
      <c r="FWZ57" s="8"/>
      <c r="FXA57" s="32"/>
      <c r="FXB57" s="8"/>
      <c r="FXC57" s="6"/>
      <c r="FXD57" s="57"/>
      <c r="FXE57" s="877"/>
      <c r="FXF57" s="8"/>
      <c r="FXG57" s="8"/>
      <c r="FXH57" s="32"/>
      <c r="FXI57" s="8"/>
      <c r="FXJ57" s="6"/>
      <c r="FXK57" s="57"/>
      <c r="FXL57" s="877"/>
      <c r="FXM57" s="8"/>
      <c r="FXN57" s="8"/>
      <c r="FXO57" s="32"/>
      <c r="FXP57" s="8"/>
      <c r="FXQ57" s="6"/>
      <c r="FXR57" s="57"/>
      <c r="FXS57" s="877"/>
      <c r="FXT57" s="8"/>
      <c r="FXU57" s="8"/>
      <c r="FXV57" s="32"/>
      <c r="FXW57" s="8"/>
      <c r="FXX57" s="6"/>
      <c r="FXY57" s="57"/>
      <c r="FXZ57" s="877"/>
      <c r="FYA57" s="8"/>
      <c r="FYB57" s="8"/>
      <c r="FYC57" s="32"/>
      <c r="FYD57" s="8"/>
      <c r="FYE57" s="6"/>
      <c r="FYF57" s="57"/>
      <c r="FYG57" s="877"/>
      <c r="FYH57" s="8"/>
      <c r="FYI57" s="8"/>
      <c r="FYJ57" s="32"/>
      <c r="FYK57" s="8"/>
      <c r="FYL57" s="6"/>
      <c r="FYM57" s="57"/>
      <c r="FYN57" s="877"/>
      <c r="FYO57" s="8"/>
      <c r="FYP57" s="8"/>
      <c r="FYQ57" s="32"/>
      <c r="FYR57" s="8"/>
      <c r="FYS57" s="6"/>
      <c r="FYT57" s="57"/>
      <c r="FYU57" s="877"/>
      <c r="FYV57" s="8"/>
      <c r="FYW57" s="8"/>
      <c r="FYX57" s="32"/>
      <c r="FYY57" s="8"/>
      <c r="FYZ57" s="6"/>
      <c r="FZA57" s="57"/>
      <c r="FZB57" s="877"/>
      <c r="FZC57" s="8"/>
      <c r="FZD57" s="8"/>
      <c r="FZE57" s="32"/>
      <c r="FZF57" s="8"/>
      <c r="FZG57" s="6"/>
      <c r="FZH57" s="57"/>
      <c r="FZI57" s="877"/>
      <c r="FZJ57" s="8"/>
      <c r="FZK57" s="8"/>
      <c r="FZL57" s="32"/>
      <c r="FZM57" s="8"/>
      <c r="FZN57" s="6"/>
      <c r="FZO57" s="57"/>
      <c r="FZP57" s="877"/>
      <c r="FZQ57" s="8"/>
      <c r="FZR57" s="8"/>
      <c r="FZS57" s="32"/>
      <c r="FZT57" s="8"/>
      <c r="FZU57" s="6"/>
      <c r="FZV57" s="57"/>
      <c r="FZW57" s="877"/>
      <c r="FZX57" s="8"/>
      <c r="FZY57" s="8"/>
      <c r="FZZ57" s="32"/>
      <c r="GAA57" s="8"/>
      <c r="GAB57" s="6"/>
      <c r="GAC57" s="57"/>
      <c r="GAD57" s="877"/>
      <c r="GAE57" s="8"/>
      <c r="GAF57" s="8"/>
      <c r="GAG57" s="32"/>
      <c r="GAH57" s="8"/>
      <c r="GAI57" s="6"/>
      <c r="GAJ57" s="57"/>
      <c r="GAK57" s="877"/>
      <c r="GAL57" s="8"/>
      <c r="GAM57" s="8"/>
      <c r="GAN57" s="32"/>
      <c r="GAO57" s="8"/>
      <c r="GAP57" s="6"/>
      <c r="GAQ57" s="57"/>
      <c r="GAR57" s="877"/>
      <c r="GAS57" s="8"/>
      <c r="GAT57" s="8"/>
      <c r="GAU57" s="32"/>
      <c r="GAV57" s="8"/>
      <c r="GAW57" s="6"/>
      <c r="GAX57" s="57"/>
      <c r="GAY57" s="877"/>
      <c r="GAZ57" s="8"/>
      <c r="GBA57" s="8"/>
      <c r="GBB57" s="32"/>
      <c r="GBC57" s="8"/>
      <c r="GBD57" s="6"/>
      <c r="GBE57" s="57"/>
      <c r="GBF57" s="877"/>
      <c r="GBG57" s="8"/>
      <c r="GBH57" s="8"/>
      <c r="GBI57" s="32"/>
      <c r="GBJ57" s="8"/>
      <c r="GBK57" s="6"/>
      <c r="GBL57" s="57"/>
      <c r="GBM57" s="877"/>
      <c r="GBN57" s="8"/>
      <c r="GBO57" s="8"/>
      <c r="GBP57" s="32"/>
      <c r="GBQ57" s="8"/>
      <c r="GBR57" s="6"/>
      <c r="GBS57" s="57"/>
      <c r="GBT57" s="877"/>
      <c r="GBU57" s="8"/>
      <c r="GBV57" s="8"/>
      <c r="GBW57" s="32"/>
      <c r="GBX57" s="8"/>
      <c r="GBY57" s="6"/>
      <c r="GBZ57" s="57"/>
      <c r="GCA57" s="877"/>
      <c r="GCB57" s="8"/>
      <c r="GCC57" s="8"/>
      <c r="GCD57" s="32"/>
      <c r="GCE57" s="8"/>
      <c r="GCF57" s="6"/>
      <c r="GCG57" s="57"/>
      <c r="GCH57" s="877"/>
      <c r="GCI57" s="8"/>
      <c r="GCJ57" s="8"/>
      <c r="GCK57" s="32"/>
      <c r="GCL57" s="8"/>
      <c r="GCM57" s="6"/>
      <c r="GCN57" s="57"/>
      <c r="GCO57" s="877"/>
      <c r="GCP57" s="8"/>
      <c r="GCQ57" s="8"/>
      <c r="GCR57" s="32"/>
      <c r="GCS57" s="8"/>
      <c r="GCT57" s="6"/>
      <c r="GCU57" s="57"/>
      <c r="GCV57" s="877"/>
      <c r="GCW57" s="8"/>
      <c r="GCX57" s="8"/>
      <c r="GCY57" s="32"/>
      <c r="GCZ57" s="8"/>
      <c r="GDA57" s="6"/>
      <c r="GDB57" s="57"/>
      <c r="GDC57" s="877"/>
      <c r="GDD57" s="8"/>
      <c r="GDE57" s="8"/>
      <c r="GDF57" s="32"/>
      <c r="GDG57" s="8"/>
      <c r="GDH57" s="6"/>
      <c r="GDI57" s="57"/>
      <c r="GDJ57" s="877"/>
      <c r="GDK57" s="8"/>
      <c r="GDL57" s="8"/>
      <c r="GDM57" s="32"/>
      <c r="GDN57" s="8"/>
      <c r="GDO57" s="6"/>
      <c r="GDP57" s="57"/>
      <c r="GDQ57" s="877"/>
      <c r="GDR57" s="8"/>
      <c r="GDS57" s="8"/>
      <c r="GDT57" s="32"/>
      <c r="GDU57" s="8"/>
      <c r="GDV57" s="6"/>
      <c r="GDW57" s="57"/>
      <c r="GDX57" s="877"/>
      <c r="GDY57" s="8"/>
      <c r="GDZ57" s="8"/>
      <c r="GEA57" s="32"/>
      <c r="GEB57" s="8"/>
      <c r="GEC57" s="6"/>
      <c r="GED57" s="57"/>
      <c r="GEE57" s="877"/>
      <c r="GEF57" s="8"/>
      <c r="GEG57" s="8"/>
      <c r="GEH57" s="32"/>
      <c r="GEI57" s="8"/>
      <c r="GEJ57" s="6"/>
      <c r="GEK57" s="57"/>
      <c r="GEL57" s="877"/>
      <c r="GEM57" s="8"/>
      <c r="GEN57" s="8"/>
      <c r="GEO57" s="32"/>
      <c r="GEP57" s="8"/>
      <c r="GEQ57" s="6"/>
      <c r="GER57" s="57"/>
      <c r="GES57" s="877"/>
      <c r="GET57" s="8"/>
      <c r="GEU57" s="8"/>
      <c r="GEV57" s="32"/>
      <c r="GEW57" s="8"/>
      <c r="GEX57" s="6"/>
      <c r="GEY57" s="57"/>
      <c r="GEZ57" s="877"/>
      <c r="GFA57" s="8"/>
      <c r="GFB57" s="8"/>
      <c r="GFC57" s="32"/>
      <c r="GFD57" s="8"/>
      <c r="GFE57" s="6"/>
      <c r="GFF57" s="57"/>
      <c r="GFG57" s="877"/>
      <c r="GFH57" s="8"/>
      <c r="GFI57" s="8"/>
      <c r="GFJ57" s="32"/>
      <c r="GFK57" s="8"/>
      <c r="GFL57" s="6"/>
      <c r="GFM57" s="57"/>
      <c r="GFN57" s="877"/>
      <c r="GFO57" s="8"/>
      <c r="GFP57" s="8"/>
      <c r="GFQ57" s="32"/>
      <c r="GFR57" s="8"/>
      <c r="GFS57" s="6"/>
      <c r="GFT57" s="57"/>
      <c r="GFU57" s="877"/>
      <c r="GFV57" s="8"/>
      <c r="GFW57" s="8"/>
      <c r="GFX57" s="32"/>
      <c r="GFY57" s="8"/>
      <c r="GFZ57" s="6"/>
      <c r="GGA57" s="57"/>
      <c r="GGB57" s="877"/>
      <c r="GGC57" s="8"/>
      <c r="GGD57" s="8"/>
      <c r="GGE57" s="32"/>
      <c r="GGF57" s="8"/>
      <c r="GGG57" s="6"/>
      <c r="GGH57" s="57"/>
      <c r="GGI57" s="877"/>
      <c r="GGJ57" s="8"/>
      <c r="GGK57" s="8"/>
      <c r="GGL57" s="32"/>
      <c r="GGM57" s="8"/>
      <c r="GGN57" s="6"/>
      <c r="GGO57" s="57"/>
      <c r="GGP57" s="877"/>
      <c r="GGQ57" s="8"/>
      <c r="GGR57" s="8"/>
      <c r="GGS57" s="32"/>
      <c r="GGT57" s="8"/>
      <c r="GGU57" s="6"/>
      <c r="GGV57" s="57"/>
      <c r="GGW57" s="877"/>
      <c r="GGX57" s="8"/>
      <c r="GGY57" s="8"/>
      <c r="GGZ57" s="32"/>
      <c r="GHA57" s="8"/>
      <c r="GHB57" s="6"/>
      <c r="GHC57" s="57"/>
      <c r="GHD57" s="877"/>
      <c r="GHE57" s="8"/>
      <c r="GHF57" s="8"/>
      <c r="GHG57" s="32"/>
      <c r="GHH57" s="8"/>
      <c r="GHI57" s="6"/>
      <c r="GHJ57" s="57"/>
      <c r="GHK57" s="877"/>
      <c r="GHL57" s="8"/>
      <c r="GHM57" s="8"/>
      <c r="GHN57" s="32"/>
      <c r="GHO57" s="8"/>
      <c r="GHP57" s="6"/>
      <c r="GHQ57" s="57"/>
      <c r="GHR57" s="877"/>
      <c r="GHS57" s="8"/>
      <c r="GHT57" s="8"/>
      <c r="GHU57" s="32"/>
      <c r="GHV57" s="8"/>
      <c r="GHW57" s="6"/>
      <c r="GHX57" s="57"/>
      <c r="GHY57" s="877"/>
      <c r="GHZ57" s="8"/>
      <c r="GIA57" s="8"/>
      <c r="GIB57" s="32"/>
      <c r="GIC57" s="8"/>
      <c r="GID57" s="6"/>
      <c r="GIE57" s="57"/>
      <c r="GIF57" s="877"/>
      <c r="GIG57" s="8"/>
      <c r="GIH57" s="8"/>
      <c r="GII57" s="32"/>
      <c r="GIJ57" s="8"/>
      <c r="GIK57" s="6"/>
      <c r="GIL57" s="57"/>
      <c r="GIM57" s="877"/>
      <c r="GIN57" s="8"/>
      <c r="GIO57" s="8"/>
      <c r="GIP57" s="32"/>
      <c r="GIQ57" s="8"/>
      <c r="GIR57" s="6"/>
      <c r="GIS57" s="57"/>
      <c r="GIT57" s="877"/>
      <c r="GIU57" s="8"/>
      <c r="GIV57" s="8"/>
      <c r="GIW57" s="32"/>
      <c r="GIX57" s="8"/>
      <c r="GIY57" s="6"/>
      <c r="GIZ57" s="57"/>
      <c r="GJA57" s="877"/>
      <c r="GJB57" s="8"/>
      <c r="GJC57" s="8"/>
      <c r="GJD57" s="32"/>
      <c r="GJE57" s="8"/>
      <c r="GJF57" s="6"/>
      <c r="GJG57" s="57"/>
      <c r="GJH57" s="877"/>
      <c r="GJI57" s="8"/>
      <c r="GJJ57" s="8"/>
      <c r="GJK57" s="32"/>
      <c r="GJL57" s="8"/>
      <c r="GJM57" s="6"/>
      <c r="GJN57" s="57"/>
      <c r="GJO57" s="877"/>
      <c r="GJP57" s="8"/>
      <c r="GJQ57" s="8"/>
      <c r="GJR57" s="32"/>
      <c r="GJS57" s="8"/>
      <c r="GJT57" s="6"/>
      <c r="GJU57" s="57"/>
      <c r="GJV57" s="877"/>
      <c r="GJW57" s="8"/>
      <c r="GJX57" s="8"/>
      <c r="GJY57" s="32"/>
      <c r="GJZ57" s="8"/>
      <c r="GKA57" s="6"/>
      <c r="GKB57" s="57"/>
      <c r="GKC57" s="877"/>
      <c r="GKD57" s="8"/>
      <c r="GKE57" s="8"/>
      <c r="GKF57" s="32"/>
      <c r="GKG57" s="8"/>
      <c r="GKH57" s="6"/>
      <c r="GKI57" s="57"/>
      <c r="GKJ57" s="877"/>
      <c r="GKK57" s="8"/>
      <c r="GKL57" s="8"/>
      <c r="GKM57" s="32"/>
      <c r="GKN57" s="8"/>
      <c r="GKO57" s="6"/>
      <c r="GKP57" s="57"/>
      <c r="GKQ57" s="877"/>
      <c r="GKR57" s="8"/>
      <c r="GKS57" s="8"/>
      <c r="GKT57" s="32"/>
      <c r="GKU57" s="8"/>
      <c r="GKV57" s="6"/>
      <c r="GKW57" s="57"/>
      <c r="GKX57" s="877"/>
      <c r="GKY57" s="8"/>
      <c r="GKZ57" s="8"/>
      <c r="GLA57" s="32"/>
      <c r="GLB57" s="8"/>
      <c r="GLC57" s="6"/>
      <c r="GLD57" s="57"/>
      <c r="GLE57" s="877"/>
      <c r="GLF57" s="8"/>
      <c r="GLG57" s="8"/>
      <c r="GLH57" s="32"/>
      <c r="GLI57" s="8"/>
      <c r="GLJ57" s="6"/>
      <c r="GLK57" s="57"/>
      <c r="GLL57" s="877"/>
      <c r="GLM57" s="8"/>
      <c r="GLN57" s="8"/>
      <c r="GLO57" s="32"/>
      <c r="GLP57" s="8"/>
      <c r="GLQ57" s="6"/>
      <c r="GLR57" s="57"/>
      <c r="GLS57" s="877"/>
      <c r="GLT57" s="8"/>
      <c r="GLU57" s="8"/>
      <c r="GLV57" s="32"/>
      <c r="GLW57" s="8"/>
      <c r="GLX57" s="6"/>
      <c r="GLY57" s="57"/>
      <c r="GLZ57" s="877"/>
      <c r="GMA57" s="8"/>
      <c r="GMB57" s="8"/>
      <c r="GMC57" s="32"/>
      <c r="GMD57" s="8"/>
      <c r="GME57" s="6"/>
      <c r="GMF57" s="57"/>
      <c r="GMG57" s="877"/>
      <c r="GMH57" s="8"/>
      <c r="GMI57" s="8"/>
      <c r="GMJ57" s="32"/>
      <c r="GMK57" s="8"/>
      <c r="GML57" s="6"/>
      <c r="GMM57" s="57"/>
      <c r="GMN57" s="877"/>
      <c r="GMO57" s="8"/>
      <c r="GMP57" s="8"/>
      <c r="GMQ57" s="32"/>
      <c r="GMR57" s="8"/>
      <c r="GMS57" s="6"/>
      <c r="GMT57" s="57"/>
      <c r="GMU57" s="877"/>
      <c r="GMV57" s="8"/>
      <c r="GMW57" s="8"/>
      <c r="GMX57" s="32"/>
      <c r="GMY57" s="8"/>
      <c r="GMZ57" s="6"/>
      <c r="GNA57" s="57"/>
      <c r="GNB57" s="877"/>
      <c r="GNC57" s="8"/>
      <c r="GND57" s="8"/>
      <c r="GNE57" s="32"/>
      <c r="GNF57" s="8"/>
      <c r="GNG57" s="6"/>
      <c r="GNH57" s="57"/>
      <c r="GNI57" s="877"/>
      <c r="GNJ57" s="8"/>
      <c r="GNK57" s="8"/>
      <c r="GNL57" s="32"/>
      <c r="GNM57" s="8"/>
      <c r="GNN57" s="6"/>
      <c r="GNO57" s="57"/>
      <c r="GNP57" s="877"/>
      <c r="GNQ57" s="8"/>
      <c r="GNR57" s="8"/>
      <c r="GNS57" s="32"/>
      <c r="GNT57" s="8"/>
      <c r="GNU57" s="6"/>
      <c r="GNV57" s="57"/>
      <c r="GNW57" s="877"/>
      <c r="GNX57" s="8"/>
      <c r="GNY57" s="8"/>
      <c r="GNZ57" s="32"/>
      <c r="GOA57" s="8"/>
      <c r="GOB57" s="6"/>
      <c r="GOC57" s="57"/>
      <c r="GOD57" s="877"/>
      <c r="GOE57" s="8"/>
      <c r="GOF57" s="8"/>
      <c r="GOG57" s="32"/>
      <c r="GOH57" s="8"/>
      <c r="GOI57" s="6"/>
      <c r="GOJ57" s="57"/>
      <c r="GOK57" s="877"/>
      <c r="GOL57" s="8"/>
      <c r="GOM57" s="8"/>
      <c r="GON57" s="32"/>
      <c r="GOO57" s="8"/>
      <c r="GOP57" s="6"/>
      <c r="GOQ57" s="57"/>
      <c r="GOR57" s="877"/>
      <c r="GOS57" s="8"/>
      <c r="GOT57" s="8"/>
      <c r="GOU57" s="32"/>
      <c r="GOV57" s="8"/>
      <c r="GOW57" s="6"/>
      <c r="GOX57" s="57"/>
      <c r="GOY57" s="877"/>
      <c r="GOZ57" s="8"/>
      <c r="GPA57" s="8"/>
      <c r="GPB57" s="32"/>
      <c r="GPC57" s="8"/>
      <c r="GPD57" s="6"/>
      <c r="GPE57" s="57"/>
      <c r="GPF57" s="877"/>
      <c r="GPG57" s="8"/>
      <c r="GPH57" s="8"/>
      <c r="GPI57" s="32"/>
      <c r="GPJ57" s="8"/>
      <c r="GPK57" s="6"/>
      <c r="GPL57" s="57"/>
      <c r="GPM57" s="877"/>
      <c r="GPN57" s="8"/>
      <c r="GPO57" s="8"/>
      <c r="GPP57" s="32"/>
      <c r="GPQ57" s="8"/>
      <c r="GPR57" s="6"/>
      <c r="GPS57" s="57"/>
      <c r="GPT57" s="877"/>
      <c r="GPU57" s="8"/>
      <c r="GPV57" s="8"/>
      <c r="GPW57" s="32"/>
      <c r="GPX57" s="8"/>
      <c r="GPY57" s="6"/>
      <c r="GPZ57" s="57"/>
      <c r="GQA57" s="877"/>
      <c r="GQB57" s="8"/>
      <c r="GQC57" s="8"/>
      <c r="GQD57" s="32"/>
      <c r="GQE57" s="8"/>
      <c r="GQF57" s="6"/>
      <c r="GQG57" s="57"/>
      <c r="GQH57" s="877"/>
      <c r="GQI57" s="8"/>
      <c r="GQJ57" s="8"/>
      <c r="GQK57" s="32"/>
      <c r="GQL57" s="8"/>
      <c r="GQM57" s="6"/>
      <c r="GQN57" s="57"/>
      <c r="GQO57" s="877"/>
      <c r="GQP57" s="8"/>
      <c r="GQQ57" s="8"/>
      <c r="GQR57" s="32"/>
      <c r="GQS57" s="8"/>
      <c r="GQT57" s="6"/>
      <c r="GQU57" s="57"/>
      <c r="GQV57" s="877"/>
      <c r="GQW57" s="8"/>
      <c r="GQX57" s="8"/>
      <c r="GQY57" s="32"/>
      <c r="GQZ57" s="8"/>
      <c r="GRA57" s="6"/>
      <c r="GRB57" s="57"/>
      <c r="GRC57" s="877"/>
      <c r="GRD57" s="8"/>
      <c r="GRE57" s="8"/>
      <c r="GRF57" s="32"/>
      <c r="GRG57" s="8"/>
      <c r="GRH57" s="6"/>
      <c r="GRI57" s="57"/>
      <c r="GRJ57" s="877"/>
      <c r="GRK57" s="8"/>
      <c r="GRL57" s="8"/>
      <c r="GRM57" s="32"/>
      <c r="GRN57" s="8"/>
      <c r="GRO57" s="6"/>
      <c r="GRP57" s="57"/>
      <c r="GRQ57" s="877"/>
      <c r="GRR57" s="8"/>
      <c r="GRS57" s="8"/>
      <c r="GRT57" s="32"/>
      <c r="GRU57" s="8"/>
      <c r="GRV57" s="6"/>
      <c r="GRW57" s="57"/>
      <c r="GRX57" s="877"/>
      <c r="GRY57" s="8"/>
      <c r="GRZ57" s="8"/>
      <c r="GSA57" s="32"/>
      <c r="GSB57" s="8"/>
      <c r="GSC57" s="6"/>
      <c r="GSD57" s="57"/>
      <c r="GSE57" s="877"/>
      <c r="GSF57" s="8"/>
      <c r="GSG57" s="8"/>
      <c r="GSH57" s="32"/>
      <c r="GSI57" s="8"/>
      <c r="GSJ57" s="6"/>
      <c r="GSK57" s="57"/>
      <c r="GSL57" s="877"/>
      <c r="GSM57" s="8"/>
      <c r="GSN57" s="8"/>
      <c r="GSO57" s="32"/>
      <c r="GSP57" s="8"/>
      <c r="GSQ57" s="6"/>
      <c r="GSR57" s="57"/>
      <c r="GSS57" s="877"/>
      <c r="GST57" s="8"/>
      <c r="GSU57" s="8"/>
      <c r="GSV57" s="32"/>
      <c r="GSW57" s="8"/>
      <c r="GSX57" s="6"/>
      <c r="GSY57" s="57"/>
      <c r="GSZ57" s="877"/>
      <c r="GTA57" s="8"/>
      <c r="GTB57" s="8"/>
      <c r="GTC57" s="32"/>
      <c r="GTD57" s="8"/>
      <c r="GTE57" s="6"/>
      <c r="GTF57" s="57"/>
      <c r="GTG57" s="877"/>
      <c r="GTH57" s="8"/>
      <c r="GTI57" s="8"/>
      <c r="GTJ57" s="32"/>
      <c r="GTK57" s="8"/>
      <c r="GTL57" s="6"/>
      <c r="GTM57" s="57"/>
      <c r="GTN57" s="877"/>
      <c r="GTO57" s="8"/>
      <c r="GTP57" s="8"/>
      <c r="GTQ57" s="32"/>
      <c r="GTR57" s="8"/>
      <c r="GTS57" s="6"/>
      <c r="GTT57" s="57"/>
      <c r="GTU57" s="877"/>
      <c r="GTV57" s="8"/>
      <c r="GTW57" s="8"/>
      <c r="GTX57" s="32"/>
      <c r="GTY57" s="8"/>
      <c r="GTZ57" s="6"/>
      <c r="GUA57" s="57"/>
      <c r="GUB57" s="877"/>
      <c r="GUC57" s="8"/>
      <c r="GUD57" s="8"/>
      <c r="GUE57" s="32"/>
      <c r="GUF57" s="8"/>
      <c r="GUG57" s="6"/>
      <c r="GUH57" s="57"/>
      <c r="GUI57" s="877"/>
      <c r="GUJ57" s="8"/>
      <c r="GUK57" s="8"/>
      <c r="GUL57" s="32"/>
      <c r="GUM57" s="8"/>
      <c r="GUN57" s="6"/>
      <c r="GUO57" s="57"/>
      <c r="GUP57" s="877"/>
      <c r="GUQ57" s="8"/>
      <c r="GUR57" s="8"/>
      <c r="GUS57" s="32"/>
      <c r="GUT57" s="8"/>
      <c r="GUU57" s="6"/>
      <c r="GUV57" s="57"/>
      <c r="GUW57" s="877"/>
      <c r="GUX57" s="8"/>
      <c r="GUY57" s="8"/>
      <c r="GUZ57" s="32"/>
      <c r="GVA57" s="8"/>
      <c r="GVB57" s="6"/>
      <c r="GVC57" s="57"/>
      <c r="GVD57" s="877"/>
      <c r="GVE57" s="8"/>
      <c r="GVF57" s="8"/>
      <c r="GVG57" s="32"/>
      <c r="GVH57" s="8"/>
      <c r="GVI57" s="6"/>
      <c r="GVJ57" s="57"/>
      <c r="GVK57" s="877"/>
      <c r="GVL57" s="8"/>
      <c r="GVM57" s="8"/>
      <c r="GVN57" s="32"/>
      <c r="GVO57" s="8"/>
      <c r="GVP57" s="6"/>
      <c r="GVQ57" s="57"/>
      <c r="GVR57" s="877"/>
      <c r="GVS57" s="8"/>
      <c r="GVT57" s="8"/>
      <c r="GVU57" s="32"/>
      <c r="GVV57" s="8"/>
      <c r="GVW57" s="6"/>
      <c r="GVX57" s="57"/>
      <c r="GVY57" s="877"/>
      <c r="GVZ57" s="8"/>
      <c r="GWA57" s="8"/>
      <c r="GWB57" s="32"/>
      <c r="GWC57" s="8"/>
      <c r="GWD57" s="6"/>
      <c r="GWE57" s="57"/>
      <c r="GWF57" s="877"/>
      <c r="GWG57" s="8"/>
      <c r="GWH57" s="8"/>
      <c r="GWI57" s="32"/>
      <c r="GWJ57" s="8"/>
      <c r="GWK57" s="6"/>
      <c r="GWL57" s="57"/>
      <c r="GWM57" s="877"/>
      <c r="GWN57" s="8"/>
      <c r="GWO57" s="8"/>
      <c r="GWP57" s="32"/>
      <c r="GWQ57" s="8"/>
      <c r="GWR57" s="6"/>
      <c r="GWS57" s="57"/>
      <c r="GWT57" s="877"/>
      <c r="GWU57" s="8"/>
      <c r="GWV57" s="8"/>
      <c r="GWW57" s="32"/>
      <c r="GWX57" s="8"/>
      <c r="GWY57" s="6"/>
      <c r="GWZ57" s="57"/>
      <c r="GXA57" s="877"/>
      <c r="GXB57" s="8"/>
      <c r="GXC57" s="8"/>
      <c r="GXD57" s="32"/>
      <c r="GXE57" s="8"/>
      <c r="GXF57" s="6"/>
      <c r="GXG57" s="57"/>
      <c r="GXH57" s="877"/>
      <c r="GXI57" s="8"/>
      <c r="GXJ57" s="8"/>
      <c r="GXK57" s="32"/>
      <c r="GXL57" s="8"/>
      <c r="GXM57" s="6"/>
      <c r="GXN57" s="57"/>
      <c r="GXO57" s="877"/>
      <c r="GXP57" s="8"/>
      <c r="GXQ57" s="8"/>
      <c r="GXR57" s="32"/>
      <c r="GXS57" s="8"/>
      <c r="GXT57" s="6"/>
      <c r="GXU57" s="57"/>
      <c r="GXV57" s="877"/>
      <c r="GXW57" s="8"/>
      <c r="GXX57" s="8"/>
      <c r="GXY57" s="32"/>
      <c r="GXZ57" s="8"/>
      <c r="GYA57" s="6"/>
      <c r="GYB57" s="57"/>
      <c r="GYC57" s="877"/>
      <c r="GYD57" s="8"/>
      <c r="GYE57" s="8"/>
      <c r="GYF57" s="32"/>
      <c r="GYG57" s="8"/>
      <c r="GYH57" s="6"/>
      <c r="GYI57" s="57"/>
      <c r="GYJ57" s="877"/>
      <c r="GYK57" s="8"/>
      <c r="GYL57" s="8"/>
      <c r="GYM57" s="32"/>
      <c r="GYN57" s="8"/>
      <c r="GYO57" s="6"/>
      <c r="GYP57" s="57"/>
      <c r="GYQ57" s="877"/>
      <c r="GYR57" s="8"/>
      <c r="GYS57" s="8"/>
      <c r="GYT57" s="32"/>
      <c r="GYU57" s="8"/>
      <c r="GYV57" s="6"/>
      <c r="GYW57" s="57"/>
      <c r="GYX57" s="877"/>
      <c r="GYY57" s="8"/>
      <c r="GYZ57" s="8"/>
      <c r="GZA57" s="32"/>
      <c r="GZB57" s="8"/>
      <c r="GZC57" s="6"/>
      <c r="GZD57" s="57"/>
      <c r="GZE57" s="877"/>
      <c r="GZF57" s="8"/>
      <c r="GZG57" s="8"/>
      <c r="GZH57" s="32"/>
      <c r="GZI57" s="8"/>
      <c r="GZJ57" s="6"/>
      <c r="GZK57" s="57"/>
      <c r="GZL57" s="877"/>
      <c r="GZM57" s="8"/>
      <c r="GZN57" s="8"/>
      <c r="GZO57" s="32"/>
      <c r="GZP57" s="8"/>
      <c r="GZQ57" s="6"/>
      <c r="GZR57" s="57"/>
      <c r="GZS57" s="877"/>
      <c r="GZT57" s="8"/>
      <c r="GZU57" s="8"/>
      <c r="GZV57" s="32"/>
      <c r="GZW57" s="8"/>
      <c r="GZX57" s="6"/>
      <c r="GZY57" s="57"/>
      <c r="GZZ57" s="877"/>
      <c r="HAA57" s="8"/>
      <c r="HAB57" s="8"/>
      <c r="HAC57" s="32"/>
      <c r="HAD57" s="8"/>
      <c r="HAE57" s="6"/>
      <c r="HAF57" s="57"/>
      <c r="HAG57" s="877"/>
      <c r="HAH57" s="8"/>
      <c r="HAI57" s="8"/>
      <c r="HAJ57" s="32"/>
      <c r="HAK57" s="8"/>
      <c r="HAL57" s="6"/>
      <c r="HAM57" s="57"/>
      <c r="HAN57" s="877"/>
      <c r="HAO57" s="8"/>
      <c r="HAP57" s="8"/>
      <c r="HAQ57" s="32"/>
      <c r="HAR57" s="8"/>
      <c r="HAS57" s="6"/>
      <c r="HAT57" s="57"/>
      <c r="HAU57" s="877"/>
      <c r="HAV57" s="8"/>
      <c r="HAW57" s="8"/>
      <c r="HAX57" s="32"/>
      <c r="HAY57" s="8"/>
      <c r="HAZ57" s="6"/>
      <c r="HBA57" s="57"/>
      <c r="HBB57" s="877"/>
      <c r="HBC57" s="8"/>
      <c r="HBD57" s="8"/>
      <c r="HBE57" s="32"/>
      <c r="HBF57" s="8"/>
      <c r="HBG57" s="6"/>
      <c r="HBH57" s="57"/>
      <c r="HBI57" s="877"/>
      <c r="HBJ57" s="8"/>
      <c r="HBK57" s="8"/>
      <c r="HBL57" s="32"/>
      <c r="HBM57" s="8"/>
      <c r="HBN57" s="6"/>
      <c r="HBO57" s="57"/>
      <c r="HBP57" s="877"/>
      <c r="HBQ57" s="8"/>
      <c r="HBR57" s="8"/>
      <c r="HBS57" s="32"/>
      <c r="HBT57" s="8"/>
      <c r="HBU57" s="6"/>
      <c r="HBV57" s="57"/>
      <c r="HBW57" s="877"/>
      <c r="HBX57" s="8"/>
      <c r="HBY57" s="8"/>
      <c r="HBZ57" s="32"/>
      <c r="HCA57" s="8"/>
      <c r="HCB57" s="6"/>
      <c r="HCC57" s="57"/>
      <c r="HCD57" s="877"/>
      <c r="HCE57" s="8"/>
      <c r="HCF57" s="8"/>
      <c r="HCG57" s="32"/>
      <c r="HCH57" s="8"/>
      <c r="HCI57" s="6"/>
      <c r="HCJ57" s="57"/>
      <c r="HCK57" s="877"/>
      <c r="HCL57" s="8"/>
      <c r="HCM57" s="8"/>
      <c r="HCN57" s="32"/>
      <c r="HCO57" s="8"/>
      <c r="HCP57" s="6"/>
      <c r="HCQ57" s="57"/>
      <c r="HCR57" s="877"/>
      <c r="HCS57" s="8"/>
      <c r="HCT57" s="8"/>
      <c r="HCU57" s="32"/>
      <c r="HCV57" s="8"/>
      <c r="HCW57" s="6"/>
      <c r="HCX57" s="57"/>
      <c r="HCY57" s="877"/>
      <c r="HCZ57" s="8"/>
      <c r="HDA57" s="8"/>
      <c r="HDB57" s="32"/>
      <c r="HDC57" s="8"/>
      <c r="HDD57" s="6"/>
      <c r="HDE57" s="57"/>
      <c r="HDF57" s="877"/>
      <c r="HDG57" s="8"/>
      <c r="HDH57" s="8"/>
      <c r="HDI57" s="32"/>
      <c r="HDJ57" s="8"/>
      <c r="HDK57" s="6"/>
      <c r="HDL57" s="57"/>
      <c r="HDM57" s="877"/>
      <c r="HDN57" s="8"/>
      <c r="HDO57" s="8"/>
      <c r="HDP57" s="32"/>
      <c r="HDQ57" s="8"/>
      <c r="HDR57" s="6"/>
      <c r="HDS57" s="57"/>
      <c r="HDT57" s="877"/>
      <c r="HDU57" s="8"/>
      <c r="HDV57" s="8"/>
      <c r="HDW57" s="32"/>
      <c r="HDX57" s="8"/>
      <c r="HDY57" s="6"/>
      <c r="HDZ57" s="57"/>
      <c r="HEA57" s="877"/>
      <c r="HEB57" s="8"/>
      <c r="HEC57" s="8"/>
      <c r="HED57" s="32"/>
      <c r="HEE57" s="8"/>
      <c r="HEF57" s="6"/>
      <c r="HEG57" s="57"/>
      <c r="HEH57" s="877"/>
      <c r="HEI57" s="8"/>
      <c r="HEJ57" s="8"/>
      <c r="HEK57" s="32"/>
      <c r="HEL57" s="8"/>
      <c r="HEM57" s="6"/>
      <c r="HEN57" s="57"/>
      <c r="HEO57" s="877"/>
      <c r="HEP57" s="8"/>
      <c r="HEQ57" s="8"/>
      <c r="HER57" s="32"/>
      <c r="HES57" s="8"/>
      <c r="HET57" s="6"/>
      <c r="HEU57" s="57"/>
      <c r="HEV57" s="877"/>
      <c r="HEW57" s="8"/>
      <c r="HEX57" s="8"/>
      <c r="HEY57" s="32"/>
      <c r="HEZ57" s="8"/>
      <c r="HFA57" s="6"/>
      <c r="HFB57" s="57"/>
      <c r="HFC57" s="877"/>
      <c r="HFD57" s="8"/>
      <c r="HFE57" s="8"/>
      <c r="HFF57" s="32"/>
      <c r="HFG57" s="8"/>
      <c r="HFH57" s="6"/>
      <c r="HFI57" s="57"/>
      <c r="HFJ57" s="877"/>
      <c r="HFK57" s="8"/>
      <c r="HFL57" s="8"/>
      <c r="HFM57" s="32"/>
      <c r="HFN57" s="8"/>
      <c r="HFO57" s="6"/>
      <c r="HFP57" s="57"/>
      <c r="HFQ57" s="877"/>
      <c r="HFR57" s="8"/>
      <c r="HFS57" s="8"/>
      <c r="HFT57" s="32"/>
      <c r="HFU57" s="8"/>
      <c r="HFV57" s="6"/>
      <c r="HFW57" s="57"/>
      <c r="HFX57" s="877"/>
      <c r="HFY57" s="8"/>
      <c r="HFZ57" s="8"/>
      <c r="HGA57" s="32"/>
      <c r="HGB57" s="8"/>
      <c r="HGC57" s="6"/>
      <c r="HGD57" s="57"/>
      <c r="HGE57" s="877"/>
      <c r="HGF57" s="8"/>
      <c r="HGG57" s="8"/>
      <c r="HGH57" s="32"/>
      <c r="HGI57" s="8"/>
      <c r="HGJ57" s="6"/>
      <c r="HGK57" s="57"/>
      <c r="HGL57" s="877"/>
      <c r="HGM57" s="8"/>
      <c r="HGN57" s="8"/>
      <c r="HGO57" s="32"/>
      <c r="HGP57" s="8"/>
      <c r="HGQ57" s="6"/>
      <c r="HGR57" s="57"/>
      <c r="HGS57" s="877"/>
      <c r="HGT57" s="8"/>
      <c r="HGU57" s="8"/>
      <c r="HGV57" s="32"/>
      <c r="HGW57" s="8"/>
      <c r="HGX57" s="6"/>
      <c r="HGY57" s="57"/>
      <c r="HGZ57" s="877"/>
      <c r="HHA57" s="8"/>
      <c r="HHB57" s="8"/>
      <c r="HHC57" s="32"/>
      <c r="HHD57" s="8"/>
      <c r="HHE57" s="6"/>
      <c r="HHF57" s="57"/>
      <c r="HHG57" s="877"/>
      <c r="HHH57" s="8"/>
      <c r="HHI57" s="8"/>
      <c r="HHJ57" s="32"/>
      <c r="HHK57" s="8"/>
      <c r="HHL57" s="6"/>
      <c r="HHM57" s="57"/>
      <c r="HHN57" s="877"/>
      <c r="HHO57" s="8"/>
      <c r="HHP57" s="8"/>
      <c r="HHQ57" s="32"/>
      <c r="HHR57" s="8"/>
      <c r="HHS57" s="6"/>
      <c r="HHT57" s="57"/>
      <c r="HHU57" s="877"/>
      <c r="HHV57" s="8"/>
      <c r="HHW57" s="8"/>
      <c r="HHX57" s="32"/>
      <c r="HHY57" s="8"/>
      <c r="HHZ57" s="6"/>
      <c r="HIA57" s="57"/>
      <c r="HIB57" s="877"/>
      <c r="HIC57" s="8"/>
      <c r="HID57" s="8"/>
      <c r="HIE57" s="32"/>
      <c r="HIF57" s="8"/>
      <c r="HIG57" s="6"/>
      <c r="HIH57" s="57"/>
      <c r="HII57" s="877"/>
      <c r="HIJ57" s="8"/>
      <c r="HIK57" s="8"/>
      <c r="HIL57" s="32"/>
      <c r="HIM57" s="8"/>
      <c r="HIN57" s="6"/>
      <c r="HIO57" s="57"/>
      <c r="HIP57" s="877"/>
      <c r="HIQ57" s="8"/>
      <c r="HIR57" s="8"/>
      <c r="HIS57" s="32"/>
      <c r="HIT57" s="8"/>
      <c r="HIU57" s="6"/>
      <c r="HIV57" s="57"/>
      <c r="HIW57" s="877"/>
      <c r="HIX57" s="8"/>
      <c r="HIY57" s="8"/>
      <c r="HIZ57" s="32"/>
      <c r="HJA57" s="8"/>
      <c r="HJB57" s="6"/>
      <c r="HJC57" s="57"/>
      <c r="HJD57" s="877"/>
      <c r="HJE57" s="8"/>
      <c r="HJF57" s="8"/>
      <c r="HJG57" s="32"/>
      <c r="HJH57" s="8"/>
      <c r="HJI57" s="6"/>
      <c r="HJJ57" s="57"/>
      <c r="HJK57" s="877"/>
      <c r="HJL57" s="8"/>
      <c r="HJM57" s="8"/>
      <c r="HJN57" s="32"/>
      <c r="HJO57" s="8"/>
      <c r="HJP57" s="6"/>
      <c r="HJQ57" s="57"/>
      <c r="HJR57" s="877"/>
      <c r="HJS57" s="8"/>
      <c r="HJT57" s="8"/>
      <c r="HJU57" s="32"/>
      <c r="HJV57" s="8"/>
      <c r="HJW57" s="6"/>
      <c r="HJX57" s="57"/>
      <c r="HJY57" s="877"/>
      <c r="HJZ57" s="8"/>
      <c r="HKA57" s="8"/>
      <c r="HKB57" s="32"/>
      <c r="HKC57" s="8"/>
      <c r="HKD57" s="6"/>
      <c r="HKE57" s="57"/>
      <c r="HKF57" s="877"/>
      <c r="HKG57" s="8"/>
      <c r="HKH57" s="8"/>
      <c r="HKI57" s="32"/>
      <c r="HKJ57" s="8"/>
      <c r="HKK57" s="6"/>
      <c r="HKL57" s="57"/>
      <c r="HKM57" s="877"/>
      <c r="HKN57" s="8"/>
      <c r="HKO57" s="8"/>
      <c r="HKP57" s="32"/>
      <c r="HKQ57" s="8"/>
      <c r="HKR57" s="6"/>
      <c r="HKS57" s="57"/>
      <c r="HKT57" s="877"/>
      <c r="HKU57" s="8"/>
      <c r="HKV57" s="8"/>
      <c r="HKW57" s="32"/>
      <c r="HKX57" s="8"/>
      <c r="HKY57" s="6"/>
      <c r="HKZ57" s="57"/>
      <c r="HLA57" s="877"/>
      <c r="HLB57" s="8"/>
      <c r="HLC57" s="8"/>
      <c r="HLD57" s="32"/>
      <c r="HLE57" s="8"/>
      <c r="HLF57" s="6"/>
      <c r="HLG57" s="57"/>
      <c r="HLH57" s="877"/>
      <c r="HLI57" s="8"/>
      <c r="HLJ57" s="8"/>
      <c r="HLK57" s="32"/>
      <c r="HLL57" s="8"/>
      <c r="HLM57" s="6"/>
      <c r="HLN57" s="57"/>
      <c r="HLO57" s="877"/>
      <c r="HLP57" s="8"/>
      <c r="HLQ57" s="8"/>
      <c r="HLR57" s="32"/>
      <c r="HLS57" s="8"/>
      <c r="HLT57" s="6"/>
      <c r="HLU57" s="57"/>
      <c r="HLV57" s="877"/>
      <c r="HLW57" s="8"/>
      <c r="HLX57" s="8"/>
      <c r="HLY57" s="32"/>
      <c r="HLZ57" s="8"/>
      <c r="HMA57" s="6"/>
      <c r="HMB57" s="57"/>
      <c r="HMC57" s="877"/>
      <c r="HMD57" s="8"/>
      <c r="HME57" s="8"/>
      <c r="HMF57" s="32"/>
      <c r="HMG57" s="8"/>
      <c r="HMH57" s="6"/>
      <c r="HMI57" s="57"/>
      <c r="HMJ57" s="877"/>
      <c r="HMK57" s="8"/>
      <c r="HML57" s="8"/>
      <c r="HMM57" s="32"/>
      <c r="HMN57" s="8"/>
      <c r="HMO57" s="6"/>
      <c r="HMP57" s="57"/>
      <c r="HMQ57" s="877"/>
      <c r="HMR57" s="8"/>
      <c r="HMS57" s="8"/>
      <c r="HMT57" s="32"/>
      <c r="HMU57" s="8"/>
      <c r="HMV57" s="6"/>
      <c r="HMW57" s="57"/>
      <c r="HMX57" s="877"/>
      <c r="HMY57" s="8"/>
      <c r="HMZ57" s="8"/>
      <c r="HNA57" s="32"/>
      <c r="HNB57" s="8"/>
      <c r="HNC57" s="6"/>
      <c r="HND57" s="57"/>
      <c r="HNE57" s="877"/>
      <c r="HNF57" s="8"/>
      <c r="HNG57" s="8"/>
      <c r="HNH57" s="32"/>
      <c r="HNI57" s="8"/>
      <c r="HNJ57" s="6"/>
      <c r="HNK57" s="57"/>
      <c r="HNL57" s="877"/>
      <c r="HNM57" s="8"/>
      <c r="HNN57" s="8"/>
      <c r="HNO57" s="32"/>
      <c r="HNP57" s="8"/>
      <c r="HNQ57" s="6"/>
      <c r="HNR57" s="57"/>
      <c r="HNS57" s="877"/>
      <c r="HNT57" s="8"/>
      <c r="HNU57" s="8"/>
      <c r="HNV57" s="32"/>
      <c r="HNW57" s="8"/>
      <c r="HNX57" s="6"/>
      <c r="HNY57" s="57"/>
      <c r="HNZ57" s="877"/>
      <c r="HOA57" s="8"/>
      <c r="HOB57" s="8"/>
      <c r="HOC57" s="32"/>
      <c r="HOD57" s="8"/>
      <c r="HOE57" s="6"/>
      <c r="HOF57" s="57"/>
      <c r="HOG57" s="877"/>
      <c r="HOH57" s="8"/>
      <c r="HOI57" s="8"/>
      <c r="HOJ57" s="32"/>
      <c r="HOK57" s="8"/>
      <c r="HOL57" s="6"/>
      <c r="HOM57" s="57"/>
      <c r="HON57" s="877"/>
      <c r="HOO57" s="8"/>
      <c r="HOP57" s="8"/>
      <c r="HOQ57" s="32"/>
      <c r="HOR57" s="8"/>
      <c r="HOS57" s="6"/>
      <c r="HOT57" s="57"/>
      <c r="HOU57" s="877"/>
      <c r="HOV57" s="8"/>
      <c r="HOW57" s="8"/>
      <c r="HOX57" s="32"/>
      <c r="HOY57" s="8"/>
      <c r="HOZ57" s="6"/>
      <c r="HPA57" s="57"/>
      <c r="HPB57" s="877"/>
      <c r="HPC57" s="8"/>
      <c r="HPD57" s="8"/>
      <c r="HPE57" s="32"/>
      <c r="HPF57" s="8"/>
      <c r="HPG57" s="6"/>
      <c r="HPH57" s="57"/>
      <c r="HPI57" s="877"/>
      <c r="HPJ57" s="8"/>
      <c r="HPK57" s="8"/>
      <c r="HPL57" s="32"/>
      <c r="HPM57" s="8"/>
      <c r="HPN57" s="6"/>
      <c r="HPO57" s="57"/>
      <c r="HPP57" s="877"/>
      <c r="HPQ57" s="8"/>
      <c r="HPR57" s="8"/>
      <c r="HPS57" s="32"/>
      <c r="HPT57" s="8"/>
      <c r="HPU57" s="6"/>
      <c r="HPV57" s="57"/>
      <c r="HPW57" s="877"/>
      <c r="HPX57" s="8"/>
      <c r="HPY57" s="8"/>
      <c r="HPZ57" s="32"/>
      <c r="HQA57" s="8"/>
      <c r="HQB57" s="6"/>
      <c r="HQC57" s="57"/>
      <c r="HQD57" s="877"/>
      <c r="HQE57" s="8"/>
      <c r="HQF57" s="8"/>
      <c r="HQG57" s="32"/>
      <c r="HQH57" s="8"/>
      <c r="HQI57" s="6"/>
      <c r="HQJ57" s="57"/>
      <c r="HQK57" s="877"/>
      <c r="HQL57" s="8"/>
      <c r="HQM57" s="8"/>
      <c r="HQN57" s="32"/>
      <c r="HQO57" s="8"/>
      <c r="HQP57" s="6"/>
      <c r="HQQ57" s="57"/>
      <c r="HQR57" s="877"/>
      <c r="HQS57" s="8"/>
      <c r="HQT57" s="8"/>
      <c r="HQU57" s="32"/>
      <c r="HQV57" s="8"/>
      <c r="HQW57" s="6"/>
      <c r="HQX57" s="57"/>
      <c r="HQY57" s="877"/>
      <c r="HQZ57" s="8"/>
      <c r="HRA57" s="8"/>
      <c r="HRB57" s="32"/>
      <c r="HRC57" s="8"/>
      <c r="HRD57" s="6"/>
      <c r="HRE57" s="57"/>
      <c r="HRF57" s="877"/>
      <c r="HRG57" s="8"/>
      <c r="HRH57" s="8"/>
      <c r="HRI57" s="32"/>
      <c r="HRJ57" s="8"/>
      <c r="HRK57" s="6"/>
      <c r="HRL57" s="57"/>
      <c r="HRM57" s="877"/>
      <c r="HRN57" s="8"/>
      <c r="HRO57" s="8"/>
      <c r="HRP57" s="32"/>
      <c r="HRQ57" s="8"/>
      <c r="HRR57" s="6"/>
      <c r="HRS57" s="57"/>
      <c r="HRT57" s="877"/>
      <c r="HRU57" s="8"/>
      <c r="HRV57" s="8"/>
      <c r="HRW57" s="32"/>
      <c r="HRX57" s="8"/>
      <c r="HRY57" s="6"/>
      <c r="HRZ57" s="57"/>
      <c r="HSA57" s="877"/>
      <c r="HSB57" s="8"/>
      <c r="HSC57" s="8"/>
      <c r="HSD57" s="32"/>
      <c r="HSE57" s="8"/>
      <c r="HSF57" s="6"/>
      <c r="HSG57" s="57"/>
      <c r="HSH57" s="877"/>
      <c r="HSI57" s="8"/>
      <c r="HSJ57" s="8"/>
      <c r="HSK57" s="32"/>
      <c r="HSL57" s="8"/>
      <c r="HSM57" s="6"/>
      <c r="HSN57" s="57"/>
      <c r="HSO57" s="877"/>
      <c r="HSP57" s="8"/>
      <c r="HSQ57" s="8"/>
      <c r="HSR57" s="32"/>
      <c r="HSS57" s="8"/>
      <c r="HST57" s="6"/>
      <c r="HSU57" s="57"/>
      <c r="HSV57" s="877"/>
      <c r="HSW57" s="8"/>
      <c r="HSX57" s="8"/>
      <c r="HSY57" s="32"/>
      <c r="HSZ57" s="8"/>
      <c r="HTA57" s="6"/>
      <c r="HTB57" s="57"/>
      <c r="HTC57" s="877"/>
      <c r="HTD57" s="8"/>
      <c r="HTE57" s="8"/>
      <c r="HTF57" s="32"/>
      <c r="HTG57" s="8"/>
      <c r="HTH57" s="6"/>
      <c r="HTI57" s="57"/>
      <c r="HTJ57" s="877"/>
      <c r="HTK57" s="8"/>
      <c r="HTL57" s="8"/>
      <c r="HTM57" s="32"/>
      <c r="HTN57" s="8"/>
      <c r="HTO57" s="6"/>
      <c r="HTP57" s="57"/>
      <c r="HTQ57" s="877"/>
      <c r="HTR57" s="8"/>
      <c r="HTS57" s="8"/>
      <c r="HTT57" s="32"/>
      <c r="HTU57" s="8"/>
      <c r="HTV57" s="6"/>
      <c r="HTW57" s="57"/>
      <c r="HTX57" s="877"/>
      <c r="HTY57" s="8"/>
      <c r="HTZ57" s="8"/>
      <c r="HUA57" s="32"/>
      <c r="HUB57" s="8"/>
      <c r="HUC57" s="6"/>
      <c r="HUD57" s="57"/>
      <c r="HUE57" s="877"/>
      <c r="HUF57" s="8"/>
      <c r="HUG57" s="8"/>
      <c r="HUH57" s="32"/>
      <c r="HUI57" s="8"/>
      <c r="HUJ57" s="6"/>
      <c r="HUK57" s="57"/>
      <c r="HUL57" s="877"/>
      <c r="HUM57" s="8"/>
      <c r="HUN57" s="8"/>
      <c r="HUO57" s="32"/>
      <c r="HUP57" s="8"/>
      <c r="HUQ57" s="6"/>
      <c r="HUR57" s="57"/>
      <c r="HUS57" s="877"/>
      <c r="HUT57" s="8"/>
      <c r="HUU57" s="8"/>
      <c r="HUV57" s="32"/>
      <c r="HUW57" s="8"/>
      <c r="HUX57" s="6"/>
      <c r="HUY57" s="57"/>
      <c r="HUZ57" s="877"/>
      <c r="HVA57" s="8"/>
      <c r="HVB57" s="8"/>
      <c r="HVC57" s="32"/>
      <c r="HVD57" s="8"/>
      <c r="HVE57" s="6"/>
      <c r="HVF57" s="57"/>
      <c r="HVG57" s="877"/>
      <c r="HVH57" s="8"/>
      <c r="HVI57" s="8"/>
      <c r="HVJ57" s="32"/>
      <c r="HVK57" s="8"/>
      <c r="HVL57" s="6"/>
      <c r="HVM57" s="57"/>
      <c r="HVN57" s="877"/>
      <c r="HVO57" s="8"/>
      <c r="HVP57" s="8"/>
      <c r="HVQ57" s="32"/>
      <c r="HVR57" s="8"/>
      <c r="HVS57" s="6"/>
      <c r="HVT57" s="57"/>
      <c r="HVU57" s="877"/>
      <c r="HVV57" s="8"/>
      <c r="HVW57" s="8"/>
      <c r="HVX57" s="32"/>
      <c r="HVY57" s="8"/>
      <c r="HVZ57" s="6"/>
      <c r="HWA57" s="57"/>
      <c r="HWB57" s="877"/>
      <c r="HWC57" s="8"/>
      <c r="HWD57" s="8"/>
      <c r="HWE57" s="32"/>
      <c r="HWF57" s="8"/>
      <c r="HWG57" s="6"/>
      <c r="HWH57" s="57"/>
      <c r="HWI57" s="877"/>
      <c r="HWJ57" s="8"/>
      <c r="HWK57" s="8"/>
      <c r="HWL57" s="32"/>
      <c r="HWM57" s="8"/>
      <c r="HWN57" s="6"/>
      <c r="HWO57" s="57"/>
      <c r="HWP57" s="877"/>
      <c r="HWQ57" s="8"/>
      <c r="HWR57" s="8"/>
      <c r="HWS57" s="32"/>
      <c r="HWT57" s="8"/>
      <c r="HWU57" s="6"/>
      <c r="HWV57" s="57"/>
      <c r="HWW57" s="877"/>
      <c r="HWX57" s="8"/>
      <c r="HWY57" s="8"/>
      <c r="HWZ57" s="32"/>
      <c r="HXA57" s="8"/>
      <c r="HXB57" s="6"/>
      <c r="HXC57" s="57"/>
      <c r="HXD57" s="877"/>
      <c r="HXE57" s="8"/>
      <c r="HXF57" s="8"/>
      <c r="HXG57" s="32"/>
      <c r="HXH57" s="8"/>
      <c r="HXI57" s="6"/>
      <c r="HXJ57" s="57"/>
      <c r="HXK57" s="877"/>
      <c r="HXL57" s="8"/>
      <c r="HXM57" s="8"/>
      <c r="HXN57" s="32"/>
      <c r="HXO57" s="8"/>
      <c r="HXP57" s="6"/>
      <c r="HXQ57" s="57"/>
      <c r="HXR57" s="877"/>
      <c r="HXS57" s="8"/>
      <c r="HXT57" s="8"/>
      <c r="HXU57" s="32"/>
      <c r="HXV57" s="8"/>
      <c r="HXW57" s="6"/>
      <c r="HXX57" s="57"/>
      <c r="HXY57" s="877"/>
      <c r="HXZ57" s="8"/>
      <c r="HYA57" s="8"/>
      <c r="HYB57" s="32"/>
      <c r="HYC57" s="8"/>
      <c r="HYD57" s="6"/>
      <c r="HYE57" s="57"/>
      <c r="HYF57" s="877"/>
      <c r="HYG57" s="8"/>
      <c r="HYH57" s="8"/>
      <c r="HYI57" s="32"/>
      <c r="HYJ57" s="8"/>
      <c r="HYK57" s="6"/>
      <c r="HYL57" s="57"/>
      <c r="HYM57" s="877"/>
      <c r="HYN57" s="8"/>
      <c r="HYO57" s="8"/>
      <c r="HYP57" s="32"/>
      <c r="HYQ57" s="8"/>
      <c r="HYR57" s="6"/>
      <c r="HYS57" s="57"/>
      <c r="HYT57" s="877"/>
      <c r="HYU57" s="8"/>
      <c r="HYV57" s="8"/>
      <c r="HYW57" s="32"/>
      <c r="HYX57" s="8"/>
      <c r="HYY57" s="6"/>
      <c r="HYZ57" s="57"/>
      <c r="HZA57" s="877"/>
      <c r="HZB57" s="8"/>
      <c r="HZC57" s="8"/>
      <c r="HZD57" s="32"/>
      <c r="HZE57" s="8"/>
      <c r="HZF57" s="6"/>
      <c r="HZG57" s="57"/>
      <c r="HZH57" s="877"/>
      <c r="HZI57" s="8"/>
      <c r="HZJ57" s="8"/>
      <c r="HZK57" s="32"/>
      <c r="HZL57" s="8"/>
      <c r="HZM57" s="6"/>
      <c r="HZN57" s="57"/>
      <c r="HZO57" s="877"/>
      <c r="HZP57" s="8"/>
      <c r="HZQ57" s="8"/>
      <c r="HZR57" s="32"/>
      <c r="HZS57" s="8"/>
      <c r="HZT57" s="6"/>
      <c r="HZU57" s="57"/>
      <c r="HZV57" s="877"/>
      <c r="HZW57" s="8"/>
      <c r="HZX57" s="8"/>
      <c r="HZY57" s="32"/>
      <c r="HZZ57" s="8"/>
      <c r="IAA57" s="6"/>
      <c r="IAB57" s="57"/>
      <c r="IAC57" s="877"/>
      <c r="IAD57" s="8"/>
      <c r="IAE57" s="8"/>
      <c r="IAF57" s="32"/>
      <c r="IAG57" s="8"/>
      <c r="IAH57" s="6"/>
      <c r="IAI57" s="57"/>
      <c r="IAJ57" s="877"/>
      <c r="IAK57" s="8"/>
      <c r="IAL57" s="8"/>
      <c r="IAM57" s="32"/>
      <c r="IAN57" s="8"/>
      <c r="IAO57" s="6"/>
      <c r="IAP57" s="57"/>
      <c r="IAQ57" s="877"/>
      <c r="IAR57" s="8"/>
      <c r="IAS57" s="8"/>
      <c r="IAT57" s="32"/>
      <c r="IAU57" s="8"/>
      <c r="IAV57" s="6"/>
      <c r="IAW57" s="57"/>
      <c r="IAX57" s="877"/>
      <c r="IAY57" s="8"/>
      <c r="IAZ57" s="8"/>
      <c r="IBA57" s="32"/>
      <c r="IBB57" s="8"/>
      <c r="IBC57" s="6"/>
      <c r="IBD57" s="57"/>
      <c r="IBE57" s="877"/>
      <c r="IBF57" s="8"/>
      <c r="IBG57" s="8"/>
      <c r="IBH57" s="32"/>
      <c r="IBI57" s="8"/>
      <c r="IBJ57" s="6"/>
      <c r="IBK57" s="57"/>
      <c r="IBL57" s="877"/>
      <c r="IBM57" s="8"/>
      <c r="IBN57" s="8"/>
      <c r="IBO57" s="32"/>
      <c r="IBP57" s="8"/>
      <c r="IBQ57" s="6"/>
      <c r="IBR57" s="57"/>
      <c r="IBS57" s="877"/>
      <c r="IBT57" s="8"/>
      <c r="IBU57" s="8"/>
      <c r="IBV57" s="32"/>
      <c r="IBW57" s="8"/>
      <c r="IBX57" s="6"/>
      <c r="IBY57" s="57"/>
      <c r="IBZ57" s="877"/>
      <c r="ICA57" s="8"/>
      <c r="ICB57" s="8"/>
      <c r="ICC57" s="32"/>
      <c r="ICD57" s="8"/>
      <c r="ICE57" s="6"/>
      <c r="ICF57" s="57"/>
      <c r="ICG57" s="877"/>
      <c r="ICH57" s="8"/>
      <c r="ICI57" s="8"/>
      <c r="ICJ57" s="32"/>
      <c r="ICK57" s="8"/>
      <c r="ICL57" s="6"/>
      <c r="ICM57" s="57"/>
      <c r="ICN57" s="877"/>
      <c r="ICO57" s="8"/>
      <c r="ICP57" s="8"/>
      <c r="ICQ57" s="32"/>
      <c r="ICR57" s="8"/>
      <c r="ICS57" s="6"/>
      <c r="ICT57" s="57"/>
      <c r="ICU57" s="877"/>
      <c r="ICV57" s="8"/>
      <c r="ICW57" s="8"/>
      <c r="ICX57" s="32"/>
      <c r="ICY57" s="8"/>
      <c r="ICZ57" s="6"/>
      <c r="IDA57" s="57"/>
      <c r="IDB57" s="877"/>
      <c r="IDC57" s="8"/>
      <c r="IDD57" s="8"/>
      <c r="IDE57" s="32"/>
      <c r="IDF57" s="8"/>
      <c r="IDG57" s="6"/>
      <c r="IDH57" s="57"/>
      <c r="IDI57" s="877"/>
      <c r="IDJ57" s="8"/>
      <c r="IDK57" s="8"/>
      <c r="IDL57" s="32"/>
      <c r="IDM57" s="8"/>
      <c r="IDN57" s="6"/>
      <c r="IDO57" s="57"/>
      <c r="IDP57" s="877"/>
      <c r="IDQ57" s="8"/>
      <c r="IDR57" s="8"/>
      <c r="IDS57" s="32"/>
      <c r="IDT57" s="8"/>
      <c r="IDU57" s="6"/>
      <c r="IDV57" s="57"/>
      <c r="IDW57" s="877"/>
      <c r="IDX57" s="8"/>
      <c r="IDY57" s="8"/>
      <c r="IDZ57" s="32"/>
      <c r="IEA57" s="8"/>
      <c r="IEB57" s="6"/>
      <c r="IEC57" s="57"/>
      <c r="IED57" s="877"/>
      <c r="IEE57" s="8"/>
      <c r="IEF57" s="8"/>
      <c r="IEG57" s="32"/>
      <c r="IEH57" s="8"/>
      <c r="IEI57" s="6"/>
      <c r="IEJ57" s="57"/>
      <c r="IEK57" s="877"/>
      <c r="IEL57" s="8"/>
      <c r="IEM57" s="8"/>
      <c r="IEN57" s="32"/>
      <c r="IEO57" s="8"/>
      <c r="IEP57" s="6"/>
      <c r="IEQ57" s="57"/>
      <c r="IER57" s="877"/>
      <c r="IES57" s="8"/>
      <c r="IET57" s="8"/>
      <c r="IEU57" s="32"/>
      <c r="IEV57" s="8"/>
      <c r="IEW57" s="6"/>
      <c r="IEX57" s="57"/>
      <c r="IEY57" s="877"/>
      <c r="IEZ57" s="8"/>
      <c r="IFA57" s="8"/>
      <c r="IFB57" s="32"/>
      <c r="IFC57" s="8"/>
      <c r="IFD57" s="6"/>
      <c r="IFE57" s="57"/>
      <c r="IFF57" s="877"/>
      <c r="IFG57" s="8"/>
      <c r="IFH57" s="8"/>
      <c r="IFI57" s="32"/>
      <c r="IFJ57" s="8"/>
      <c r="IFK57" s="6"/>
      <c r="IFL57" s="57"/>
      <c r="IFM57" s="877"/>
      <c r="IFN57" s="8"/>
      <c r="IFO57" s="8"/>
      <c r="IFP57" s="32"/>
      <c r="IFQ57" s="8"/>
      <c r="IFR57" s="6"/>
      <c r="IFS57" s="57"/>
      <c r="IFT57" s="877"/>
      <c r="IFU57" s="8"/>
      <c r="IFV57" s="8"/>
      <c r="IFW57" s="32"/>
      <c r="IFX57" s="8"/>
      <c r="IFY57" s="6"/>
      <c r="IFZ57" s="57"/>
      <c r="IGA57" s="877"/>
      <c r="IGB57" s="8"/>
      <c r="IGC57" s="8"/>
      <c r="IGD57" s="32"/>
      <c r="IGE57" s="8"/>
      <c r="IGF57" s="6"/>
      <c r="IGG57" s="57"/>
      <c r="IGH57" s="877"/>
      <c r="IGI57" s="8"/>
      <c r="IGJ57" s="8"/>
      <c r="IGK57" s="32"/>
      <c r="IGL57" s="8"/>
      <c r="IGM57" s="6"/>
      <c r="IGN57" s="57"/>
      <c r="IGO57" s="877"/>
      <c r="IGP57" s="8"/>
      <c r="IGQ57" s="8"/>
      <c r="IGR57" s="32"/>
      <c r="IGS57" s="8"/>
      <c r="IGT57" s="6"/>
      <c r="IGU57" s="57"/>
      <c r="IGV57" s="877"/>
      <c r="IGW57" s="8"/>
      <c r="IGX57" s="8"/>
      <c r="IGY57" s="32"/>
      <c r="IGZ57" s="8"/>
      <c r="IHA57" s="6"/>
      <c r="IHB57" s="57"/>
      <c r="IHC57" s="877"/>
      <c r="IHD57" s="8"/>
      <c r="IHE57" s="8"/>
      <c r="IHF57" s="32"/>
      <c r="IHG57" s="8"/>
      <c r="IHH57" s="6"/>
      <c r="IHI57" s="57"/>
      <c r="IHJ57" s="877"/>
      <c r="IHK57" s="8"/>
      <c r="IHL57" s="8"/>
      <c r="IHM57" s="32"/>
      <c r="IHN57" s="8"/>
      <c r="IHO57" s="6"/>
      <c r="IHP57" s="57"/>
      <c r="IHQ57" s="877"/>
      <c r="IHR57" s="8"/>
      <c r="IHS57" s="8"/>
      <c r="IHT57" s="32"/>
      <c r="IHU57" s="8"/>
      <c r="IHV57" s="6"/>
      <c r="IHW57" s="57"/>
      <c r="IHX57" s="877"/>
      <c r="IHY57" s="8"/>
      <c r="IHZ57" s="8"/>
      <c r="IIA57" s="32"/>
      <c r="IIB57" s="8"/>
      <c r="IIC57" s="6"/>
      <c r="IID57" s="57"/>
      <c r="IIE57" s="877"/>
      <c r="IIF57" s="8"/>
      <c r="IIG57" s="8"/>
      <c r="IIH57" s="32"/>
      <c r="III57" s="8"/>
      <c r="IIJ57" s="6"/>
      <c r="IIK57" s="57"/>
      <c r="IIL57" s="877"/>
      <c r="IIM57" s="8"/>
      <c r="IIN57" s="8"/>
      <c r="IIO57" s="32"/>
      <c r="IIP57" s="8"/>
      <c r="IIQ57" s="6"/>
      <c r="IIR57" s="57"/>
      <c r="IIS57" s="877"/>
      <c r="IIT57" s="8"/>
      <c r="IIU57" s="8"/>
      <c r="IIV57" s="32"/>
      <c r="IIW57" s="8"/>
      <c r="IIX57" s="6"/>
      <c r="IIY57" s="57"/>
      <c r="IIZ57" s="877"/>
      <c r="IJA57" s="8"/>
      <c r="IJB57" s="8"/>
      <c r="IJC57" s="32"/>
      <c r="IJD57" s="8"/>
      <c r="IJE57" s="6"/>
      <c r="IJF57" s="57"/>
      <c r="IJG57" s="877"/>
      <c r="IJH57" s="8"/>
      <c r="IJI57" s="8"/>
      <c r="IJJ57" s="32"/>
      <c r="IJK57" s="8"/>
      <c r="IJL57" s="6"/>
      <c r="IJM57" s="57"/>
      <c r="IJN57" s="877"/>
      <c r="IJO57" s="8"/>
      <c r="IJP57" s="8"/>
      <c r="IJQ57" s="32"/>
      <c r="IJR57" s="8"/>
      <c r="IJS57" s="6"/>
      <c r="IJT57" s="57"/>
      <c r="IJU57" s="877"/>
      <c r="IJV57" s="8"/>
      <c r="IJW57" s="8"/>
      <c r="IJX57" s="32"/>
      <c r="IJY57" s="8"/>
      <c r="IJZ57" s="6"/>
      <c r="IKA57" s="57"/>
      <c r="IKB57" s="877"/>
      <c r="IKC57" s="8"/>
      <c r="IKD57" s="8"/>
      <c r="IKE57" s="32"/>
      <c r="IKF57" s="8"/>
      <c r="IKG57" s="6"/>
      <c r="IKH57" s="57"/>
      <c r="IKI57" s="877"/>
      <c r="IKJ57" s="8"/>
      <c r="IKK57" s="8"/>
      <c r="IKL57" s="32"/>
      <c r="IKM57" s="8"/>
      <c r="IKN57" s="6"/>
      <c r="IKO57" s="57"/>
      <c r="IKP57" s="877"/>
      <c r="IKQ57" s="8"/>
      <c r="IKR57" s="8"/>
      <c r="IKS57" s="32"/>
      <c r="IKT57" s="8"/>
      <c r="IKU57" s="6"/>
      <c r="IKV57" s="57"/>
      <c r="IKW57" s="877"/>
      <c r="IKX57" s="8"/>
      <c r="IKY57" s="8"/>
      <c r="IKZ57" s="32"/>
      <c r="ILA57" s="8"/>
      <c r="ILB57" s="6"/>
      <c r="ILC57" s="57"/>
      <c r="ILD57" s="877"/>
      <c r="ILE57" s="8"/>
      <c r="ILF57" s="8"/>
      <c r="ILG57" s="32"/>
      <c r="ILH57" s="8"/>
      <c r="ILI57" s="6"/>
      <c r="ILJ57" s="57"/>
      <c r="ILK57" s="877"/>
      <c r="ILL57" s="8"/>
      <c r="ILM57" s="8"/>
      <c r="ILN57" s="32"/>
      <c r="ILO57" s="8"/>
      <c r="ILP57" s="6"/>
      <c r="ILQ57" s="57"/>
      <c r="ILR57" s="877"/>
      <c r="ILS57" s="8"/>
      <c r="ILT57" s="8"/>
      <c r="ILU57" s="32"/>
      <c r="ILV57" s="8"/>
      <c r="ILW57" s="6"/>
      <c r="ILX57" s="57"/>
      <c r="ILY57" s="877"/>
      <c r="ILZ57" s="8"/>
      <c r="IMA57" s="8"/>
      <c r="IMB57" s="32"/>
      <c r="IMC57" s="8"/>
      <c r="IMD57" s="6"/>
      <c r="IME57" s="57"/>
      <c r="IMF57" s="877"/>
      <c r="IMG57" s="8"/>
      <c r="IMH57" s="8"/>
      <c r="IMI57" s="32"/>
      <c r="IMJ57" s="8"/>
      <c r="IMK57" s="6"/>
      <c r="IML57" s="57"/>
      <c r="IMM57" s="877"/>
      <c r="IMN57" s="8"/>
      <c r="IMO57" s="8"/>
      <c r="IMP57" s="32"/>
      <c r="IMQ57" s="8"/>
      <c r="IMR57" s="6"/>
      <c r="IMS57" s="57"/>
      <c r="IMT57" s="877"/>
      <c r="IMU57" s="8"/>
      <c r="IMV57" s="8"/>
      <c r="IMW57" s="32"/>
      <c r="IMX57" s="8"/>
      <c r="IMY57" s="6"/>
      <c r="IMZ57" s="57"/>
      <c r="INA57" s="877"/>
      <c r="INB57" s="8"/>
      <c r="INC57" s="8"/>
      <c r="IND57" s="32"/>
      <c r="INE57" s="8"/>
      <c r="INF57" s="6"/>
      <c r="ING57" s="57"/>
      <c r="INH57" s="877"/>
      <c r="INI57" s="8"/>
      <c r="INJ57" s="8"/>
      <c r="INK57" s="32"/>
      <c r="INL57" s="8"/>
      <c r="INM57" s="6"/>
      <c r="INN57" s="57"/>
      <c r="INO57" s="877"/>
      <c r="INP57" s="8"/>
      <c r="INQ57" s="8"/>
      <c r="INR57" s="32"/>
      <c r="INS57" s="8"/>
      <c r="INT57" s="6"/>
      <c r="INU57" s="57"/>
      <c r="INV57" s="877"/>
      <c r="INW57" s="8"/>
      <c r="INX57" s="8"/>
      <c r="INY57" s="32"/>
      <c r="INZ57" s="8"/>
      <c r="IOA57" s="6"/>
      <c r="IOB57" s="57"/>
      <c r="IOC57" s="877"/>
      <c r="IOD57" s="8"/>
      <c r="IOE57" s="8"/>
      <c r="IOF57" s="32"/>
      <c r="IOG57" s="8"/>
      <c r="IOH57" s="6"/>
      <c r="IOI57" s="57"/>
      <c r="IOJ57" s="877"/>
      <c r="IOK57" s="8"/>
      <c r="IOL57" s="8"/>
      <c r="IOM57" s="32"/>
      <c r="ION57" s="8"/>
      <c r="IOO57" s="6"/>
      <c r="IOP57" s="57"/>
      <c r="IOQ57" s="877"/>
      <c r="IOR57" s="8"/>
      <c r="IOS57" s="8"/>
      <c r="IOT57" s="32"/>
      <c r="IOU57" s="8"/>
      <c r="IOV57" s="6"/>
      <c r="IOW57" s="57"/>
      <c r="IOX57" s="877"/>
      <c r="IOY57" s="8"/>
      <c r="IOZ57" s="8"/>
      <c r="IPA57" s="32"/>
      <c r="IPB57" s="8"/>
      <c r="IPC57" s="6"/>
      <c r="IPD57" s="57"/>
      <c r="IPE57" s="877"/>
      <c r="IPF57" s="8"/>
      <c r="IPG57" s="8"/>
      <c r="IPH57" s="32"/>
      <c r="IPI57" s="8"/>
      <c r="IPJ57" s="6"/>
      <c r="IPK57" s="57"/>
      <c r="IPL57" s="877"/>
      <c r="IPM57" s="8"/>
      <c r="IPN57" s="8"/>
      <c r="IPO57" s="32"/>
      <c r="IPP57" s="8"/>
      <c r="IPQ57" s="6"/>
      <c r="IPR57" s="57"/>
      <c r="IPS57" s="877"/>
      <c r="IPT57" s="8"/>
      <c r="IPU57" s="8"/>
      <c r="IPV57" s="32"/>
      <c r="IPW57" s="8"/>
      <c r="IPX57" s="6"/>
      <c r="IPY57" s="57"/>
      <c r="IPZ57" s="877"/>
      <c r="IQA57" s="8"/>
      <c r="IQB57" s="8"/>
      <c r="IQC57" s="32"/>
      <c r="IQD57" s="8"/>
      <c r="IQE57" s="6"/>
      <c r="IQF57" s="57"/>
      <c r="IQG57" s="877"/>
      <c r="IQH57" s="8"/>
      <c r="IQI57" s="8"/>
      <c r="IQJ57" s="32"/>
      <c r="IQK57" s="8"/>
      <c r="IQL57" s="6"/>
      <c r="IQM57" s="57"/>
      <c r="IQN57" s="877"/>
      <c r="IQO57" s="8"/>
      <c r="IQP57" s="8"/>
      <c r="IQQ57" s="32"/>
      <c r="IQR57" s="8"/>
      <c r="IQS57" s="6"/>
      <c r="IQT57" s="57"/>
      <c r="IQU57" s="877"/>
      <c r="IQV57" s="8"/>
      <c r="IQW57" s="8"/>
      <c r="IQX57" s="32"/>
      <c r="IQY57" s="8"/>
      <c r="IQZ57" s="6"/>
      <c r="IRA57" s="57"/>
      <c r="IRB57" s="877"/>
      <c r="IRC57" s="8"/>
      <c r="IRD57" s="8"/>
      <c r="IRE57" s="32"/>
      <c r="IRF57" s="8"/>
      <c r="IRG57" s="6"/>
      <c r="IRH57" s="57"/>
      <c r="IRI57" s="877"/>
      <c r="IRJ57" s="8"/>
      <c r="IRK57" s="8"/>
      <c r="IRL57" s="32"/>
      <c r="IRM57" s="8"/>
      <c r="IRN57" s="6"/>
      <c r="IRO57" s="57"/>
      <c r="IRP57" s="877"/>
      <c r="IRQ57" s="8"/>
      <c r="IRR57" s="8"/>
      <c r="IRS57" s="32"/>
      <c r="IRT57" s="8"/>
      <c r="IRU57" s="6"/>
      <c r="IRV57" s="57"/>
      <c r="IRW57" s="877"/>
      <c r="IRX57" s="8"/>
      <c r="IRY57" s="8"/>
      <c r="IRZ57" s="32"/>
      <c r="ISA57" s="8"/>
      <c r="ISB57" s="6"/>
      <c r="ISC57" s="57"/>
      <c r="ISD57" s="877"/>
      <c r="ISE57" s="8"/>
      <c r="ISF57" s="8"/>
      <c r="ISG57" s="32"/>
      <c r="ISH57" s="8"/>
      <c r="ISI57" s="6"/>
      <c r="ISJ57" s="57"/>
      <c r="ISK57" s="877"/>
      <c r="ISL57" s="8"/>
      <c r="ISM57" s="8"/>
      <c r="ISN57" s="32"/>
      <c r="ISO57" s="8"/>
      <c r="ISP57" s="6"/>
      <c r="ISQ57" s="57"/>
      <c r="ISR57" s="877"/>
      <c r="ISS57" s="8"/>
      <c r="IST57" s="8"/>
      <c r="ISU57" s="32"/>
      <c r="ISV57" s="8"/>
      <c r="ISW57" s="6"/>
      <c r="ISX57" s="57"/>
      <c r="ISY57" s="877"/>
      <c r="ISZ57" s="8"/>
      <c r="ITA57" s="8"/>
      <c r="ITB57" s="32"/>
      <c r="ITC57" s="8"/>
      <c r="ITD57" s="6"/>
      <c r="ITE57" s="57"/>
      <c r="ITF57" s="877"/>
      <c r="ITG57" s="8"/>
      <c r="ITH57" s="8"/>
      <c r="ITI57" s="32"/>
      <c r="ITJ57" s="8"/>
      <c r="ITK57" s="6"/>
      <c r="ITL57" s="57"/>
      <c r="ITM57" s="877"/>
      <c r="ITN57" s="8"/>
      <c r="ITO57" s="8"/>
      <c r="ITP57" s="32"/>
      <c r="ITQ57" s="8"/>
      <c r="ITR57" s="6"/>
      <c r="ITS57" s="57"/>
      <c r="ITT57" s="877"/>
      <c r="ITU57" s="8"/>
      <c r="ITV57" s="8"/>
      <c r="ITW57" s="32"/>
      <c r="ITX57" s="8"/>
      <c r="ITY57" s="6"/>
      <c r="ITZ57" s="57"/>
      <c r="IUA57" s="877"/>
      <c r="IUB57" s="8"/>
      <c r="IUC57" s="8"/>
      <c r="IUD57" s="32"/>
      <c r="IUE57" s="8"/>
      <c r="IUF57" s="6"/>
      <c r="IUG57" s="57"/>
      <c r="IUH57" s="877"/>
      <c r="IUI57" s="8"/>
      <c r="IUJ57" s="8"/>
      <c r="IUK57" s="32"/>
      <c r="IUL57" s="8"/>
      <c r="IUM57" s="6"/>
      <c r="IUN57" s="57"/>
      <c r="IUO57" s="877"/>
      <c r="IUP57" s="8"/>
      <c r="IUQ57" s="8"/>
      <c r="IUR57" s="32"/>
      <c r="IUS57" s="8"/>
      <c r="IUT57" s="6"/>
      <c r="IUU57" s="57"/>
      <c r="IUV57" s="877"/>
      <c r="IUW57" s="8"/>
      <c r="IUX57" s="8"/>
      <c r="IUY57" s="32"/>
      <c r="IUZ57" s="8"/>
      <c r="IVA57" s="6"/>
      <c r="IVB57" s="57"/>
      <c r="IVC57" s="877"/>
      <c r="IVD57" s="8"/>
      <c r="IVE57" s="8"/>
      <c r="IVF57" s="32"/>
      <c r="IVG57" s="8"/>
      <c r="IVH57" s="6"/>
      <c r="IVI57" s="57"/>
      <c r="IVJ57" s="877"/>
      <c r="IVK57" s="8"/>
      <c r="IVL57" s="8"/>
      <c r="IVM57" s="32"/>
      <c r="IVN57" s="8"/>
      <c r="IVO57" s="6"/>
      <c r="IVP57" s="57"/>
      <c r="IVQ57" s="877"/>
      <c r="IVR57" s="8"/>
      <c r="IVS57" s="8"/>
      <c r="IVT57" s="32"/>
      <c r="IVU57" s="8"/>
      <c r="IVV57" s="6"/>
      <c r="IVW57" s="57"/>
      <c r="IVX57" s="877"/>
      <c r="IVY57" s="8"/>
      <c r="IVZ57" s="8"/>
      <c r="IWA57" s="32"/>
      <c r="IWB57" s="8"/>
      <c r="IWC57" s="6"/>
      <c r="IWD57" s="57"/>
      <c r="IWE57" s="877"/>
      <c r="IWF57" s="8"/>
      <c r="IWG57" s="8"/>
      <c r="IWH57" s="32"/>
      <c r="IWI57" s="8"/>
      <c r="IWJ57" s="6"/>
      <c r="IWK57" s="57"/>
      <c r="IWL57" s="877"/>
      <c r="IWM57" s="8"/>
      <c r="IWN57" s="8"/>
      <c r="IWO57" s="32"/>
      <c r="IWP57" s="8"/>
      <c r="IWQ57" s="6"/>
      <c r="IWR57" s="57"/>
      <c r="IWS57" s="877"/>
      <c r="IWT57" s="8"/>
      <c r="IWU57" s="8"/>
      <c r="IWV57" s="32"/>
      <c r="IWW57" s="8"/>
      <c r="IWX57" s="6"/>
      <c r="IWY57" s="57"/>
      <c r="IWZ57" s="877"/>
      <c r="IXA57" s="8"/>
      <c r="IXB57" s="8"/>
      <c r="IXC57" s="32"/>
      <c r="IXD57" s="8"/>
      <c r="IXE57" s="6"/>
      <c r="IXF57" s="57"/>
      <c r="IXG57" s="877"/>
      <c r="IXH57" s="8"/>
      <c r="IXI57" s="8"/>
      <c r="IXJ57" s="32"/>
      <c r="IXK57" s="8"/>
      <c r="IXL57" s="6"/>
      <c r="IXM57" s="57"/>
      <c r="IXN57" s="877"/>
      <c r="IXO57" s="8"/>
      <c r="IXP57" s="8"/>
      <c r="IXQ57" s="32"/>
      <c r="IXR57" s="8"/>
      <c r="IXS57" s="6"/>
      <c r="IXT57" s="57"/>
      <c r="IXU57" s="877"/>
      <c r="IXV57" s="8"/>
      <c r="IXW57" s="8"/>
      <c r="IXX57" s="32"/>
      <c r="IXY57" s="8"/>
      <c r="IXZ57" s="6"/>
      <c r="IYA57" s="57"/>
      <c r="IYB57" s="877"/>
      <c r="IYC57" s="8"/>
      <c r="IYD57" s="8"/>
      <c r="IYE57" s="32"/>
      <c r="IYF57" s="8"/>
      <c r="IYG57" s="6"/>
      <c r="IYH57" s="57"/>
      <c r="IYI57" s="877"/>
      <c r="IYJ57" s="8"/>
      <c r="IYK57" s="8"/>
      <c r="IYL57" s="32"/>
      <c r="IYM57" s="8"/>
      <c r="IYN57" s="6"/>
      <c r="IYO57" s="57"/>
      <c r="IYP57" s="877"/>
      <c r="IYQ57" s="8"/>
      <c r="IYR57" s="8"/>
      <c r="IYS57" s="32"/>
      <c r="IYT57" s="8"/>
      <c r="IYU57" s="6"/>
      <c r="IYV57" s="57"/>
      <c r="IYW57" s="877"/>
      <c r="IYX57" s="8"/>
      <c r="IYY57" s="8"/>
      <c r="IYZ57" s="32"/>
      <c r="IZA57" s="8"/>
      <c r="IZB57" s="6"/>
      <c r="IZC57" s="57"/>
      <c r="IZD57" s="877"/>
      <c r="IZE57" s="8"/>
      <c r="IZF57" s="8"/>
      <c r="IZG57" s="32"/>
      <c r="IZH57" s="8"/>
      <c r="IZI57" s="6"/>
      <c r="IZJ57" s="57"/>
      <c r="IZK57" s="877"/>
      <c r="IZL57" s="8"/>
      <c r="IZM57" s="8"/>
      <c r="IZN57" s="32"/>
      <c r="IZO57" s="8"/>
      <c r="IZP57" s="6"/>
      <c r="IZQ57" s="57"/>
      <c r="IZR57" s="877"/>
      <c r="IZS57" s="8"/>
      <c r="IZT57" s="8"/>
      <c r="IZU57" s="32"/>
      <c r="IZV57" s="8"/>
      <c r="IZW57" s="6"/>
      <c r="IZX57" s="57"/>
      <c r="IZY57" s="877"/>
      <c r="IZZ57" s="8"/>
      <c r="JAA57" s="8"/>
      <c r="JAB57" s="32"/>
      <c r="JAC57" s="8"/>
      <c r="JAD57" s="6"/>
      <c r="JAE57" s="57"/>
      <c r="JAF57" s="877"/>
      <c r="JAG57" s="8"/>
      <c r="JAH57" s="8"/>
      <c r="JAI57" s="32"/>
      <c r="JAJ57" s="8"/>
      <c r="JAK57" s="6"/>
      <c r="JAL57" s="57"/>
      <c r="JAM57" s="877"/>
      <c r="JAN57" s="8"/>
      <c r="JAO57" s="8"/>
      <c r="JAP57" s="32"/>
      <c r="JAQ57" s="8"/>
      <c r="JAR57" s="6"/>
      <c r="JAS57" s="57"/>
      <c r="JAT57" s="877"/>
      <c r="JAU57" s="8"/>
      <c r="JAV57" s="8"/>
      <c r="JAW57" s="32"/>
      <c r="JAX57" s="8"/>
      <c r="JAY57" s="6"/>
      <c r="JAZ57" s="57"/>
      <c r="JBA57" s="877"/>
      <c r="JBB57" s="8"/>
      <c r="JBC57" s="8"/>
      <c r="JBD57" s="32"/>
      <c r="JBE57" s="8"/>
      <c r="JBF57" s="6"/>
      <c r="JBG57" s="57"/>
      <c r="JBH57" s="877"/>
      <c r="JBI57" s="8"/>
      <c r="JBJ57" s="8"/>
      <c r="JBK57" s="32"/>
      <c r="JBL57" s="8"/>
      <c r="JBM57" s="6"/>
      <c r="JBN57" s="57"/>
      <c r="JBO57" s="877"/>
      <c r="JBP57" s="8"/>
      <c r="JBQ57" s="8"/>
      <c r="JBR57" s="32"/>
      <c r="JBS57" s="8"/>
      <c r="JBT57" s="6"/>
      <c r="JBU57" s="57"/>
      <c r="JBV57" s="877"/>
      <c r="JBW57" s="8"/>
      <c r="JBX57" s="8"/>
      <c r="JBY57" s="32"/>
      <c r="JBZ57" s="8"/>
      <c r="JCA57" s="6"/>
      <c r="JCB57" s="57"/>
      <c r="JCC57" s="877"/>
      <c r="JCD57" s="8"/>
      <c r="JCE57" s="8"/>
      <c r="JCF57" s="32"/>
      <c r="JCG57" s="8"/>
      <c r="JCH57" s="6"/>
      <c r="JCI57" s="57"/>
      <c r="JCJ57" s="877"/>
      <c r="JCK57" s="8"/>
      <c r="JCL57" s="8"/>
      <c r="JCM57" s="32"/>
      <c r="JCN57" s="8"/>
      <c r="JCO57" s="6"/>
      <c r="JCP57" s="57"/>
      <c r="JCQ57" s="877"/>
      <c r="JCR57" s="8"/>
      <c r="JCS57" s="8"/>
      <c r="JCT57" s="32"/>
      <c r="JCU57" s="8"/>
      <c r="JCV57" s="6"/>
      <c r="JCW57" s="57"/>
      <c r="JCX57" s="877"/>
      <c r="JCY57" s="8"/>
      <c r="JCZ57" s="8"/>
      <c r="JDA57" s="32"/>
      <c r="JDB57" s="8"/>
      <c r="JDC57" s="6"/>
      <c r="JDD57" s="57"/>
      <c r="JDE57" s="877"/>
      <c r="JDF57" s="8"/>
      <c r="JDG57" s="8"/>
      <c r="JDH57" s="32"/>
      <c r="JDI57" s="8"/>
      <c r="JDJ57" s="6"/>
      <c r="JDK57" s="57"/>
      <c r="JDL57" s="877"/>
      <c r="JDM57" s="8"/>
      <c r="JDN57" s="8"/>
      <c r="JDO57" s="32"/>
      <c r="JDP57" s="8"/>
      <c r="JDQ57" s="6"/>
      <c r="JDR57" s="57"/>
      <c r="JDS57" s="877"/>
      <c r="JDT57" s="8"/>
      <c r="JDU57" s="8"/>
      <c r="JDV57" s="32"/>
      <c r="JDW57" s="8"/>
      <c r="JDX57" s="6"/>
      <c r="JDY57" s="57"/>
      <c r="JDZ57" s="877"/>
      <c r="JEA57" s="8"/>
      <c r="JEB57" s="8"/>
      <c r="JEC57" s="32"/>
      <c r="JED57" s="8"/>
      <c r="JEE57" s="6"/>
      <c r="JEF57" s="57"/>
      <c r="JEG57" s="877"/>
      <c r="JEH57" s="8"/>
      <c r="JEI57" s="8"/>
      <c r="JEJ57" s="32"/>
      <c r="JEK57" s="8"/>
      <c r="JEL57" s="6"/>
      <c r="JEM57" s="57"/>
      <c r="JEN57" s="877"/>
      <c r="JEO57" s="8"/>
      <c r="JEP57" s="8"/>
      <c r="JEQ57" s="32"/>
      <c r="JER57" s="8"/>
      <c r="JES57" s="6"/>
      <c r="JET57" s="57"/>
      <c r="JEU57" s="877"/>
      <c r="JEV57" s="8"/>
      <c r="JEW57" s="8"/>
      <c r="JEX57" s="32"/>
      <c r="JEY57" s="8"/>
      <c r="JEZ57" s="6"/>
      <c r="JFA57" s="57"/>
      <c r="JFB57" s="877"/>
      <c r="JFC57" s="8"/>
      <c r="JFD57" s="8"/>
      <c r="JFE57" s="32"/>
      <c r="JFF57" s="8"/>
      <c r="JFG57" s="6"/>
      <c r="JFH57" s="57"/>
      <c r="JFI57" s="877"/>
      <c r="JFJ57" s="8"/>
      <c r="JFK57" s="8"/>
      <c r="JFL57" s="32"/>
      <c r="JFM57" s="8"/>
      <c r="JFN57" s="6"/>
      <c r="JFO57" s="57"/>
      <c r="JFP57" s="877"/>
      <c r="JFQ57" s="8"/>
      <c r="JFR57" s="8"/>
      <c r="JFS57" s="32"/>
      <c r="JFT57" s="8"/>
      <c r="JFU57" s="6"/>
      <c r="JFV57" s="57"/>
      <c r="JFW57" s="877"/>
      <c r="JFX57" s="8"/>
      <c r="JFY57" s="8"/>
      <c r="JFZ57" s="32"/>
      <c r="JGA57" s="8"/>
      <c r="JGB57" s="6"/>
      <c r="JGC57" s="57"/>
      <c r="JGD57" s="877"/>
      <c r="JGE57" s="8"/>
      <c r="JGF57" s="8"/>
      <c r="JGG57" s="32"/>
      <c r="JGH57" s="8"/>
      <c r="JGI57" s="6"/>
      <c r="JGJ57" s="57"/>
      <c r="JGK57" s="877"/>
      <c r="JGL57" s="8"/>
      <c r="JGM57" s="8"/>
      <c r="JGN57" s="32"/>
      <c r="JGO57" s="8"/>
      <c r="JGP57" s="6"/>
      <c r="JGQ57" s="57"/>
      <c r="JGR57" s="877"/>
      <c r="JGS57" s="8"/>
      <c r="JGT57" s="8"/>
      <c r="JGU57" s="32"/>
      <c r="JGV57" s="8"/>
      <c r="JGW57" s="6"/>
      <c r="JGX57" s="57"/>
      <c r="JGY57" s="877"/>
      <c r="JGZ57" s="8"/>
      <c r="JHA57" s="8"/>
      <c r="JHB57" s="32"/>
      <c r="JHC57" s="8"/>
      <c r="JHD57" s="6"/>
      <c r="JHE57" s="57"/>
      <c r="JHF57" s="877"/>
      <c r="JHG57" s="8"/>
      <c r="JHH57" s="8"/>
      <c r="JHI57" s="32"/>
      <c r="JHJ57" s="8"/>
      <c r="JHK57" s="6"/>
      <c r="JHL57" s="57"/>
      <c r="JHM57" s="877"/>
      <c r="JHN57" s="8"/>
      <c r="JHO57" s="8"/>
      <c r="JHP57" s="32"/>
      <c r="JHQ57" s="8"/>
      <c r="JHR57" s="6"/>
      <c r="JHS57" s="57"/>
      <c r="JHT57" s="877"/>
      <c r="JHU57" s="8"/>
      <c r="JHV57" s="8"/>
      <c r="JHW57" s="32"/>
      <c r="JHX57" s="8"/>
      <c r="JHY57" s="6"/>
      <c r="JHZ57" s="57"/>
      <c r="JIA57" s="877"/>
      <c r="JIB57" s="8"/>
      <c r="JIC57" s="8"/>
      <c r="JID57" s="32"/>
      <c r="JIE57" s="8"/>
      <c r="JIF57" s="6"/>
      <c r="JIG57" s="57"/>
      <c r="JIH57" s="877"/>
      <c r="JII57" s="8"/>
      <c r="JIJ57" s="8"/>
      <c r="JIK57" s="32"/>
      <c r="JIL57" s="8"/>
      <c r="JIM57" s="6"/>
      <c r="JIN57" s="57"/>
      <c r="JIO57" s="877"/>
      <c r="JIP57" s="8"/>
      <c r="JIQ57" s="8"/>
      <c r="JIR57" s="32"/>
      <c r="JIS57" s="8"/>
      <c r="JIT57" s="6"/>
      <c r="JIU57" s="57"/>
      <c r="JIV57" s="877"/>
      <c r="JIW57" s="8"/>
      <c r="JIX57" s="8"/>
      <c r="JIY57" s="32"/>
      <c r="JIZ57" s="8"/>
      <c r="JJA57" s="6"/>
      <c r="JJB57" s="57"/>
      <c r="JJC57" s="877"/>
      <c r="JJD57" s="8"/>
      <c r="JJE57" s="8"/>
      <c r="JJF57" s="32"/>
      <c r="JJG57" s="8"/>
      <c r="JJH57" s="6"/>
      <c r="JJI57" s="57"/>
      <c r="JJJ57" s="877"/>
      <c r="JJK57" s="8"/>
      <c r="JJL57" s="8"/>
      <c r="JJM57" s="32"/>
      <c r="JJN57" s="8"/>
      <c r="JJO57" s="6"/>
      <c r="JJP57" s="57"/>
      <c r="JJQ57" s="877"/>
      <c r="JJR57" s="8"/>
      <c r="JJS57" s="8"/>
      <c r="JJT57" s="32"/>
      <c r="JJU57" s="8"/>
      <c r="JJV57" s="6"/>
      <c r="JJW57" s="57"/>
      <c r="JJX57" s="877"/>
      <c r="JJY57" s="8"/>
      <c r="JJZ57" s="8"/>
      <c r="JKA57" s="32"/>
      <c r="JKB57" s="8"/>
      <c r="JKC57" s="6"/>
      <c r="JKD57" s="57"/>
      <c r="JKE57" s="877"/>
      <c r="JKF57" s="8"/>
      <c r="JKG57" s="8"/>
      <c r="JKH57" s="32"/>
      <c r="JKI57" s="8"/>
      <c r="JKJ57" s="6"/>
      <c r="JKK57" s="57"/>
      <c r="JKL57" s="877"/>
      <c r="JKM57" s="8"/>
      <c r="JKN57" s="8"/>
      <c r="JKO57" s="32"/>
      <c r="JKP57" s="8"/>
      <c r="JKQ57" s="6"/>
      <c r="JKR57" s="57"/>
      <c r="JKS57" s="877"/>
      <c r="JKT57" s="8"/>
      <c r="JKU57" s="8"/>
      <c r="JKV57" s="32"/>
      <c r="JKW57" s="8"/>
      <c r="JKX57" s="6"/>
      <c r="JKY57" s="57"/>
      <c r="JKZ57" s="877"/>
      <c r="JLA57" s="8"/>
      <c r="JLB57" s="8"/>
      <c r="JLC57" s="32"/>
      <c r="JLD57" s="8"/>
      <c r="JLE57" s="6"/>
      <c r="JLF57" s="57"/>
      <c r="JLG57" s="877"/>
      <c r="JLH57" s="8"/>
      <c r="JLI57" s="8"/>
      <c r="JLJ57" s="32"/>
      <c r="JLK57" s="8"/>
      <c r="JLL57" s="6"/>
      <c r="JLM57" s="57"/>
      <c r="JLN57" s="877"/>
      <c r="JLO57" s="8"/>
      <c r="JLP57" s="8"/>
      <c r="JLQ57" s="32"/>
      <c r="JLR57" s="8"/>
      <c r="JLS57" s="6"/>
      <c r="JLT57" s="57"/>
      <c r="JLU57" s="877"/>
      <c r="JLV57" s="8"/>
      <c r="JLW57" s="8"/>
      <c r="JLX57" s="32"/>
      <c r="JLY57" s="8"/>
      <c r="JLZ57" s="6"/>
      <c r="JMA57" s="57"/>
      <c r="JMB57" s="877"/>
      <c r="JMC57" s="8"/>
      <c r="JMD57" s="8"/>
      <c r="JME57" s="32"/>
      <c r="JMF57" s="8"/>
      <c r="JMG57" s="6"/>
      <c r="JMH57" s="57"/>
      <c r="JMI57" s="877"/>
      <c r="JMJ57" s="8"/>
      <c r="JMK57" s="8"/>
      <c r="JML57" s="32"/>
      <c r="JMM57" s="8"/>
      <c r="JMN57" s="6"/>
      <c r="JMO57" s="57"/>
      <c r="JMP57" s="877"/>
      <c r="JMQ57" s="8"/>
      <c r="JMR57" s="8"/>
      <c r="JMS57" s="32"/>
      <c r="JMT57" s="8"/>
      <c r="JMU57" s="6"/>
      <c r="JMV57" s="57"/>
      <c r="JMW57" s="877"/>
      <c r="JMX57" s="8"/>
      <c r="JMY57" s="8"/>
      <c r="JMZ57" s="32"/>
      <c r="JNA57" s="8"/>
      <c r="JNB57" s="6"/>
      <c r="JNC57" s="57"/>
      <c r="JND57" s="877"/>
      <c r="JNE57" s="8"/>
      <c r="JNF57" s="8"/>
      <c r="JNG57" s="32"/>
      <c r="JNH57" s="8"/>
      <c r="JNI57" s="6"/>
      <c r="JNJ57" s="57"/>
      <c r="JNK57" s="877"/>
      <c r="JNL57" s="8"/>
      <c r="JNM57" s="8"/>
      <c r="JNN57" s="32"/>
      <c r="JNO57" s="8"/>
      <c r="JNP57" s="6"/>
      <c r="JNQ57" s="57"/>
      <c r="JNR57" s="877"/>
      <c r="JNS57" s="8"/>
      <c r="JNT57" s="8"/>
      <c r="JNU57" s="32"/>
      <c r="JNV57" s="8"/>
      <c r="JNW57" s="6"/>
      <c r="JNX57" s="57"/>
      <c r="JNY57" s="877"/>
      <c r="JNZ57" s="8"/>
      <c r="JOA57" s="8"/>
      <c r="JOB57" s="32"/>
      <c r="JOC57" s="8"/>
      <c r="JOD57" s="6"/>
      <c r="JOE57" s="57"/>
      <c r="JOF57" s="877"/>
      <c r="JOG57" s="8"/>
      <c r="JOH57" s="8"/>
      <c r="JOI57" s="32"/>
      <c r="JOJ57" s="8"/>
      <c r="JOK57" s="6"/>
      <c r="JOL57" s="57"/>
      <c r="JOM57" s="877"/>
      <c r="JON57" s="8"/>
      <c r="JOO57" s="8"/>
      <c r="JOP57" s="32"/>
      <c r="JOQ57" s="8"/>
      <c r="JOR57" s="6"/>
      <c r="JOS57" s="57"/>
      <c r="JOT57" s="877"/>
      <c r="JOU57" s="8"/>
      <c r="JOV57" s="8"/>
      <c r="JOW57" s="32"/>
      <c r="JOX57" s="8"/>
      <c r="JOY57" s="6"/>
      <c r="JOZ57" s="57"/>
      <c r="JPA57" s="877"/>
      <c r="JPB57" s="8"/>
      <c r="JPC57" s="8"/>
      <c r="JPD57" s="32"/>
      <c r="JPE57" s="8"/>
      <c r="JPF57" s="6"/>
      <c r="JPG57" s="57"/>
      <c r="JPH57" s="877"/>
      <c r="JPI57" s="8"/>
      <c r="JPJ57" s="8"/>
      <c r="JPK57" s="32"/>
      <c r="JPL57" s="8"/>
      <c r="JPM57" s="6"/>
      <c r="JPN57" s="57"/>
      <c r="JPO57" s="877"/>
      <c r="JPP57" s="8"/>
      <c r="JPQ57" s="8"/>
      <c r="JPR57" s="32"/>
      <c r="JPS57" s="8"/>
      <c r="JPT57" s="6"/>
      <c r="JPU57" s="57"/>
      <c r="JPV57" s="877"/>
      <c r="JPW57" s="8"/>
      <c r="JPX57" s="8"/>
      <c r="JPY57" s="32"/>
      <c r="JPZ57" s="8"/>
      <c r="JQA57" s="6"/>
      <c r="JQB57" s="57"/>
      <c r="JQC57" s="877"/>
      <c r="JQD57" s="8"/>
      <c r="JQE57" s="8"/>
      <c r="JQF57" s="32"/>
      <c r="JQG57" s="8"/>
      <c r="JQH57" s="6"/>
      <c r="JQI57" s="57"/>
      <c r="JQJ57" s="877"/>
      <c r="JQK57" s="8"/>
      <c r="JQL57" s="8"/>
      <c r="JQM57" s="32"/>
      <c r="JQN57" s="8"/>
      <c r="JQO57" s="6"/>
      <c r="JQP57" s="57"/>
      <c r="JQQ57" s="877"/>
      <c r="JQR57" s="8"/>
      <c r="JQS57" s="8"/>
      <c r="JQT57" s="32"/>
      <c r="JQU57" s="8"/>
      <c r="JQV57" s="6"/>
      <c r="JQW57" s="57"/>
      <c r="JQX57" s="877"/>
      <c r="JQY57" s="8"/>
      <c r="JQZ57" s="8"/>
      <c r="JRA57" s="32"/>
      <c r="JRB57" s="8"/>
      <c r="JRC57" s="6"/>
      <c r="JRD57" s="57"/>
      <c r="JRE57" s="877"/>
      <c r="JRF57" s="8"/>
      <c r="JRG57" s="8"/>
      <c r="JRH57" s="32"/>
      <c r="JRI57" s="8"/>
      <c r="JRJ57" s="6"/>
      <c r="JRK57" s="57"/>
      <c r="JRL57" s="877"/>
      <c r="JRM57" s="8"/>
      <c r="JRN57" s="8"/>
      <c r="JRO57" s="32"/>
      <c r="JRP57" s="8"/>
      <c r="JRQ57" s="6"/>
      <c r="JRR57" s="57"/>
      <c r="JRS57" s="877"/>
      <c r="JRT57" s="8"/>
      <c r="JRU57" s="8"/>
      <c r="JRV57" s="32"/>
      <c r="JRW57" s="8"/>
      <c r="JRX57" s="6"/>
      <c r="JRY57" s="57"/>
      <c r="JRZ57" s="877"/>
      <c r="JSA57" s="8"/>
      <c r="JSB57" s="8"/>
      <c r="JSC57" s="32"/>
      <c r="JSD57" s="8"/>
      <c r="JSE57" s="6"/>
      <c r="JSF57" s="57"/>
      <c r="JSG57" s="877"/>
      <c r="JSH57" s="8"/>
      <c r="JSI57" s="8"/>
      <c r="JSJ57" s="32"/>
      <c r="JSK57" s="8"/>
      <c r="JSL57" s="6"/>
      <c r="JSM57" s="57"/>
      <c r="JSN57" s="877"/>
      <c r="JSO57" s="8"/>
      <c r="JSP57" s="8"/>
      <c r="JSQ57" s="32"/>
      <c r="JSR57" s="8"/>
      <c r="JSS57" s="6"/>
      <c r="JST57" s="57"/>
      <c r="JSU57" s="877"/>
      <c r="JSV57" s="8"/>
      <c r="JSW57" s="8"/>
      <c r="JSX57" s="32"/>
      <c r="JSY57" s="8"/>
      <c r="JSZ57" s="6"/>
      <c r="JTA57" s="57"/>
      <c r="JTB57" s="877"/>
      <c r="JTC57" s="8"/>
      <c r="JTD57" s="8"/>
      <c r="JTE57" s="32"/>
      <c r="JTF57" s="8"/>
      <c r="JTG57" s="6"/>
      <c r="JTH57" s="57"/>
      <c r="JTI57" s="877"/>
      <c r="JTJ57" s="8"/>
      <c r="JTK57" s="8"/>
      <c r="JTL57" s="32"/>
      <c r="JTM57" s="8"/>
      <c r="JTN57" s="6"/>
      <c r="JTO57" s="57"/>
      <c r="JTP57" s="877"/>
      <c r="JTQ57" s="8"/>
      <c r="JTR57" s="8"/>
      <c r="JTS57" s="32"/>
      <c r="JTT57" s="8"/>
      <c r="JTU57" s="6"/>
      <c r="JTV57" s="57"/>
      <c r="JTW57" s="877"/>
      <c r="JTX57" s="8"/>
      <c r="JTY57" s="8"/>
      <c r="JTZ57" s="32"/>
      <c r="JUA57" s="8"/>
      <c r="JUB57" s="6"/>
      <c r="JUC57" s="57"/>
      <c r="JUD57" s="877"/>
      <c r="JUE57" s="8"/>
      <c r="JUF57" s="8"/>
      <c r="JUG57" s="32"/>
      <c r="JUH57" s="8"/>
      <c r="JUI57" s="6"/>
      <c r="JUJ57" s="57"/>
      <c r="JUK57" s="877"/>
      <c r="JUL57" s="8"/>
      <c r="JUM57" s="8"/>
      <c r="JUN57" s="32"/>
      <c r="JUO57" s="8"/>
      <c r="JUP57" s="6"/>
      <c r="JUQ57" s="57"/>
      <c r="JUR57" s="877"/>
      <c r="JUS57" s="8"/>
      <c r="JUT57" s="8"/>
      <c r="JUU57" s="32"/>
      <c r="JUV57" s="8"/>
      <c r="JUW57" s="6"/>
      <c r="JUX57" s="57"/>
      <c r="JUY57" s="877"/>
      <c r="JUZ57" s="8"/>
      <c r="JVA57" s="8"/>
      <c r="JVB57" s="32"/>
      <c r="JVC57" s="8"/>
      <c r="JVD57" s="6"/>
      <c r="JVE57" s="57"/>
      <c r="JVF57" s="877"/>
      <c r="JVG57" s="8"/>
      <c r="JVH57" s="8"/>
      <c r="JVI57" s="32"/>
      <c r="JVJ57" s="8"/>
      <c r="JVK57" s="6"/>
      <c r="JVL57" s="57"/>
      <c r="JVM57" s="877"/>
      <c r="JVN57" s="8"/>
      <c r="JVO57" s="8"/>
      <c r="JVP57" s="32"/>
      <c r="JVQ57" s="8"/>
      <c r="JVR57" s="6"/>
      <c r="JVS57" s="57"/>
      <c r="JVT57" s="877"/>
      <c r="JVU57" s="8"/>
      <c r="JVV57" s="8"/>
      <c r="JVW57" s="32"/>
      <c r="JVX57" s="8"/>
      <c r="JVY57" s="6"/>
      <c r="JVZ57" s="57"/>
      <c r="JWA57" s="877"/>
      <c r="JWB57" s="8"/>
      <c r="JWC57" s="8"/>
      <c r="JWD57" s="32"/>
      <c r="JWE57" s="8"/>
      <c r="JWF57" s="6"/>
      <c r="JWG57" s="57"/>
      <c r="JWH57" s="877"/>
      <c r="JWI57" s="8"/>
      <c r="JWJ57" s="8"/>
      <c r="JWK57" s="32"/>
      <c r="JWL57" s="8"/>
      <c r="JWM57" s="6"/>
      <c r="JWN57" s="57"/>
      <c r="JWO57" s="877"/>
      <c r="JWP57" s="8"/>
      <c r="JWQ57" s="8"/>
      <c r="JWR57" s="32"/>
      <c r="JWS57" s="8"/>
      <c r="JWT57" s="6"/>
      <c r="JWU57" s="57"/>
      <c r="JWV57" s="877"/>
      <c r="JWW57" s="8"/>
      <c r="JWX57" s="8"/>
      <c r="JWY57" s="32"/>
      <c r="JWZ57" s="8"/>
      <c r="JXA57" s="6"/>
      <c r="JXB57" s="57"/>
      <c r="JXC57" s="877"/>
      <c r="JXD57" s="8"/>
      <c r="JXE57" s="8"/>
      <c r="JXF57" s="32"/>
      <c r="JXG57" s="8"/>
      <c r="JXH57" s="6"/>
      <c r="JXI57" s="57"/>
      <c r="JXJ57" s="877"/>
      <c r="JXK57" s="8"/>
      <c r="JXL57" s="8"/>
      <c r="JXM57" s="32"/>
      <c r="JXN57" s="8"/>
      <c r="JXO57" s="6"/>
      <c r="JXP57" s="57"/>
      <c r="JXQ57" s="877"/>
      <c r="JXR57" s="8"/>
      <c r="JXS57" s="8"/>
      <c r="JXT57" s="32"/>
      <c r="JXU57" s="8"/>
      <c r="JXV57" s="6"/>
      <c r="JXW57" s="57"/>
      <c r="JXX57" s="877"/>
      <c r="JXY57" s="8"/>
      <c r="JXZ57" s="8"/>
      <c r="JYA57" s="32"/>
      <c r="JYB57" s="8"/>
      <c r="JYC57" s="6"/>
      <c r="JYD57" s="57"/>
      <c r="JYE57" s="877"/>
      <c r="JYF57" s="8"/>
      <c r="JYG57" s="8"/>
      <c r="JYH57" s="32"/>
      <c r="JYI57" s="8"/>
      <c r="JYJ57" s="6"/>
      <c r="JYK57" s="57"/>
      <c r="JYL57" s="877"/>
      <c r="JYM57" s="8"/>
      <c r="JYN57" s="8"/>
      <c r="JYO57" s="32"/>
      <c r="JYP57" s="8"/>
      <c r="JYQ57" s="6"/>
      <c r="JYR57" s="57"/>
      <c r="JYS57" s="877"/>
      <c r="JYT57" s="8"/>
      <c r="JYU57" s="8"/>
      <c r="JYV57" s="32"/>
      <c r="JYW57" s="8"/>
      <c r="JYX57" s="6"/>
      <c r="JYY57" s="57"/>
      <c r="JYZ57" s="877"/>
      <c r="JZA57" s="8"/>
      <c r="JZB57" s="8"/>
      <c r="JZC57" s="32"/>
      <c r="JZD57" s="8"/>
      <c r="JZE57" s="6"/>
      <c r="JZF57" s="57"/>
      <c r="JZG57" s="877"/>
      <c r="JZH57" s="8"/>
      <c r="JZI57" s="8"/>
      <c r="JZJ57" s="32"/>
      <c r="JZK57" s="8"/>
      <c r="JZL57" s="6"/>
      <c r="JZM57" s="57"/>
      <c r="JZN57" s="877"/>
      <c r="JZO57" s="8"/>
      <c r="JZP57" s="8"/>
      <c r="JZQ57" s="32"/>
      <c r="JZR57" s="8"/>
      <c r="JZS57" s="6"/>
      <c r="JZT57" s="57"/>
      <c r="JZU57" s="877"/>
      <c r="JZV57" s="8"/>
      <c r="JZW57" s="8"/>
      <c r="JZX57" s="32"/>
      <c r="JZY57" s="8"/>
      <c r="JZZ57" s="6"/>
      <c r="KAA57" s="57"/>
      <c r="KAB57" s="877"/>
      <c r="KAC57" s="8"/>
      <c r="KAD57" s="8"/>
      <c r="KAE57" s="32"/>
      <c r="KAF57" s="8"/>
      <c r="KAG57" s="6"/>
      <c r="KAH57" s="57"/>
      <c r="KAI57" s="877"/>
      <c r="KAJ57" s="8"/>
      <c r="KAK57" s="8"/>
      <c r="KAL57" s="32"/>
      <c r="KAM57" s="8"/>
      <c r="KAN57" s="6"/>
      <c r="KAO57" s="57"/>
      <c r="KAP57" s="877"/>
      <c r="KAQ57" s="8"/>
      <c r="KAR57" s="8"/>
      <c r="KAS57" s="32"/>
      <c r="KAT57" s="8"/>
      <c r="KAU57" s="6"/>
      <c r="KAV57" s="57"/>
      <c r="KAW57" s="877"/>
      <c r="KAX57" s="8"/>
      <c r="KAY57" s="8"/>
      <c r="KAZ57" s="32"/>
      <c r="KBA57" s="8"/>
      <c r="KBB57" s="6"/>
      <c r="KBC57" s="57"/>
      <c r="KBD57" s="877"/>
      <c r="KBE57" s="8"/>
      <c r="KBF57" s="8"/>
      <c r="KBG57" s="32"/>
      <c r="KBH57" s="8"/>
      <c r="KBI57" s="6"/>
      <c r="KBJ57" s="57"/>
      <c r="KBK57" s="877"/>
      <c r="KBL57" s="8"/>
      <c r="KBM57" s="8"/>
      <c r="KBN57" s="32"/>
      <c r="KBO57" s="8"/>
      <c r="KBP57" s="6"/>
      <c r="KBQ57" s="57"/>
      <c r="KBR57" s="877"/>
      <c r="KBS57" s="8"/>
      <c r="KBT57" s="8"/>
      <c r="KBU57" s="32"/>
      <c r="KBV57" s="8"/>
      <c r="KBW57" s="6"/>
      <c r="KBX57" s="57"/>
      <c r="KBY57" s="877"/>
      <c r="KBZ57" s="8"/>
      <c r="KCA57" s="8"/>
      <c r="KCB57" s="32"/>
      <c r="KCC57" s="8"/>
      <c r="KCD57" s="6"/>
      <c r="KCE57" s="57"/>
      <c r="KCF57" s="877"/>
      <c r="KCG57" s="8"/>
      <c r="KCH57" s="8"/>
      <c r="KCI57" s="32"/>
      <c r="KCJ57" s="8"/>
      <c r="KCK57" s="6"/>
      <c r="KCL57" s="57"/>
      <c r="KCM57" s="877"/>
      <c r="KCN57" s="8"/>
      <c r="KCO57" s="8"/>
      <c r="KCP57" s="32"/>
      <c r="KCQ57" s="8"/>
      <c r="KCR57" s="6"/>
      <c r="KCS57" s="57"/>
      <c r="KCT57" s="877"/>
      <c r="KCU57" s="8"/>
      <c r="KCV57" s="8"/>
      <c r="KCW57" s="32"/>
      <c r="KCX57" s="8"/>
      <c r="KCY57" s="6"/>
      <c r="KCZ57" s="57"/>
      <c r="KDA57" s="877"/>
      <c r="KDB57" s="8"/>
      <c r="KDC57" s="8"/>
      <c r="KDD57" s="32"/>
      <c r="KDE57" s="8"/>
      <c r="KDF57" s="6"/>
      <c r="KDG57" s="57"/>
      <c r="KDH57" s="877"/>
      <c r="KDI57" s="8"/>
      <c r="KDJ57" s="8"/>
      <c r="KDK57" s="32"/>
      <c r="KDL57" s="8"/>
      <c r="KDM57" s="6"/>
      <c r="KDN57" s="57"/>
      <c r="KDO57" s="877"/>
      <c r="KDP57" s="8"/>
      <c r="KDQ57" s="8"/>
      <c r="KDR57" s="32"/>
      <c r="KDS57" s="8"/>
      <c r="KDT57" s="6"/>
      <c r="KDU57" s="57"/>
      <c r="KDV57" s="877"/>
      <c r="KDW57" s="8"/>
      <c r="KDX57" s="8"/>
      <c r="KDY57" s="32"/>
      <c r="KDZ57" s="8"/>
      <c r="KEA57" s="6"/>
      <c r="KEB57" s="57"/>
      <c r="KEC57" s="877"/>
      <c r="KED57" s="8"/>
      <c r="KEE57" s="8"/>
      <c r="KEF57" s="32"/>
      <c r="KEG57" s="8"/>
      <c r="KEH57" s="6"/>
      <c r="KEI57" s="57"/>
      <c r="KEJ57" s="877"/>
      <c r="KEK57" s="8"/>
      <c r="KEL57" s="8"/>
      <c r="KEM57" s="32"/>
      <c r="KEN57" s="8"/>
      <c r="KEO57" s="6"/>
      <c r="KEP57" s="57"/>
      <c r="KEQ57" s="877"/>
      <c r="KER57" s="8"/>
      <c r="KES57" s="8"/>
      <c r="KET57" s="32"/>
      <c r="KEU57" s="8"/>
      <c r="KEV57" s="6"/>
      <c r="KEW57" s="57"/>
      <c r="KEX57" s="877"/>
      <c r="KEY57" s="8"/>
      <c r="KEZ57" s="8"/>
      <c r="KFA57" s="32"/>
      <c r="KFB57" s="8"/>
      <c r="KFC57" s="6"/>
      <c r="KFD57" s="57"/>
      <c r="KFE57" s="877"/>
      <c r="KFF57" s="8"/>
      <c r="KFG57" s="8"/>
      <c r="KFH57" s="32"/>
      <c r="KFI57" s="8"/>
      <c r="KFJ57" s="6"/>
      <c r="KFK57" s="57"/>
      <c r="KFL57" s="877"/>
      <c r="KFM57" s="8"/>
      <c r="KFN57" s="8"/>
      <c r="KFO57" s="32"/>
      <c r="KFP57" s="8"/>
      <c r="KFQ57" s="6"/>
      <c r="KFR57" s="57"/>
      <c r="KFS57" s="877"/>
      <c r="KFT57" s="8"/>
      <c r="KFU57" s="8"/>
      <c r="KFV57" s="32"/>
      <c r="KFW57" s="8"/>
      <c r="KFX57" s="6"/>
      <c r="KFY57" s="57"/>
      <c r="KFZ57" s="877"/>
      <c r="KGA57" s="8"/>
      <c r="KGB57" s="8"/>
      <c r="KGC57" s="32"/>
      <c r="KGD57" s="8"/>
      <c r="KGE57" s="6"/>
      <c r="KGF57" s="57"/>
      <c r="KGG57" s="877"/>
      <c r="KGH57" s="8"/>
      <c r="KGI57" s="8"/>
      <c r="KGJ57" s="32"/>
      <c r="KGK57" s="8"/>
      <c r="KGL57" s="6"/>
      <c r="KGM57" s="57"/>
      <c r="KGN57" s="877"/>
      <c r="KGO57" s="8"/>
      <c r="KGP57" s="8"/>
      <c r="KGQ57" s="32"/>
      <c r="KGR57" s="8"/>
      <c r="KGS57" s="6"/>
      <c r="KGT57" s="57"/>
      <c r="KGU57" s="877"/>
      <c r="KGV57" s="8"/>
      <c r="KGW57" s="8"/>
      <c r="KGX57" s="32"/>
      <c r="KGY57" s="8"/>
      <c r="KGZ57" s="6"/>
      <c r="KHA57" s="57"/>
      <c r="KHB57" s="877"/>
      <c r="KHC57" s="8"/>
      <c r="KHD57" s="8"/>
      <c r="KHE57" s="32"/>
      <c r="KHF57" s="8"/>
      <c r="KHG57" s="6"/>
      <c r="KHH57" s="57"/>
      <c r="KHI57" s="877"/>
      <c r="KHJ57" s="8"/>
      <c r="KHK57" s="8"/>
      <c r="KHL57" s="32"/>
      <c r="KHM57" s="8"/>
      <c r="KHN57" s="6"/>
      <c r="KHO57" s="57"/>
      <c r="KHP57" s="877"/>
      <c r="KHQ57" s="8"/>
      <c r="KHR57" s="8"/>
      <c r="KHS57" s="32"/>
      <c r="KHT57" s="8"/>
      <c r="KHU57" s="6"/>
      <c r="KHV57" s="57"/>
      <c r="KHW57" s="877"/>
      <c r="KHX57" s="8"/>
      <c r="KHY57" s="8"/>
      <c r="KHZ57" s="32"/>
      <c r="KIA57" s="8"/>
      <c r="KIB57" s="6"/>
      <c r="KIC57" s="57"/>
      <c r="KID57" s="877"/>
      <c r="KIE57" s="8"/>
      <c r="KIF57" s="8"/>
      <c r="KIG57" s="32"/>
      <c r="KIH57" s="8"/>
      <c r="KII57" s="6"/>
      <c r="KIJ57" s="57"/>
      <c r="KIK57" s="877"/>
      <c r="KIL57" s="8"/>
      <c r="KIM57" s="8"/>
      <c r="KIN57" s="32"/>
      <c r="KIO57" s="8"/>
      <c r="KIP57" s="6"/>
      <c r="KIQ57" s="57"/>
      <c r="KIR57" s="877"/>
      <c r="KIS57" s="8"/>
      <c r="KIT57" s="8"/>
      <c r="KIU57" s="32"/>
      <c r="KIV57" s="8"/>
      <c r="KIW57" s="6"/>
      <c r="KIX57" s="57"/>
      <c r="KIY57" s="877"/>
      <c r="KIZ57" s="8"/>
      <c r="KJA57" s="8"/>
      <c r="KJB57" s="32"/>
      <c r="KJC57" s="8"/>
      <c r="KJD57" s="6"/>
      <c r="KJE57" s="57"/>
      <c r="KJF57" s="877"/>
      <c r="KJG57" s="8"/>
      <c r="KJH57" s="8"/>
      <c r="KJI57" s="32"/>
      <c r="KJJ57" s="8"/>
      <c r="KJK57" s="6"/>
      <c r="KJL57" s="57"/>
      <c r="KJM57" s="877"/>
      <c r="KJN57" s="8"/>
      <c r="KJO57" s="8"/>
      <c r="KJP57" s="32"/>
      <c r="KJQ57" s="8"/>
      <c r="KJR57" s="6"/>
      <c r="KJS57" s="57"/>
      <c r="KJT57" s="877"/>
      <c r="KJU57" s="8"/>
      <c r="KJV57" s="8"/>
      <c r="KJW57" s="32"/>
      <c r="KJX57" s="8"/>
      <c r="KJY57" s="6"/>
      <c r="KJZ57" s="57"/>
      <c r="KKA57" s="877"/>
      <c r="KKB57" s="8"/>
      <c r="KKC57" s="8"/>
      <c r="KKD57" s="32"/>
      <c r="KKE57" s="8"/>
      <c r="KKF57" s="6"/>
      <c r="KKG57" s="57"/>
      <c r="KKH57" s="877"/>
      <c r="KKI57" s="8"/>
      <c r="KKJ57" s="8"/>
      <c r="KKK57" s="32"/>
      <c r="KKL57" s="8"/>
      <c r="KKM57" s="6"/>
      <c r="KKN57" s="57"/>
      <c r="KKO57" s="877"/>
      <c r="KKP57" s="8"/>
      <c r="KKQ57" s="8"/>
      <c r="KKR57" s="32"/>
      <c r="KKS57" s="8"/>
      <c r="KKT57" s="6"/>
      <c r="KKU57" s="57"/>
      <c r="KKV57" s="877"/>
      <c r="KKW57" s="8"/>
      <c r="KKX57" s="8"/>
      <c r="KKY57" s="32"/>
      <c r="KKZ57" s="8"/>
      <c r="KLA57" s="6"/>
      <c r="KLB57" s="57"/>
      <c r="KLC57" s="877"/>
      <c r="KLD57" s="8"/>
      <c r="KLE57" s="8"/>
      <c r="KLF57" s="32"/>
      <c r="KLG57" s="8"/>
      <c r="KLH57" s="6"/>
      <c r="KLI57" s="57"/>
      <c r="KLJ57" s="877"/>
      <c r="KLK57" s="8"/>
      <c r="KLL57" s="8"/>
      <c r="KLM57" s="32"/>
      <c r="KLN57" s="8"/>
      <c r="KLO57" s="6"/>
      <c r="KLP57" s="57"/>
      <c r="KLQ57" s="877"/>
      <c r="KLR57" s="8"/>
      <c r="KLS57" s="8"/>
      <c r="KLT57" s="32"/>
      <c r="KLU57" s="8"/>
      <c r="KLV57" s="6"/>
      <c r="KLW57" s="57"/>
      <c r="KLX57" s="877"/>
      <c r="KLY57" s="8"/>
      <c r="KLZ57" s="8"/>
      <c r="KMA57" s="32"/>
      <c r="KMB57" s="8"/>
      <c r="KMC57" s="6"/>
      <c r="KMD57" s="57"/>
      <c r="KME57" s="877"/>
      <c r="KMF57" s="8"/>
      <c r="KMG57" s="8"/>
      <c r="KMH57" s="32"/>
      <c r="KMI57" s="8"/>
      <c r="KMJ57" s="6"/>
      <c r="KMK57" s="57"/>
      <c r="KML57" s="877"/>
      <c r="KMM57" s="8"/>
      <c r="KMN57" s="8"/>
      <c r="KMO57" s="32"/>
      <c r="KMP57" s="8"/>
      <c r="KMQ57" s="6"/>
      <c r="KMR57" s="57"/>
      <c r="KMS57" s="877"/>
      <c r="KMT57" s="8"/>
      <c r="KMU57" s="8"/>
      <c r="KMV57" s="32"/>
      <c r="KMW57" s="8"/>
      <c r="KMX57" s="6"/>
      <c r="KMY57" s="57"/>
      <c r="KMZ57" s="877"/>
      <c r="KNA57" s="8"/>
      <c r="KNB57" s="8"/>
      <c r="KNC57" s="32"/>
      <c r="KND57" s="8"/>
      <c r="KNE57" s="6"/>
      <c r="KNF57" s="57"/>
      <c r="KNG57" s="877"/>
      <c r="KNH57" s="8"/>
      <c r="KNI57" s="8"/>
      <c r="KNJ57" s="32"/>
      <c r="KNK57" s="8"/>
      <c r="KNL57" s="6"/>
      <c r="KNM57" s="57"/>
      <c r="KNN57" s="877"/>
      <c r="KNO57" s="8"/>
      <c r="KNP57" s="8"/>
      <c r="KNQ57" s="32"/>
      <c r="KNR57" s="8"/>
      <c r="KNS57" s="6"/>
      <c r="KNT57" s="57"/>
      <c r="KNU57" s="877"/>
      <c r="KNV57" s="8"/>
      <c r="KNW57" s="8"/>
      <c r="KNX57" s="32"/>
      <c r="KNY57" s="8"/>
      <c r="KNZ57" s="6"/>
      <c r="KOA57" s="57"/>
      <c r="KOB57" s="877"/>
      <c r="KOC57" s="8"/>
      <c r="KOD57" s="8"/>
      <c r="KOE57" s="32"/>
      <c r="KOF57" s="8"/>
      <c r="KOG57" s="6"/>
      <c r="KOH57" s="57"/>
      <c r="KOI57" s="877"/>
      <c r="KOJ57" s="8"/>
      <c r="KOK57" s="8"/>
      <c r="KOL57" s="32"/>
      <c r="KOM57" s="8"/>
      <c r="KON57" s="6"/>
      <c r="KOO57" s="57"/>
      <c r="KOP57" s="877"/>
      <c r="KOQ57" s="8"/>
      <c r="KOR57" s="8"/>
      <c r="KOS57" s="32"/>
      <c r="KOT57" s="8"/>
      <c r="KOU57" s="6"/>
      <c r="KOV57" s="57"/>
      <c r="KOW57" s="877"/>
      <c r="KOX57" s="8"/>
      <c r="KOY57" s="8"/>
      <c r="KOZ57" s="32"/>
      <c r="KPA57" s="8"/>
      <c r="KPB57" s="6"/>
      <c r="KPC57" s="57"/>
      <c r="KPD57" s="877"/>
      <c r="KPE57" s="8"/>
      <c r="KPF57" s="8"/>
      <c r="KPG57" s="32"/>
      <c r="KPH57" s="8"/>
      <c r="KPI57" s="6"/>
      <c r="KPJ57" s="57"/>
      <c r="KPK57" s="877"/>
      <c r="KPL57" s="8"/>
      <c r="KPM57" s="8"/>
      <c r="KPN57" s="32"/>
      <c r="KPO57" s="8"/>
      <c r="KPP57" s="6"/>
      <c r="KPQ57" s="57"/>
      <c r="KPR57" s="877"/>
      <c r="KPS57" s="8"/>
      <c r="KPT57" s="8"/>
      <c r="KPU57" s="32"/>
      <c r="KPV57" s="8"/>
      <c r="KPW57" s="6"/>
      <c r="KPX57" s="57"/>
      <c r="KPY57" s="877"/>
      <c r="KPZ57" s="8"/>
      <c r="KQA57" s="8"/>
      <c r="KQB57" s="32"/>
      <c r="KQC57" s="8"/>
      <c r="KQD57" s="6"/>
      <c r="KQE57" s="57"/>
      <c r="KQF57" s="877"/>
      <c r="KQG57" s="8"/>
      <c r="KQH57" s="8"/>
      <c r="KQI57" s="32"/>
      <c r="KQJ57" s="8"/>
      <c r="KQK57" s="6"/>
      <c r="KQL57" s="57"/>
      <c r="KQM57" s="877"/>
      <c r="KQN57" s="8"/>
      <c r="KQO57" s="8"/>
      <c r="KQP57" s="32"/>
      <c r="KQQ57" s="8"/>
      <c r="KQR57" s="6"/>
      <c r="KQS57" s="57"/>
      <c r="KQT57" s="877"/>
      <c r="KQU57" s="8"/>
      <c r="KQV57" s="8"/>
      <c r="KQW57" s="32"/>
      <c r="KQX57" s="8"/>
      <c r="KQY57" s="6"/>
      <c r="KQZ57" s="57"/>
      <c r="KRA57" s="877"/>
      <c r="KRB57" s="8"/>
      <c r="KRC57" s="8"/>
      <c r="KRD57" s="32"/>
      <c r="KRE57" s="8"/>
      <c r="KRF57" s="6"/>
      <c r="KRG57" s="57"/>
      <c r="KRH57" s="877"/>
      <c r="KRI57" s="8"/>
      <c r="KRJ57" s="8"/>
      <c r="KRK57" s="32"/>
      <c r="KRL57" s="8"/>
      <c r="KRM57" s="6"/>
      <c r="KRN57" s="57"/>
      <c r="KRO57" s="877"/>
      <c r="KRP57" s="8"/>
      <c r="KRQ57" s="8"/>
      <c r="KRR57" s="32"/>
      <c r="KRS57" s="8"/>
      <c r="KRT57" s="6"/>
      <c r="KRU57" s="57"/>
      <c r="KRV57" s="877"/>
      <c r="KRW57" s="8"/>
      <c r="KRX57" s="8"/>
      <c r="KRY57" s="32"/>
      <c r="KRZ57" s="8"/>
      <c r="KSA57" s="6"/>
      <c r="KSB57" s="57"/>
      <c r="KSC57" s="877"/>
      <c r="KSD57" s="8"/>
      <c r="KSE57" s="8"/>
      <c r="KSF57" s="32"/>
      <c r="KSG57" s="8"/>
      <c r="KSH57" s="6"/>
      <c r="KSI57" s="57"/>
      <c r="KSJ57" s="877"/>
      <c r="KSK57" s="8"/>
      <c r="KSL57" s="8"/>
      <c r="KSM57" s="32"/>
      <c r="KSN57" s="8"/>
      <c r="KSO57" s="6"/>
      <c r="KSP57" s="57"/>
      <c r="KSQ57" s="877"/>
      <c r="KSR57" s="8"/>
      <c r="KSS57" s="8"/>
      <c r="KST57" s="32"/>
      <c r="KSU57" s="8"/>
      <c r="KSV57" s="6"/>
      <c r="KSW57" s="57"/>
      <c r="KSX57" s="877"/>
      <c r="KSY57" s="8"/>
      <c r="KSZ57" s="8"/>
      <c r="KTA57" s="32"/>
      <c r="KTB57" s="8"/>
      <c r="KTC57" s="6"/>
      <c r="KTD57" s="57"/>
      <c r="KTE57" s="877"/>
      <c r="KTF57" s="8"/>
      <c r="KTG57" s="8"/>
      <c r="KTH57" s="32"/>
      <c r="KTI57" s="8"/>
      <c r="KTJ57" s="6"/>
      <c r="KTK57" s="57"/>
      <c r="KTL57" s="877"/>
      <c r="KTM57" s="8"/>
      <c r="KTN57" s="8"/>
      <c r="KTO57" s="32"/>
      <c r="KTP57" s="8"/>
      <c r="KTQ57" s="6"/>
      <c r="KTR57" s="57"/>
      <c r="KTS57" s="877"/>
      <c r="KTT57" s="8"/>
      <c r="KTU57" s="8"/>
      <c r="KTV57" s="32"/>
      <c r="KTW57" s="8"/>
      <c r="KTX57" s="6"/>
      <c r="KTY57" s="57"/>
      <c r="KTZ57" s="877"/>
      <c r="KUA57" s="8"/>
      <c r="KUB57" s="8"/>
      <c r="KUC57" s="32"/>
      <c r="KUD57" s="8"/>
      <c r="KUE57" s="6"/>
      <c r="KUF57" s="57"/>
      <c r="KUG57" s="877"/>
      <c r="KUH57" s="8"/>
      <c r="KUI57" s="8"/>
      <c r="KUJ57" s="32"/>
      <c r="KUK57" s="8"/>
      <c r="KUL57" s="6"/>
      <c r="KUM57" s="57"/>
      <c r="KUN57" s="877"/>
      <c r="KUO57" s="8"/>
      <c r="KUP57" s="8"/>
      <c r="KUQ57" s="32"/>
      <c r="KUR57" s="8"/>
      <c r="KUS57" s="6"/>
      <c r="KUT57" s="57"/>
      <c r="KUU57" s="877"/>
      <c r="KUV57" s="8"/>
      <c r="KUW57" s="8"/>
      <c r="KUX57" s="32"/>
      <c r="KUY57" s="8"/>
      <c r="KUZ57" s="6"/>
      <c r="KVA57" s="57"/>
      <c r="KVB57" s="877"/>
      <c r="KVC57" s="8"/>
      <c r="KVD57" s="8"/>
      <c r="KVE57" s="32"/>
      <c r="KVF57" s="8"/>
      <c r="KVG57" s="6"/>
      <c r="KVH57" s="57"/>
      <c r="KVI57" s="877"/>
      <c r="KVJ57" s="8"/>
      <c r="KVK57" s="8"/>
      <c r="KVL57" s="32"/>
      <c r="KVM57" s="8"/>
      <c r="KVN57" s="6"/>
      <c r="KVO57" s="57"/>
      <c r="KVP57" s="877"/>
      <c r="KVQ57" s="8"/>
      <c r="KVR57" s="8"/>
      <c r="KVS57" s="32"/>
      <c r="KVT57" s="8"/>
      <c r="KVU57" s="6"/>
      <c r="KVV57" s="57"/>
      <c r="KVW57" s="877"/>
      <c r="KVX57" s="8"/>
      <c r="KVY57" s="8"/>
      <c r="KVZ57" s="32"/>
      <c r="KWA57" s="8"/>
      <c r="KWB57" s="6"/>
      <c r="KWC57" s="57"/>
      <c r="KWD57" s="877"/>
      <c r="KWE57" s="8"/>
      <c r="KWF57" s="8"/>
      <c r="KWG57" s="32"/>
      <c r="KWH57" s="8"/>
      <c r="KWI57" s="6"/>
      <c r="KWJ57" s="57"/>
      <c r="KWK57" s="877"/>
      <c r="KWL57" s="8"/>
      <c r="KWM57" s="8"/>
      <c r="KWN57" s="32"/>
      <c r="KWO57" s="8"/>
      <c r="KWP57" s="6"/>
      <c r="KWQ57" s="57"/>
      <c r="KWR57" s="877"/>
      <c r="KWS57" s="8"/>
      <c r="KWT57" s="8"/>
      <c r="KWU57" s="32"/>
      <c r="KWV57" s="8"/>
      <c r="KWW57" s="6"/>
      <c r="KWX57" s="57"/>
      <c r="KWY57" s="877"/>
      <c r="KWZ57" s="8"/>
      <c r="KXA57" s="8"/>
      <c r="KXB57" s="32"/>
      <c r="KXC57" s="8"/>
      <c r="KXD57" s="6"/>
      <c r="KXE57" s="57"/>
      <c r="KXF57" s="877"/>
      <c r="KXG57" s="8"/>
      <c r="KXH57" s="8"/>
      <c r="KXI57" s="32"/>
      <c r="KXJ57" s="8"/>
      <c r="KXK57" s="6"/>
      <c r="KXL57" s="57"/>
      <c r="KXM57" s="877"/>
      <c r="KXN57" s="8"/>
      <c r="KXO57" s="8"/>
      <c r="KXP57" s="32"/>
      <c r="KXQ57" s="8"/>
      <c r="KXR57" s="6"/>
      <c r="KXS57" s="57"/>
      <c r="KXT57" s="877"/>
      <c r="KXU57" s="8"/>
      <c r="KXV57" s="8"/>
      <c r="KXW57" s="32"/>
      <c r="KXX57" s="8"/>
      <c r="KXY57" s="6"/>
      <c r="KXZ57" s="57"/>
      <c r="KYA57" s="877"/>
      <c r="KYB57" s="8"/>
      <c r="KYC57" s="8"/>
      <c r="KYD57" s="32"/>
      <c r="KYE57" s="8"/>
      <c r="KYF57" s="6"/>
      <c r="KYG57" s="57"/>
      <c r="KYH57" s="877"/>
      <c r="KYI57" s="8"/>
      <c r="KYJ57" s="8"/>
      <c r="KYK57" s="32"/>
      <c r="KYL57" s="8"/>
      <c r="KYM57" s="6"/>
      <c r="KYN57" s="57"/>
      <c r="KYO57" s="877"/>
      <c r="KYP57" s="8"/>
      <c r="KYQ57" s="8"/>
      <c r="KYR57" s="32"/>
      <c r="KYS57" s="8"/>
      <c r="KYT57" s="6"/>
      <c r="KYU57" s="57"/>
      <c r="KYV57" s="877"/>
      <c r="KYW57" s="8"/>
      <c r="KYX57" s="8"/>
      <c r="KYY57" s="32"/>
      <c r="KYZ57" s="8"/>
      <c r="KZA57" s="6"/>
      <c r="KZB57" s="57"/>
      <c r="KZC57" s="877"/>
      <c r="KZD57" s="8"/>
      <c r="KZE57" s="8"/>
      <c r="KZF57" s="32"/>
      <c r="KZG57" s="8"/>
      <c r="KZH57" s="6"/>
      <c r="KZI57" s="57"/>
      <c r="KZJ57" s="877"/>
      <c r="KZK57" s="8"/>
      <c r="KZL57" s="8"/>
      <c r="KZM57" s="32"/>
      <c r="KZN57" s="8"/>
      <c r="KZO57" s="6"/>
      <c r="KZP57" s="57"/>
      <c r="KZQ57" s="877"/>
      <c r="KZR57" s="8"/>
      <c r="KZS57" s="8"/>
      <c r="KZT57" s="32"/>
      <c r="KZU57" s="8"/>
      <c r="KZV57" s="6"/>
      <c r="KZW57" s="57"/>
      <c r="KZX57" s="877"/>
      <c r="KZY57" s="8"/>
      <c r="KZZ57" s="8"/>
      <c r="LAA57" s="32"/>
      <c r="LAB57" s="8"/>
      <c r="LAC57" s="6"/>
      <c r="LAD57" s="57"/>
      <c r="LAE57" s="877"/>
      <c r="LAF57" s="8"/>
      <c r="LAG57" s="8"/>
      <c r="LAH57" s="32"/>
      <c r="LAI57" s="8"/>
      <c r="LAJ57" s="6"/>
      <c r="LAK57" s="57"/>
      <c r="LAL57" s="877"/>
      <c r="LAM57" s="8"/>
      <c r="LAN57" s="8"/>
      <c r="LAO57" s="32"/>
      <c r="LAP57" s="8"/>
      <c r="LAQ57" s="6"/>
      <c r="LAR57" s="57"/>
      <c r="LAS57" s="877"/>
      <c r="LAT57" s="8"/>
      <c r="LAU57" s="8"/>
      <c r="LAV57" s="32"/>
      <c r="LAW57" s="8"/>
      <c r="LAX57" s="6"/>
      <c r="LAY57" s="57"/>
      <c r="LAZ57" s="877"/>
      <c r="LBA57" s="8"/>
      <c r="LBB57" s="8"/>
      <c r="LBC57" s="32"/>
      <c r="LBD57" s="8"/>
      <c r="LBE57" s="6"/>
      <c r="LBF57" s="57"/>
      <c r="LBG57" s="877"/>
      <c r="LBH57" s="8"/>
      <c r="LBI57" s="8"/>
      <c r="LBJ57" s="32"/>
      <c r="LBK57" s="8"/>
      <c r="LBL57" s="6"/>
      <c r="LBM57" s="57"/>
      <c r="LBN57" s="877"/>
      <c r="LBO57" s="8"/>
      <c r="LBP57" s="8"/>
      <c r="LBQ57" s="32"/>
      <c r="LBR57" s="8"/>
      <c r="LBS57" s="6"/>
      <c r="LBT57" s="57"/>
      <c r="LBU57" s="877"/>
      <c r="LBV57" s="8"/>
      <c r="LBW57" s="8"/>
      <c r="LBX57" s="32"/>
      <c r="LBY57" s="8"/>
      <c r="LBZ57" s="6"/>
      <c r="LCA57" s="57"/>
      <c r="LCB57" s="877"/>
      <c r="LCC57" s="8"/>
      <c r="LCD57" s="8"/>
      <c r="LCE57" s="32"/>
      <c r="LCF57" s="8"/>
      <c r="LCG57" s="6"/>
      <c r="LCH57" s="57"/>
      <c r="LCI57" s="877"/>
      <c r="LCJ57" s="8"/>
      <c r="LCK57" s="8"/>
      <c r="LCL57" s="32"/>
      <c r="LCM57" s="8"/>
      <c r="LCN57" s="6"/>
      <c r="LCO57" s="57"/>
      <c r="LCP57" s="877"/>
      <c r="LCQ57" s="8"/>
      <c r="LCR57" s="8"/>
      <c r="LCS57" s="32"/>
      <c r="LCT57" s="8"/>
      <c r="LCU57" s="6"/>
      <c r="LCV57" s="57"/>
      <c r="LCW57" s="877"/>
      <c r="LCX57" s="8"/>
      <c r="LCY57" s="8"/>
      <c r="LCZ57" s="32"/>
      <c r="LDA57" s="8"/>
      <c r="LDB57" s="6"/>
      <c r="LDC57" s="57"/>
      <c r="LDD57" s="877"/>
      <c r="LDE57" s="8"/>
      <c r="LDF57" s="8"/>
      <c r="LDG57" s="32"/>
      <c r="LDH57" s="8"/>
      <c r="LDI57" s="6"/>
      <c r="LDJ57" s="57"/>
      <c r="LDK57" s="877"/>
      <c r="LDL57" s="8"/>
      <c r="LDM57" s="8"/>
      <c r="LDN57" s="32"/>
      <c r="LDO57" s="8"/>
      <c r="LDP57" s="6"/>
      <c r="LDQ57" s="57"/>
      <c r="LDR57" s="877"/>
      <c r="LDS57" s="8"/>
      <c r="LDT57" s="8"/>
      <c r="LDU57" s="32"/>
      <c r="LDV57" s="8"/>
      <c r="LDW57" s="6"/>
      <c r="LDX57" s="57"/>
      <c r="LDY57" s="877"/>
      <c r="LDZ57" s="8"/>
      <c r="LEA57" s="8"/>
      <c r="LEB57" s="32"/>
      <c r="LEC57" s="8"/>
      <c r="LED57" s="6"/>
      <c r="LEE57" s="57"/>
      <c r="LEF57" s="877"/>
      <c r="LEG57" s="8"/>
      <c r="LEH57" s="8"/>
      <c r="LEI57" s="32"/>
      <c r="LEJ57" s="8"/>
      <c r="LEK57" s="6"/>
      <c r="LEL57" s="57"/>
      <c r="LEM57" s="877"/>
      <c r="LEN57" s="8"/>
      <c r="LEO57" s="8"/>
      <c r="LEP57" s="32"/>
      <c r="LEQ57" s="8"/>
      <c r="LER57" s="6"/>
      <c r="LES57" s="57"/>
      <c r="LET57" s="877"/>
      <c r="LEU57" s="8"/>
      <c r="LEV57" s="8"/>
      <c r="LEW57" s="32"/>
      <c r="LEX57" s="8"/>
      <c r="LEY57" s="6"/>
      <c r="LEZ57" s="57"/>
      <c r="LFA57" s="877"/>
      <c r="LFB57" s="8"/>
      <c r="LFC57" s="8"/>
      <c r="LFD57" s="32"/>
      <c r="LFE57" s="8"/>
      <c r="LFF57" s="6"/>
      <c r="LFG57" s="57"/>
      <c r="LFH57" s="877"/>
      <c r="LFI57" s="8"/>
      <c r="LFJ57" s="8"/>
      <c r="LFK57" s="32"/>
      <c r="LFL57" s="8"/>
      <c r="LFM57" s="6"/>
      <c r="LFN57" s="57"/>
      <c r="LFO57" s="877"/>
      <c r="LFP57" s="8"/>
      <c r="LFQ57" s="8"/>
      <c r="LFR57" s="32"/>
      <c r="LFS57" s="8"/>
      <c r="LFT57" s="6"/>
      <c r="LFU57" s="57"/>
      <c r="LFV57" s="877"/>
      <c r="LFW57" s="8"/>
      <c r="LFX57" s="8"/>
      <c r="LFY57" s="32"/>
      <c r="LFZ57" s="8"/>
      <c r="LGA57" s="6"/>
      <c r="LGB57" s="57"/>
      <c r="LGC57" s="877"/>
      <c r="LGD57" s="8"/>
      <c r="LGE57" s="8"/>
      <c r="LGF57" s="32"/>
      <c r="LGG57" s="8"/>
      <c r="LGH57" s="6"/>
      <c r="LGI57" s="57"/>
      <c r="LGJ57" s="877"/>
      <c r="LGK57" s="8"/>
      <c r="LGL57" s="8"/>
      <c r="LGM57" s="32"/>
      <c r="LGN57" s="8"/>
      <c r="LGO57" s="6"/>
      <c r="LGP57" s="57"/>
      <c r="LGQ57" s="877"/>
      <c r="LGR57" s="8"/>
      <c r="LGS57" s="8"/>
      <c r="LGT57" s="32"/>
      <c r="LGU57" s="8"/>
      <c r="LGV57" s="6"/>
      <c r="LGW57" s="57"/>
      <c r="LGX57" s="877"/>
      <c r="LGY57" s="8"/>
      <c r="LGZ57" s="8"/>
      <c r="LHA57" s="32"/>
      <c r="LHB57" s="8"/>
      <c r="LHC57" s="6"/>
      <c r="LHD57" s="57"/>
      <c r="LHE57" s="877"/>
      <c r="LHF57" s="8"/>
      <c r="LHG57" s="8"/>
      <c r="LHH57" s="32"/>
      <c r="LHI57" s="8"/>
      <c r="LHJ57" s="6"/>
      <c r="LHK57" s="57"/>
      <c r="LHL57" s="877"/>
      <c r="LHM57" s="8"/>
      <c r="LHN57" s="8"/>
      <c r="LHO57" s="32"/>
      <c r="LHP57" s="8"/>
      <c r="LHQ57" s="6"/>
      <c r="LHR57" s="57"/>
      <c r="LHS57" s="877"/>
      <c r="LHT57" s="8"/>
      <c r="LHU57" s="8"/>
      <c r="LHV57" s="32"/>
      <c r="LHW57" s="8"/>
      <c r="LHX57" s="6"/>
      <c r="LHY57" s="57"/>
      <c r="LHZ57" s="877"/>
      <c r="LIA57" s="8"/>
      <c r="LIB57" s="8"/>
      <c r="LIC57" s="32"/>
      <c r="LID57" s="8"/>
      <c r="LIE57" s="6"/>
      <c r="LIF57" s="57"/>
      <c r="LIG57" s="877"/>
      <c r="LIH57" s="8"/>
      <c r="LII57" s="8"/>
      <c r="LIJ57" s="32"/>
      <c r="LIK57" s="8"/>
      <c r="LIL57" s="6"/>
      <c r="LIM57" s="57"/>
      <c r="LIN57" s="877"/>
      <c r="LIO57" s="8"/>
      <c r="LIP57" s="8"/>
      <c r="LIQ57" s="32"/>
      <c r="LIR57" s="8"/>
      <c r="LIS57" s="6"/>
      <c r="LIT57" s="57"/>
      <c r="LIU57" s="877"/>
      <c r="LIV57" s="8"/>
      <c r="LIW57" s="8"/>
      <c r="LIX57" s="32"/>
      <c r="LIY57" s="8"/>
      <c r="LIZ57" s="6"/>
      <c r="LJA57" s="57"/>
      <c r="LJB57" s="877"/>
      <c r="LJC57" s="8"/>
      <c r="LJD57" s="8"/>
      <c r="LJE57" s="32"/>
      <c r="LJF57" s="8"/>
      <c r="LJG57" s="6"/>
      <c r="LJH57" s="57"/>
      <c r="LJI57" s="877"/>
      <c r="LJJ57" s="8"/>
      <c r="LJK57" s="8"/>
      <c r="LJL57" s="32"/>
      <c r="LJM57" s="8"/>
      <c r="LJN57" s="6"/>
      <c r="LJO57" s="57"/>
      <c r="LJP57" s="877"/>
      <c r="LJQ57" s="8"/>
      <c r="LJR57" s="8"/>
      <c r="LJS57" s="32"/>
      <c r="LJT57" s="8"/>
      <c r="LJU57" s="6"/>
      <c r="LJV57" s="57"/>
      <c r="LJW57" s="877"/>
      <c r="LJX57" s="8"/>
      <c r="LJY57" s="8"/>
      <c r="LJZ57" s="32"/>
      <c r="LKA57" s="8"/>
      <c r="LKB57" s="6"/>
      <c r="LKC57" s="57"/>
      <c r="LKD57" s="877"/>
      <c r="LKE57" s="8"/>
      <c r="LKF57" s="8"/>
      <c r="LKG57" s="32"/>
      <c r="LKH57" s="8"/>
      <c r="LKI57" s="6"/>
      <c r="LKJ57" s="57"/>
      <c r="LKK57" s="877"/>
      <c r="LKL57" s="8"/>
      <c r="LKM57" s="8"/>
      <c r="LKN57" s="32"/>
      <c r="LKO57" s="8"/>
      <c r="LKP57" s="6"/>
      <c r="LKQ57" s="57"/>
      <c r="LKR57" s="877"/>
      <c r="LKS57" s="8"/>
      <c r="LKT57" s="8"/>
      <c r="LKU57" s="32"/>
      <c r="LKV57" s="8"/>
      <c r="LKW57" s="6"/>
      <c r="LKX57" s="57"/>
      <c r="LKY57" s="877"/>
      <c r="LKZ57" s="8"/>
      <c r="LLA57" s="8"/>
      <c r="LLB57" s="32"/>
      <c r="LLC57" s="8"/>
      <c r="LLD57" s="6"/>
      <c r="LLE57" s="57"/>
      <c r="LLF57" s="877"/>
      <c r="LLG57" s="8"/>
      <c r="LLH57" s="8"/>
      <c r="LLI57" s="32"/>
      <c r="LLJ57" s="8"/>
      <c r="LLK57" s="6"/>
      <c r="LLL57" s="57"/>
      <c r="LLM57" s="877"/>
      <c r="LLN57" s="8"/>
      <c r="LLO57" s="8"/>
      <c r="LLP57" s="32"/>
      <c r="LLQ57" s="8"/>
      <c r="LLR57" s="6"/>
      <c r="LLS57" s="57"/>
      <c r="LLT57" s="877"/>
      <c r="LLU57" s="8"/>
      <c r="LLV57" s="8"/>
      <c r="LLW57" s="32"/>
      <c r="LLX57" s="8"/>
      <c r="LLY57" s="6"/>
      <c r="LLZ57" s="57"/>
      <c r="LMA57" s="877"/>
      <c r="LMB57" s="8"/>
      <c r="LMC57" s="8"/>
      <c r="LMD57" s="32"/>
      <c r="LME57" s="8"/>
      <c r="LMF57" s="6"/>
      <c r="LMG57" s="57"/>
      <c r="LMH57" s="877"/>
      <c r="LMI57" s="8"/>
      <c r="LMJ57" s="8"/>
      <c r="LMK57" s="32"/>
      <c r="LML57" s="8"/>
      <c r="LMM57" s="6"/>
      <c r="LMN57" s="57"/>
      <c r="LMO57" s="877"/>
      <c r="LMP57" s="8"/>
      <c r="LMQ57" s="8"/>
      <c r="LMR57" s="32"/>
      <c r="LMS57" s="8"/>
      <c r="LMT57" s="6"/>
      <c r="LMU57" s="57"/>
      <c r="LMV57" s="877"/>
      <c r="LMW57" s="8"/>
      <c r="LMX57" s="8"/>
      <c r="LMY57" s="32"/>
      <c r="LMZ57" s="8"/>
      <c r="LNA57" s="6"/>
      <c r="LNB57" s="57"/>
      <c r="LNC57" s="877"/>
      <c r="LND57" s="8"/>
      <c r="LNE57" s="8"/>
      <c r="LNF57" s="32"/>
      <c r="LNG57" s="8"/>
      <c r="LNH57" s="6"/>
      <c r="LNI57" s="57"/>
      <c r="LNJ57" s="877"/>
      <c r="LNK57" s="8"/>
      <c r="LNL57" s="8"/>
      <c r="LNM57" s="32"/>
      <c r="LNN57" s="8"/>
      <c r="LNO57" s="6"/>
      <c r="LNP57" s="57"/>
      <c r="LNQ57" s="877"/>
      <c r="LNR57" s="8"/>
      <c r="LNS57" s="8"/>
      <c r="LNT57" s="32"/>
      <c r="LNU57" s="8"/>
      <c r="LNV57" s="6"/>
      <c r="LNW57" s="57"/>
      <c r="LNX57" s="877"/>
      <c r="LNY57" s="8"/>
      <c r="LNZ57" s="8"/>
      <c r="LOA57" s="32"/>
      <c r="LOB57" s="8"/>
      <c r="LOC57" s="6"/>
      <c r="LOD57" s="57"/>
      <c r="LOE57" s="877"/>
      <c r="LOF57" s="8"/>
      <c r="LOG57" s="8"/>
      <c r="LOH57" s="32"/>
      <c r="LOI57" s="8"/>
      <c r="LOJ57" s="6"/>
      <c r="LOK57" s="57"/>
      <c r="LOL57" s="877"/>
      <c r="LOM57" s="8"/>
      <c r="LON57" s="8"/>
      <c r="LOO57" s="32"/>
      <c r="LOP57" s="8"/>
      <c r="LOQ57" s="6"/>
      <c r="LOR57" s="57"/>
      <c r="LOS57" s="877"/>
      <c r="LOT57" s="8"/>
      <c r="LOU57" s="8"/>
      <c r="LOV57" s="32"/>
      <c r="LOW57" s="8"/>
      <c r="LOX57" s="6"/>
      <c r="LOY57" s="57"/>
      <c r="LOZ57" s="877"/>
      <c r="LPA57" s="8"/>
      <c r="LPB57" s="8"/>
      <c r="LPC57" s="32"/>
      <c r="LPD57" s="8"/>
      <c r="LPE57" s="6"/>
      <c r="LPF57" s="57"/>
      <c r="LPG57" s="877"/>
      <c r="LPH57" s="8"/>
      <c r="LPI57" s="8"/>
      <c r="LPJ57" s="32"/>
      <c r="LPK57" s="8"/>
      <c r="LPL57" s="6"/>
      <c r="LPM57" s="57"/>
      <c r="LPN57" s="877"/>
      <c r="LPO57" s="8"/>
      <c r="LPP57" s="8"/>
      <c r="LPQ57" s="32"/>
      <c r="LPR57" s="8"/>
      <c r="LPS57" s="6"/>
      <c r="LPT57" s="57"/>
      <c r="LPU57" s="877"/>
      <c r="LPV57" s="8"/>
      <c r="LPW57" s="8"/>
      <c r="LPX57" s="32"/>
      <c r="LPY57" s="8"/>
      <c r="LPZ57" s="6"/>
      <c r="LQA57" s="57"/>
      <c r="LQB57" s="877"/>
      <c r="LQC57" s="8"/>
      <c r="LQD57" s="8"/>
      <c r="LQE57" s="32"/>
      <c r="LQF57" s="8"/>
      <c r="LQG57" s="6"/>
      <c r="LQH57" s="57"/>
      <c r="LQI57" s="877"/>
      <c r="LQJ57" s="8"/>
      <c r="LQK57" s="8"/>
      <c r="LQL57" s="32"/>
      <c r="LQM57" s="8"/>
      <c r="LQN57" s="6"/>
      <c r="LQO57" s="57"/>
      <c r="LQP57" s="877"/>
      <c r="LQQ57" s="8"/>
      <c r="LQR57" s="8"/>
      <c r="LQS57" s="32"/>
      <c r="LQT57" s="8"/>
      <c r="LQU57" s="6"/>
      <c r="LQV57" s="57"/>
      <c r="LQW57" s="877"/>
      <c r="LQX57" s="8"/>
      <c r="LQY57" s="8"/>
      <c r="LQZ57" s="32"/>
      <c r="LRA57" s="8"/>
      <c r="LRB57" s="6"/>
      <c r="LRC57" s="57"/>
      <c r="LRD57" s="877"/>
      <c r="LRE57" s="8"/>
      <c r="LRF57" s="8"/>
      <c r="LRG57" s="32"/>
      <c r="LRH57" s="8"/>
      <c r="LRI57" s="6"/>
      <c r="LRJ57" s="57"/>
      <c r="LRK57" s="877"/>
      <c r="LRL57" s="8"/>
      <c r="LRM57" s="8"/>
      <c r="LRN57" s="32"/>
      <c r="LRO57" s="8"/>
      <c r="LRP57" s="6"/>
      <c r="LRQ57" s="57"/>
      <c r="LRR57" s="877"/>
      <c r="LRS57" s="8"/>
      <c r="LRT57" s="8"/>
      <c r="LRU57" s="32"/>
      <c r="LRV57" s="8"/>
      <c r="LRW57" s="6"/>
      <c r="LRX57" s="57"/>
      <c r="LRY57" s="877"/>
      <c r="LRZ57" s="8"/>
      <c r="LSA57" s="8"/>
      <c r="LSB57" s="32"/>
      <c r="LSC57" s="8"/>
      <c r="LSD57" s="6"/>
      <c r="LSE57" s="57"/>
      <c r="LSF57" s="877"/>
      <c r="LSG57" s="8"/>
      <c r="LSH57" s="8"/>
      <c r="LSI57" s="32"/>
      <c r="LSJ57" s="8"/>
      <c r="LSK57" s="6"/>
      <c r="LSL57" s="57"/>
      <c r="LSM57" s="877"/>
      <c r="LSN57" s="8"/>
      <c r="LSO57" s="8"/>
      <c r="LSP57" s="32"/>
      <c r="LSQ57" s="8"/>
      <c r="LSR57" s="6"/>
      <c r="LSS57" s="57"/>
      <c r="LST57" s="877"/>
      <c r="LSU57" s="8"/>
      <c r="LSV57" s="8"/>
      <c r="LSW57" s="32"/>
      <c r="LSX57" s="8"/>
      <c r="LSY57" s="6"/>
      <c r="LSZ57" s="57"/>
      <c r="LTA57" s="877"/>
      <c r="LTB57" s="8"/>
      <c r="LTC57" s="8"/>
      <c r="LTD57" s="32"/>
      <c r="LTE57" s="8"/>
      <c r="LTF57" s="6"/>
      <c r="LTG57" s="57"/>
      <c r="LTH57" s="877"/>
      <c r="LTI57" s="8"/>
      <c r="LTJ57" s="8"/>
      <c r="LTK57" s="32"/>
      <c r="LTL57" s="8"/>
      <c r="LTM57" s="6"/>
      <c r="LTN57" s="57"/>
      <c r="LTO57" s="877"/>
      <c r="LTP57" s="8"/>
      <c r="LTQ57" s="8"/>
      <c r="LTR57" s="32"/>
      <c r="LTS57" s="8"/>
      <c r="LTT57" s="6"/>
      <c r="LTU57" s="57"/>
      <c r="LTV57" s="877"/>
      <c r="LTW57" s="8"/>
      <c r="LTX57" s="8"/>
      <c r="LTY57" s="32"/>
      <c r="LTZ57" s="8"/>
      <c r="LUA57" s="6"/>
      <c r="LUB57" s="57"/>
      <c r="LUC57" s="877"/>
      <c r="LUD57" s="8"/>
      <c r="LUE57" s="8"/>
      <c r="LUF57" s="32"/>
      <c r="LUG57" s="8"/>
      <c r="LUH57" s="6"/>
      <c r="LUI57" s="57"/>
      <c r="LUJ57" s="877"/>
      <c r="LUK57" s="8"/>
      <c r="LUL57" s="8"/>
      <c r="LUM57" s="32"/>
      <c r="LUN57" s="8"/>
      <c r="LUO57" s="6"/>
      <c r="LUP57" s="57"/>
      <c r="LUQ57" s="877"/>
      <c r="LUR57" s="8"/>
      <c r="LUS57" s="8"/>
      <c r="LUT57" s="32"/>
      <c r="LUU57" s="8"/>
      <c r="LUV57" s="6"/>
      <c r="LUW57" s="57"/>
      <c r="LUX57" s="877"/>
      <c r="LUY57" s="8"/>
      <c r="LUZ57" s="8"/>
      <c r="LVA57" s="32"/>
      <c r="LVB57" s="8"/>
      <c r="LVC57" s="6"/>
      <c r="LVD57" s="57"/>
      <c r="LVE57" s="877"/>
      <c r="LVF57" s="8"/>
      <c r="LVG57" s="8"/>
      <c r="LVH57" s="32"/>
      <c r="LVI57" s="8"/>
      <c r="LVJ57" s="6"/>
      <c r="LVK57" s="57"/>
      <c r="LVL57" s="877"/>
      <c r="LVM57" s="8"/>
      <c r="LVN57" s="8"/>
      <c r="LVO57" s="32"/>
      <c r="LVP57" s="8"/>
      <c r="LVQ57" s="6"/>
      <c r="LVR57" s="57"/>
      <c r="LVS57" s="877"/>
      <c r="LVT57" s="8"/>
      <c r="LVU57" s="8"/>
      <c r="LVV57" s="32"/>
      <c r="LVW57" s="8"/>
      <c r="LVX57" s="6"/>
      <c r="LVY57" s="57"/>
      <c r="LVZ57" s="877"/>
      <c r="LWA57" s="8"/>
      <c r="LWB57" s="8"/>
      <c r="LWC57" s="32"/>
      <c r="LWD57" s="8"/>
      <c r="LWE57" s="6"/>
      <c r="LWF57" s="57"/>
      <c r="LWG57" s="877"/>
      <c r="LWH57" s="8"/>
      <c r="LWI57" s="8"/>
      <c r="LWJ57" s="32"/>
      <c r="LWK57" s="8"/>
      <c r="LWL57" s="6"/>
      <c r="LWM57" s="57"/>
      <c r="LWN57" s="877"/>
      <c r="LWO57" s="8"/>
      <c r="LWP57" s="8"/>
      <c r="LWQ57" s="32"/>
      <c r="LWR57" s="8"/>
      <c r="LWS57" s="6"/>
      <c r="LWT57" s="57"/>
      <c r="LWU57" s="877"/>
      <c r="LWV57" s="8"/>
      <c r="LWW57" s="8"/>
      <c r="LWX57" s="32"/>
      <c r="LWY57" s="8"/>
      <c r="LWZ57" s="6"/>
      <c r="LXA57" s="57"/>
      <c r="LXB57" s="877"/>
      <c r="LXC57" s="8"/>
      <c r="LXD57" s="8"/>
      <c r="LXE57" s="32"/>
      <c r="LXF57" s="8"/>
      <c r="LXG57" s="6"/>
      <c r="LXH57" s="57"/>
      <c r="LXI57" s="877"/>
      <c r="LXJ57" s="8"/>
      <c r="LXK57" s="8"/>
      <c r="LXL57" s="32"/>
      <c r="LXM57" s="8"/>
      <c r="LXN57" s="6"/>
      <c r="LXO57" s="57"/>
      <c r="LXP57" s="877"/>
      <c r="LXQ57" s="8"/>
      <c r="LXR57" s="8"/>
      <c r="LXS57" s="32"/>
      <c r="LXT57" s="8"/>
      <c r="LXU57" s="6"/>
      <c r="LXV57" s="57"/>
      <c r="LXW57" s="877"/>
      <c r="LXX57" s="8"/>
      <c r="LXY57" s="8"/>
      <c r="LXZ57" s="32"/>
      <c r="LYA57" s="8"/>
      <c r="LYB57" s="6"/>
      <c r="LYC57" s="57"/>
      <c r="LYD57" s="877"/>
      <c r="LYE57" s="8"/>
      <c r="LYF57" s="8"/>
      <c r="LYG57" s="32"/>
      <c r="LYH57" s="8"/>
      <c r="LYI57" s="6"/>
      <c r="LYJ57" s="57"/>
      <c r="LYK57" s="877"/>
      <c r="LYL57" s="8"/>
      <c r="LYM57" s="8"/>
      <c r="LYN57" s="32"/>
      <c r="LYO57" s="8"/>
      <c r="LYP57" s="6"/>
      <c r="LYQ57" s="57"/>
      <c r="LYR57" s="877"/>
      <c r="LYS57" s="8"/>
      <c r="LYT57" s="8"/>
      <c r="LYU57" s="32"/>
      <c r="LYV57" s="8"/>
      <c r="LYW57" s="6"/>
      <c r="LYX57" s="57"/>
      <c r="LYY57" s="877"/>
      <c r="LYZ57" s="8"/>
      <c r="LZA57" s="8"/>
      <c r="LZB57" s="32"/>
      <c r="LZC57" s="8"/>
      <c r="LZD57" s="6"/>
      <c r="LZE57" s="57"/>
      <c r="LZF57" s="877"/>
      <c r="LZG57" s="8"/>
      <c r="LZH57" s="8"/>
      <c r="LZI57" s="32"/>
      <c r="LZJ57" s="8"/>
      <c r="LZK57" s="6"/>
      <c r="LZL57" s="57"/>
      <c r="LZM57" s="877"/>
      <c r="LZN57" s="8"/>
      <c r="LZO57" s="8"/>
      <c r="LZP57" s="32"/>
      <c r="LZQ57" s="8"/>
      <c r="LZR57" s="6"/>
      <c r="LZS57" s="57"/>
      <c r="LZT57" s="877"/>
      <c r="LZU57" s="8"/>
      <c r="LZV57" s="8"/>
      <c r="LZW57" s="32"/>
      <c r="LZX57" s="8"/>
      <c r="LZY57" s="6"/>
      <c r="LZZ57" s="57"/>
      <c r="MAA57" s="877"/>
      <c r="MAB57" s="8"/>
      <c r="MAC57" s="8"/>
      <c r="MAD57" s="32"/>
      <c r="MAE57" s="8"/>
      <c r="MAF57" s="6"/>
      <c r="MAG57" s="57"/>
      <c r="MAH57" s="877"/>
      <c r="MAI57" s="8"/>
      <c r="MAJ57" s="8"/>
      <c r="MAK57" s="32"/>
      <c r="MAL57" s="8"/>
      <c r="MAM57" s="6"/>
      <c r="MAN57" s="57"/>
      <c r="MAO57" s="877"/>
      <c r="MAP57" s="8"/>
      <c r="MAQ57" s="8"/>
      <c r="MAR57" s="32"/>
      <c r="MAS57" s="8"/>
      <c r="MAT57" s="6"/>
      <c r="MAU57" s="57"/>
      <c r="MAV57" s="877"/>
      <c r="MAW57" s="8"/>
      <c r="MAX57" s="8"/>
      <c r="MAY57" s="32"/>
      <c r="MAZ57" s="8"/>
      <c r="MBA57" s="6"/>
      <c r="MBB57" s="57"/>
      <c r="MBC57" s="877"/>
      <c r="MBD57" s="8"/>
      <c r="MBE57" s="8"/>
      <c r="MBF57" s="32"/>
      <c r="MBG57" s="8"/>
      <c r="MBH57" s="6"/>
      <c r="MBI57" s="57"/>
      <c r="MBJ57" s="877"/>
      <c r="MBK57" s="8"/>
      <c r="MBL57" s="8"/>
      <c r="MBM57" s="32"/>
      <c r="MBN57" s="8"/>
      <c r="MBO57" s="6"/>
      <c r="MBP57" s="57"/>
      <c r="MBQ57" s="877"/>
      <c r="MBR57" s="8"/>
      <c r="MBS57" s="8"/>
      <c r="MBT57" s="32"/>
      <c r="MBU57" s="8"/>
      <c r="MBV57" s="6"/>
      <c r="MBW57" s="57"/>
      <c r="MBX57" s="877"/>
      <c r="MBY57" s="8"/>
      <c r="MBZ57" s="8"/>
      <c r="MCA57" s="32"/>
      <c r="MCB57" s="8"/>
      <c r="MCC57" s="6"/>
      <c r="MCD57" s="57"/>
      <c r="MCE57" s="877"/>
      <c r="MCF57" s="8"/>
      <c r="MCG57" s="8"/>
      <c r="MCH57" s="32"/>
      <c r="MCI57" s="8"/>
      <c r="MCJ57" s="6"/>
      <c r="MCK57" s="57"/>
      <c r="MCL57" s="877"/>
      <c r="MCM57" s="8"/>
      <c r="MCN57" s="8"/>
      <c r="MCO57" s="32"/>
      <c r="MCP57" s="8"/>
      <c r="MCQ57" s="6"/>
      <c r="MCR57" s="57"/>
      <c r="MCS57" s="877"/>
      <c r="MCT57" s="8"/>
      <c r="MCU57" s="8"/>
      <c r="MCV57" s="32"/>
      <c r="MCW57" s="8"/>
      <c r="MCX57" s="6"/>
      <c r="MCY57" s="57"/>
      <c r="MCZ57" s="877"/>
      <c r="MDA57" s="8"/>
      <c r="MDB57" s="8"/>
      <c r="MDC57" s="32"/>
      <c r="MDD57" s="8"/>
      <c r="MDE57" s="6"/>
      <c r="MDF57" s="57"/>
      <c r="MDG57" s="877"/>
      <c r="MDH57" s="8"/>
      <c r="MDI57" s="8"/>
      <c r="MDJ57" s="32"/>
      <c r="MDK57" s="8"/>
      <c r="MDL57" s="6"/>
      <c r="MDM57" s="57"/>
      <c r="MDN57" s="877"/>
      <c r="MDO57" s="8"/>
      <c r="MDP57" s="8"/>
      <c r="MDQ57" s="32"/>
      <c r="MDR57" s="8"/>
      <c r="MDS57" s="6"/>
      <c r="MDT57" s="57"/>
      <c r="MDU57" s="877"/>
      <c r="MDV57" s="8"/>
      <c r="MDW57" s="8"/>
      <c r="MDX57" s="32"/>
      <c r="MDY57" s="8"/>
      <c r="MDZ57" s="6"/>
      <c r="MEA57" s="57"/>
      <c r="MEB57" s="877"/>
      <c r="MEC57" s="8"/>
      <c r="MED57" s="8"/>
      <c r="MEE57" s="32"/>
      <c r="MEF57" s="8"/>
      <c r="MEG57" s="6"/>
      <c r="MEH57" s="57"/>
      <c r="MEI57" s="877"/>
      <c r="MEJ57" s="8"/>
      <c r="MEK57" s="8"/>
      <c r="MEL57" s="32"/>
      <c r="MEM57" s="8"/>
      <c r="MEN57" s="6"/>
      <c r="MEO57" s="57"/>
      <c r="MEP57" s="877"/>
      <c r="MEQ57" s="8"/>
      <c r="MER57" s="8"/>
      <c r="MES57" s="32"/>
      <c r="MET57" s="8"/>
      <c r="MEU57" s="6"/>
      <c r="MEV57" s="57"/>
      <c r="MEW57" s="877"/>
      <c r="MEX57" s="8"/>
      <c r="MEY57" s="8"/>
      <c r="MEZ57" s="32"/>
      <c r="MFA57" s="8"/>
      <c r="MFB57" s="6"/>
      <c r="MFC57" s="57"/>
      <c r="MFD57" s="877"/>
      <c r="MFE57" s="8"/>
      <c r="MFF57" s="8"/>
      <c r="MFG57" s="32"/>
      <c r="MFH57" s="8"/>
      <c r="MFI57" s="6"/>
      <c r="MFJ57" s="57"/>
      <c r="MFK57" s="877"/>
      <c r="MFL57" s="8"/>
      <c r="MFM57" s="8"/>
      <c r="MFN57" s="32"/>
      <c r="MFO57" s="8"/>
      <c r="MFP57" s="6"/>
      <c r="MFQ57" s="57"/>
      <c r="MFR57" s="877"/>
      <c r="MFS57" s="8"/>
      <c r="MFT57" s="8"/>
      <c r="MFU57" s="32"/>
      <c r="MFV57" s="8"/>
      <c r="MFW57" s="6"/>
      <c r="MFX57" s="57"/>
      <c r="MFY57" s="877"/>
      <c r="MFZ57" s="8"/>
      <c r="MGA57" s="8"/>
      <c r="MGB57" s="32"/>
      <c r="MGC57" s="8"/>
      <c r="MGD57" s="6"/>
      <c r="MGE57" s="57"/>
      <c r="MGF57" s="877"/>
      <c r="MGG57" s="8"/>
      <c r="MGH57" s="8"/>
      <c r="MGI57" s="32"/>
      <c r="MGJ57" s="8"/>
      <c r="MGK57" s="6"/>
      <c r="MGL57" s="57"/>
      <c r="MGM57" s="877"/>
      <c r="MGN57" s="8"/>
      <c r="MGO57" s="8"/>
      <c r="MGP57" s="32"/>
      <c r="MGQ57" s="8"/>
      <c r="MGR57" s="6"/>
      <c r="MGS57" s="57"/>
      <c r="MGT57" s="877"/>
      <c r="MGU57" s="8"/>
      <c r="MGV57" s="8"/>
      <c r="MGW57" s="32"/>
      <c r="MGX57" s="8"/>
      <c r="MGY57" s="6"/>
      <c r="MGZ57" s="57"/>
      <c r="MHA57" s="877"/>
      <c r="MHB57" s="8"/>
      <c r="MHC57" s="8"/>
      <c r="MHD57" s="32"/>
      <c r="MHE57" s="8"/>
      <c r="MHF57" s="6"/>
      <c r="MHG57" s="57"/>
      <c r="MHH57" s="877"/>
      <c r="MHI57" s="8"/>
      <c r="MHJ57" s="8"/>
      <c r="MHK57" s="32"/>
      <c r="MHL57" s="8"/>
      <c r="MHM57" s="6"/>
      <c r="MHN57" s="57"/>
      <c r="MHO57" s="877"/>
      <c r="MHP57" s="8"/>
      <c r="MHQ57" s="8"/>
      <c r="MHR57" s="32"/>
      <c r="MHS57" s="8"/>
      <c r="MHT57" s="6"/>
      <c r="MHU57" s="57"/>
      <c r="MHV57" s="877"/>
      <c r="MHW57" s="8"/>
      <c r="MHX57" s="8"/>
      <c r="MHY57" s="32"/>
      <c r="MHZ57" s="8"/>
      <c r="MIA57" s="6"/>
      <c r="MIB57" s="57"/>
      <c r="MIC57" s="877"/>
      <c r="MID57" s="8"/>
      <c r="MIE57" s="8"/>
      <c r="MIF57" s="32"/>
      <c r="MIG57" s="8"/>
      <c r="MIH57" s="6"/>
      <c r="MII57" s="57"/>
      <c r="MIJ57" s="877"/>
      <c r="MIK57" s="8"/>
      <c r="MIL57" s="8"/>
      <c r="MIM57" s="32"/>
      <c r="MIN57" s="8"/>
      <c r="MIO57" s="6"/>
      <c r="MIP57" s="57"/>
      <c r="MIQ57" s="877"/>
      <c r="MIR57" s="8"/>
      <c r="MIS57" s="8"/>
      <c r="MIT57" s="32"/>
      <c r="MIU57" s="8"/>
      <c r="MIV57" s="6"/>
      <c r="MIW57" s="57"/>
      <c r="MIX57" s="877"/>
      <c r="MIY57" s="8"/>
      <c r="MIZ57" s="8"/>
      <c r="MJA57" s="32"/>
      <c r="MJB57" s="8"/>
      <c r="MJC57" s="6"/>
      <c r="MJD57" s="57"/>
      <c r="MJE57" s="877"/>
      <c r="MJF57" s="8"/>
      <c r="MJG57" s="8"/>
      <c r="MJH57" s="32"/>
      <c r="MJI57" s="8"/>
      <c r="MJJ57" s="6"/>
      <c r="MJK57" s="57"/>
      <c r="MJL57" s="877"/>
      <c r="MJM57" s="8"/>
      <c r="MJN57" s="8"/>
      <c r="MJO57" s="32"/>
      <c r="MJP57" s="8"/>
      <c r="MJQ57" s="6"/>
      <c r="MJR57" s="57"/>
      <c r="MJS57" s="877"/>
      <c r="MJT57" s="8"/>
      <c r="MJU57" s="8"/>
      <c r="MJV57" s="32"/>
      <c r="MJW57" s="8"/>
      <c r="MJX57" s="6"/>
      <c r="MJY57" s="57"/>
      <c r="MJZ57" s="877"/>
      <c r="MKA57" s="8"/>
      <c r="MKB57" s="8"/>
      <c r="MKC57" s="32"/>
      <c r="MKD57" s="8"/>
      <c r="MKE57" s="6"/>
      <c r="MKF57" s="57"/>
      <c r="MKG57" s="877"/>
      <c r="MKH57" s="8"/>
      <c r="MKI57" s="8"/>
      <c r="MKJ57" s="32"/>
      <c r="MKK57" s="8"/>
      <c r="MKL57" s="6"/>
      <c r="MKM57" s="57"/>
      <c r="MKN57" s="877"/>
      <c r="MKO57" s="8"/>
      <c r="MKP57" s="8"/>
      <c r="MKQ57" s="32"/>
      <c r="MKR57" s="8"/>
      <c r="MKS57" s="6"/>
      <c r="MKT57" s="57"/>
      <c r="MKU57" s="877"/>
      <c r="MKV57" s="8"/>
      <c r="MKW57" s="8"/>
      <c r="MKX57" s="32"/>
      <c r="MKY57" s="8"/>
      <c r="MKZ57" s="6"/>
      <c r="MLA57" s="57"/>
      <c r="MLB57" s="877"/>
      <c r="MLC57" s="8"/>
      <c r="MLD57" s="8"/>
      <c r="MLE57" s="32"/>
      <c r="MLF57" s="8"/>
      <c r="MLG57" s="6"/>
      <c r="MLH57" s="57"/>
      <c r="MLI57" s="877"/>
      <c r="MLJ57" s="8"/>
      <c r="MLK57" s="8"/>
      <c r="MLL57" s="32"/>
      <c r="MLM57" s="8"/>
      <c r="MLN57" s="6"/>
      <c r="MLO57" s="57"/>
      <c r="MLP57" s="877"/>
      <c r="MLQ57" s="8"/>
      <c r="MLR57" s="8"/>
      <c r="MLS57" s="32"/>
      <c r="MLT57" s="8"/>
      <c r="MLU57" s="6"/>
      <c r="MLV57" s="57"/>
      <c r="MLW57" s="877"/>
      <c r="MLX57" s="8"/>
      <c r="MLY57" s="8"/>
      <c r="MLZ57" s="32"/>
      <c r="MMA57" s="8"/>
      <c r="MMB57" s="6"/>
      <c r="MMC57" s="57"/>
      <c r="MMD57" s="877"/>
      <c r="MME57" s="8"/>
      <c r="MMF57" s="8"/>
      <c r="MMG57" s="32"/>
      <c r="MMH57" s="8"/>
      <c r="MMI57" s="6"/>
      <c r="MMJ57" s="57"/>
      <c r="MMK57" s="877"/>
      <c r="MML57" s="8"/>
      <c r="MMM57" s="8"/>
      <c r="MMN57" s="32"/>
      <c r="MMO57" s="8"/>
      <c r="MMP57" s="6"/>
      <c r="MMQ57" s="57"/>
      <c r="MMR57" s="877"/>
      <c r="MMS57" s="8"/>
      <c r="MMT57" s="8"/>
      <c r="MMU57" s="32"/>
      <c r="MMV57" s="8"/>
      <c r="MMW57" s="6"/>
      <c r="MMX57" s="57"/>
      <c r="MMY57" s="877"/>
      <c r="MMZ57" s="8"/>
      <c r="MNA57" s="8"/>
      <c r="MNB57" s="32"/>
      <c r="MNC57" s="8"/>
      <c r="MND57" s="6"/>
      <c r="MNE57" s="57"/>
      <c r="MNF57" s="877"/>
      <c r="MNG57" s="8"/>
      <c r="MNH57" s="8"/>
      <c r="MNI57" s="32"/>
      <c r="MNJ57" s="8"/>
      <c r="MNK57" s="6"/>
      <c r="MNL57" s="57"/>
      <c r="MNM57" s="877"/>
      <c r="MNN57" s="8"/>
      <c r="MNO57" s="8"/>
      <c r="MNP57" s="32"/>
      <c r="MNQ57" s="8"/>
      <c r="MNR57" s="6"/>
      <c r="MNS57" s="57"/>
      <c r="MNT57" s="877"/>
      <c r="MNU57" s="8"/>
      <c r="MNV57" s="8"/>
      <c r="MNW57" s="32"/>
      <c r="MNX57" s="8"/>
      <c r="MNY57" s="6"/>
      <c r="MNZ57" s="57"/>
      <c r="MOA57" s="877"/>
      <c r="MOB57" s="8"/>
      <c r="MOC57" s="8"/>
      <c r="MOD57" s="32"/>
      <c r="MOE57" s="8"/>
      <c r="MOF57" s="6"/>
      <c r="MOG57" s="57"/>
      <c r="MOH57" s="877"/>
      <c r="MOI57" s="8"/>
      <c r="MOJ57" s="8"/>
      <c r="MOK57" s="32"/>
      <c r="MOL57" s="8"/>
      <c r="MOM57" s="6"/>
      <c r="MON57" s="57"/>
      <c r="MOO57" s="877"/>
      <c r="MOP57" s="8"/>
      <c r="MOQ57" s="8"/>
      <c r="MOR57" s="32"/>
      <c r="MOS57" s="8"/>
      <c r="MOT57" s="6"/>
      <c r="MOU57" s="57"/>
      <c r="MOV57" s="877"/>
      <c r="MOW57" s="8"/>
      <c r="MOX57" s="8"/>
      <c r="MOY57" s="32"/>
      <c r="MOZ57" s="8"/>
      <c r="MPA57" s="6"/>
      <c r="MPB57" s="57"/>
      <c r="MPC57" s="877"/>
      <c r="MPD57" s="8"/>
      <c r="MPE57" s="8"/>
      <c r="MPF57" s="32"/>
      <c r="MPG57" s="8"/>
      <c r="MPH57" s="6"/>
      <c r="MPI57" s="57"/>
      <c r="MPJ57" s="877"/>
      <c r="MPK57" s="8"/>
      <c r="MPL57" s="8"/>
      <c r="MPM57" s="32"/>
      <c r="MPN57" s="8"/>
      <c r="MPO57" s="6"/>
      <c r="MPP57" s="57"/>
      <c r="MPQ57" s="877"/>
      <c r="MPR57" s="8"/>
      <c r="MPS57" s="8"/>
      <c r="MPT57" s="32"/>
      <c r="MPU57" s="8"/>
      <c r="MPV57" s="6"/>
      <c r="MPW57" s="57"/>
      <c r="MPX57" s="877"/>
      <c r="MPY57" s="8"/>
      <c r="MPZ57" s="8"/>
      <c r="MQA57" s="32"/>
      <c r="MQB57" s="8"/>
      <c r="MQC57" s="6"/>
      <c r="MQD57" s="57"/>
      <c r="MQE57" s="877"/>
      <c r="MQF57" s="8"/>
      <c r="MQG57" s="8"/>
      <c r="MQH57" s="32"/>
      <c r="MQI57" s="8"/>
      <c r="MQJ57" s="6"/>
      <c r="MQK57" s="57"/>
      <c r="MQL57" s="877"/>
      <c r="MQM57" s="8"/>
      <c r="MQN57" s="8"/>
      <c r="MQO57" s="32"/>
      <c r="MQP57" s="8"/>
      <c r="MQQ57" s="6"/>
      <c r="MQR57" s="57"/>
      <c r="MQS57" s="877"/>
      <c r="MQT57" s="8"/>
      <c r="MQU57" s="8"/>
      <c r="MQV57" s="32"/>
      <c r="MQW57" s="8"/>
      <c r="MQX57" s="6"/>
      <c r="MQY57" s="57"/>
      <c r="MQZ57" s="877"/>
      <c r="MRA57" s="8"/>
      <c r="MRB57" s="8"/>
      <c r="MRC57" s="32"/>
      <c r="MRD57" s="8"/>
      <c r="MRE57" s="6"/>
      <c r="MRF57" s="57"/>
      <c r="MRG57" s="877"/>
      <c r="MRH57" s="8"/>
      <c r="MRI57" s="8"/>
      <c r="MRJ57" s="32"/>
      <c r="MRK57" s="8"/>
      <c r="MRL57" s="6"/>
      <c r="MRM57" s="57"/>
      <c r="MRN57" s="877"/>
      <c r="MRO57" s="8"/>
      <c r="MRP57" s="8"/>
      <c r="MRQ57" s="32"/>
      <c r="MRR57" s="8"/>
      <c r="MRS57" s="6"/>
      <c r="MRT57" s="57"/>
      <c r="MRU57" s="877"/>
      <c r="MRV57" s="8"/>
      <c r="MRW57" s="8"/>
      <c r="MRX57" s="32"/>
      <c r="MRY57" s="8"/>
      <c r="MRZ57" s="6"/>
      <c r="MSA57" s="57"/>
      <c r="MSB57" s="877"/>
      <c r="MSC57" s="8"/>
      <c r="MSD57" s="8"/>
      <c r="MSE57" s="32"/>
      <c r="MSF57" s="8"/>
      <c r="MSG57" s="6"/>
      <c r="MSH57" s="57"/>
      <c r="MSI57" s="877"/>
      <c r="MSJ57" s="8"/>
      <c r="MSK57" s="8"/>
      <c r="MSL57" s="32"/>
      <c r="MSM57" s="8"/>
      <c r="MSN57" s="6"/>
      <c r="MSO57" s="57"/>
      <c r="MSP57" s="877"/>
      <c r="MSQ57" s="8"/>
      <c r="MSR57" s="8"/>
      <c r="MSS57" s="32"/>
      <c r="MST57" s="8"/>
      <c r="MSU57" s="6"/>
      <c r="MSV57" s="57"/>
      <c r="MSW57" s="877"/>
      <c r="MSX57" s="8"/>
      <c r="MSY57" s="8"/>
      <c r="MSZ57" s="32"/>
      <c r="MTA57" s="8"/>
      <c r="MTB57" s="6"/>
      <c r="MTC57" s="57"/>
      <c r="MTD57" s="877"/>
      <c r="MTE57" s="8"/>
      <c r="MTF57" s="8"/>
      <c r="MTG57" s="32"/>
      <c r="MTH57" s="8"/>
      <c r="MTI57" s="6"/>
      <c r="MTJ57" s="57"/>
      <c r="MTK57" s="877"/>
      <c r="MTL57" s="8"/>
      <c r="MTM57" s="8"/>
      <c r="MTN57" s="32"/>
      <c r="MTO57" s="8"/>
      <c r="MTP57" s="6"/>
      <c r="MTQ57" s="57"/>
      <c r="MTR57" s="877"/>
      <c r="MTS57" s="8"/>
      <c r="MTT57" s="8"/>
      <c r="MTU57" s="32"/>
      <c r="MTV57" s="8"/>
      <c r="MTW57" s="6"/>
      <c r="MTX57" s="57"/>
      <c r="MTY57" s="877"/>
      <c r="MTZ57" s="8"/>
      <c r="MUA57" s="8"/>
      <c r="MUB57" s="32"/>
      <c r="MUC57" s="8"/>
      <c r="MUD57" s="6"/>
      <c r="MUE57" s="57"/>
      <c r="MUF57" s="877"/>
      <c r="MUG57" s="8"/>
      <c r="MUH57" s="8"/>
      <c r="MUI57" s="32"/>
      <c r="MUJ57" s="8"/>
      <c r="MUK57" s="6"/>
      <c r="MUL57" s="57"/>
      <c r="MUM57" s="877"/>
      <c r="MUN57" s="8"/>
      <c r="MUO57" s="8"/>
      <c r="MUP57" s="32"/>
      <c r="MUQ57" s="8"/>
      <c r="MUR57" s="6"/>
      <c r="MUS57" s="57"/>
      <c r="MUT57" s="877"/>
      <c r="MUU57" s="8"/>
      <c r="MUV57" s="8"/>
      <c r="MUW57" s="32"/>
      <c r="MUX57" s="8"/>
      <c r="MUY57" s="6"/>
      <c r="MUZ57" s="57"/>
      <c r="MVA57" s="877"/>
      <c r="MVB57" s="8"/>
      <c r="MVC57" s="8"/>
      <c r="MVD57" s="32"/>
      <c r="MVE57" s="8"/>
      <c r="MVF57" s="6"/>
      <c r="MVG57" s="57"/>
      <c r="MVH57" s="877"/>
      <c r="MVI57" s="8"/>
      <c r="MVJ57" s="8"/>
      <c r="MVK57" s="32"/>
      <c r="MVL57" s="8"/>
      <c r="MVM57" s="6"/>
      <c r="MVN57" s="57"/>
      <c r="MVO57" s="877"/>
      <c r="MVP57" s="8"/>
      <c r="MVQ57" s="8"/>
      <c r="MVR57" s="32"/>
      <c r="MVS57" s="8"/>
      <c r="MVT57" s="6"/>
      <c r="MVU57" s="57"/>
      <c r="MVV57" s="877"/>
      <c r="MVW57" s="8"/>
      <c r="MVX57" s="8"/>
      <c r="MVY57" s="32"/>
      <c r="MVZ57" s="8"/>
      <c r="MWA57" s="6"/>
      <c r="MWB57" s="57"/>
      <c r="MWC57" s="877"/>
      <c r="MWD57" s="8"/>
      <c r="MWE57" s="8"/>
      <c r="MWF57" s="32"/>
      <c r="MWG57" s="8"/>
      <c r="MWH57" s="6"/>
      <c r="MWI57" s="57"/>
      <c r="MWJ57" s="877"/>
      <c r="MWK57" s="8"/>
      <c r="MWL57" s="8"/>
      <c r="MWM57" s="32"/>
      <c r="MWN57" s="8"/>
      <c r="MWO57" s="6"/>
      <c r="MWP57" s="57"/>
      <c r="MWQ57" s="877"/>
      <c r="MWR57" s="8"/>
      <c r="MWS57" s="8"/>
      <c r="MWT57" s="32"/>
      <c r="MWU57" s="8"/>
      <c r="MWV57" s="6"/>
      <c r="MWW57" s="57"/>
      <c r="MWX57" s="877"/>
      <c r="MWY57" s="8"/>
      <c r="MWZ57" s="8"/>
      <c r="MXA57" s="32"/>
      <c r="MXB57" s="8"/>
      <c r="MXC57" s="6"/>
      <c r="MXD57" s="57"/>
      <c r="MXE57" s="877"/>
      <c r="MXF57" s="8"/>
      <c r="MXG57" s="8"/>
      <c r="MXH57" s="32"/>
      <c r="MXI57" s="8"/>
      <c r="MXJ57" s="6"/>
      <c r="MXK57" s="57"/>
      <c r="MXL57" s="877"/>
      <c r="MXM57" s="8"/>
      <c r="MXN57" s="8"/>
      <c r="MXO57" s="32"/>
      <c r="MXP57" s="8"/>
      <c r="MXQ57" s="6"/>
      <c r="MXR57" s="57"/>
      <c r="MXS57" s="877"/>
      <c r="MXT57" s="8"/>
      <c r="MXU57" s="8"/>
      <c r="MXV57" s="32"/>
      <c r="MXW57" s="8"/>
      <c r="MXX57" s="6"/>
      <c r="MXY57" s="57"/>
      <c r="MXZ57" s="877"/>
      <c r="MYA57" s="8"/>
      <c r="MYB57" s="8"/>
      <c r="MYC57" s="32"/>
      <c r="MYD57" s="8"/>
      <c r="MYE57" s="6"/>
      <c r="MYF57" s="57"/>
      <c r="MYG57" s="877"/>
      <c r="MYH57" s="8"/>
      <c r="MYI57" s="8"/>
      <c r="MYJ57" s="32"/>
      <c r="MYK57" s="8"/>
      <c r="MYL57" s="6"/>
      <c r="MYM57" s="57"/>
      <c r="MYN57" s="877"/>
      <c r="MYO57" s="8"/>
      <c r="MYP57" s="8"/>
      <c r="MYQ57" s="32"/>
      <c r="MYR57" s="8"/>
      <c r="MYS57" s="6"/>
      <c r="MYT57" s="57"/>
      <c r="MYU57" s="877"/>
      <c r="MYV57" s="8"/>
      <c r="MYW57" s="8"/>
      <c r="MYX57" s="32"/>
      <c r="MYY57" s="8"/>
      <c r="MYZ57" s="6"/>
      <c r="MZA57" s="57"/>
      <c r="MZB57" s="877"/>
      <c r="MZC57" s="8"/>
      <c r="MZD57" s="8"/>
      <c r="MZE57" s="32"/>
      <c r="MZF57" s="8"/>
      <c r="MZG57" s="6"/>
      <c r="MZH57" s="57"/>
      <c r="MZI57" s="877"/>
      <c r="MZJ57" s="8"/>
      <c r="MZK57" s="8"/>
      <c r="MZL57" s="32"/>
      <c r="MZM57" s="8"/>
      <c r="MZN57" s="6"/>
      <c r="MZO57" s="57"/>
      <c r="MZP57" s="877"/>
      <c r="MZQ57" s="8"/>
      <c r="MZR57" s="8"/>
      <c r="MZS57" s="32"/>
      <c r="MZT57" s="8"/>
      <c r="MZU57" s="6"/>
      <c r="MZV57" s="57"/>
      <c r="MZW57" s="877"/>
      <c r="MZX57" s="8"/>
      <c r="MZY57" s="8"/>
      <c r="MZZ57" s="32"/>
      <c r="NAA57" s="8"/>
      <c r="NAB57" s="6"/>
      <c r="NAC57" s="57"/>
      <c r="NAD57" s="877"/>
      <c r="NAE57" s="8"/>
      <c r="NAF57" s="8"/>
      <c r="NAG57" s="32"/>
      <c r="NAH57" s="8"/>
      <c r="NAI57" s="6"/>
      <c r="NAJ57" s="57"/>
      <c r="NAK57" s="877"/>
      <c r="NAL57" s="8"/>
      <c r="NAM57" s="8"/>
      <c r="NAN57" s="32"/>
      <c r="NAO57" s="8"/>
      <c r="NAP57" s="6"/>
      <c r="NAQ57" s="57"/>
      <c r="NAR57" s="877"/>
      <c r="NAS57" s="8"/>
      <c r="NAT57" s="8"/>
      <c r="NAU57" s="32"/>
      <c r="NAV57" s="8"/>
      <c r="NAW57" s="6"/>
      <c r="NAX57" s="57"/>
      <c r="NAY57" s="877"/>
      <c r="NAZ57" s="8"/>
      <c r="NBA57" s="8"/>
      <c r="NBB57" s="32"/>
      <c r="NBC57" s="8"/>
      <c r="NBD57" s="6"/>
      <c r="NBE57" s="57"/>
      <c r="NBF57" s="877"/>
      <c r="NBG57" s="8"/>
      <c r="NBH57" s="8"/>
      <c r="NBI57" s="32"/>
      <c r="NBJ57" s="8"/>
      <c r="NBK57" s="6"/>
      <c r="NBL57" s="57"/>
      <c r="NBM57" s="877"/>
      <c r="NBN57" s="8"/>
      <c r="NBO57" s="8"/>
      <c r="NBP57" s="32"/>
      <c r="NBQ57" s="8"/>
      <c r="NBR57" s="6"/>
      <c r="NBS57" s="57"/>
      <c r="NBT57" s="877"/>
      <c r="NBU57" s="8"/>
      <c r="NBV57" s="8"/>
      <c r="NBW57" s="32"/>
      <c r="NBX57" s="8"/>
      <c r="NBY57" s="6"/>
      <c r="NBZ57" s="57"/>
      <c r="NCA57" s="877"/>
      <c r="NCB57" s="8"/>
      <c r="NCC57" s="8"/>
      <c r="NCD57" s="32"/>
      <c r="NCE57" s="8"/>
      <c r="NCF57" s="6"/>
      <c r="NCG57" s="57"/>
      <c r="NCH57" s="877"/>
      <c r="NCI57" s="8"/>
      <c r="NCJ57" s="8"/>
      <c r="NCK57" s="32"/>
      <c r="NCL57" s="8"/>
      <c r="NCM57" s="6"/>
      <c r="NCN57" s="57"/>
      <c r="NCO57" s="877"/>
      <c r="NCP57" s="8"/>
      <c r="NCQ57" s="8"/>
      <c r="NCR57" s="32"/>
      <c r="NCS57" s="8"/>
      <c r="NCT57" s="6"/>
      <c r="NCU57" s="57"/>
      <c r="NCV57" s="877"/>
      <c r="NCW57" s="8"/>
      <c r="NCX57" s="8"/>
      <c r="NCY57" s="32"/>
      <c r="NCZ57" s="8"/>
      <c r="NDA57" s="6"/>
      <c r="NDB57" s="57"/>
      <c r="NDC57" s="877"/>
      <c r="NDD57" s="8"/>
      <c r="NDE57" s="8"/>
      <c r="NDF57" s="32"/>
      <c r="NDG57" s="8"/>
      <c r="NDH57" s="6"/>
      <c r="NDI57" s="57"/>
      <c r="NDJ57" s="877"/>
      <c r="NDK57" s="8"/>
      <c r="NDL57" s="8"/>
      <c r="NDM57" s="32"/>
      <c r="NDN57" s="8"/>
      <c r="NDO57" s="6"/>
      <c r="NDP57" s="57"/>
      <c r="NDQ57" s="877"/>
      <c r="NDR57" s="8"/>
      <c r="NDS57" s="8"/>
      <c r="NDT57" s="32"/>
      <c r="NDU57" s="8"/>
      <c r="NDV57" s="6"/>
      <c r="NDW57" s="57"/>
      <c r="NDX57" s="877"/>
      <c r="NDY57" s="8"/>
      <c r="NDZ57" s="8"/>
      <c r="NEA57" s="32"/>
      <c r="NEB57" s="8"/>
      <c r="NEC57" s="6"/>
      <c r="NED57" s="57"/>
      <c r="NEE57" s="877"/>
      <c r="NEF57" s="8"/>
      <c r="NEG57" s="8"/>
      <c r="NEH57" s="32"/>
      <c r="NEI57" s="8"/>
      <c r="NEJ57" s="6"/>
      <c r="NEK57" s="57"/>
      <c r="NEL57" s="877"/>
      <c r="NEM57" s="8"/>
      <c r="NEN57" s="8"/>
      <c r="NEO57" s="32"/>
      <c r="NEP57" s="8"/>
      <c r="NEQ57" s="6"/>
      <c r="NER57" s="57"/>
      <c r="NES57" s="877"/>
      <c r="NET57" s="8"/>
      <c r="NEU57" s="8"/>
      <c r="NEV57" s="32"/>
      <c r="NEW57" s="8"/>
      <c r="NEX57" s="6"/>
      <c r="NEY57" s="57"/>
      <c r="NEZ57" s="877"/>
      <c r="NFA57" s="8"/>
      <c r="NFB57" s="8"/>
      <c r="NFC57" s="32"/>
      <c r="NFD57" s="8"/>
      <c r="NFE57" s="6"/>
      <c r="NFF57" s="57"/>
      <c r="NFG57" s="877"/>
      <c r="NFH57" s="8"/>
      <c r="NFI57" s="8"/>
      <c r="NFJ57" s="32"/>
      <c r="NFK57" s="8"/>
      <c r="NFL57" s="6"/>
      <c r="NFM57" s="57"/>
      <c r="NFN57" s="877"/>
      <c r="NFO57" s="8"/>
      <c r="NFP57" s="8"/>
      <c r="NFQ57" s="32"/>
      <c r="NFR57" s="8"/>
      <c r="NFS57" s="6"/>
      <c r="NFT57" s="57"/>
      <c r="NFU57" s="877"/>
      <c r="NFV57" s="8"/>
      <c r="NFW57" s="8"/>
      <c r="NFX57" s="32"/>
      <c r="NFY57" s="8"/>
      <c r="NFZ57" s="6"/>
      <c r="NGA57" s="57"/>
      <c r="NGB57" s="877"/>
      <c r="NGC57" s="8"/>
      <c r="NGD57" s="8"/>
      <c r="NGE57" s="32"/>
      <c r="NGF57" s="8"/>
      <c r="NGG57" s="6"/>
      <c r="NGH57" s="57"/>
      <c r="NGI57" s="877"/>
      <c r="NGJ57" s="8"/>
      <c r="NGK57" s="8"/>
      <c r="NGL57" s="32"/>
      <c r="NGM57" s="8"/>
      <c r="NGN57" s="6"/>
      <c r="NGO57" s="57"/>
      <c r="NGP57" s="877"/>
      <c r="NGQ57" s="8"/>
      <c r="NGR57" s="8"/>
      <c r="NGS57" s="32"/>
      <c r="NGT57" s="8"/>
      <c r="NGU57" s="6"/>
      <c r="NGV57" s="57"/>
      <c r="NGW57" s="877"/>
      <c r="NGX57" s="8"/>
      <c r="NGY57" s="8"/>
      <c r="NGZ57" s="32"/>
      <c r="NHA57" s="8"/>
      <c r="NHB57" s="6"/>
      <c r="NHC57" s="57"/>
      <c r="NHD57" s="877"/>
      <c r="NHE57" s="8"/>
      <c r="NHF57" s="8"/>
      <c r="NHG57" s="32"/>
      <c r="NHH57" s="8"/>
      <c r="NHI57" s="6"/>
      <c r="NHJ57" s="57"/>
      <c r="NHK57" s="877"/>
      <c r="NHL57" s="8"/>
      <c r="NHM57" s="8"/>
      <c r="NHN57" s="32"/>
      <c r="NHO57" s="8"/>
      <c r="NHP57" s="6"/>
      <c r="NHQ57" s="57"/>
      <c r="NHR57" s="877"/>
      <c r="NHS57" s="8"/>
      <c r="NHT57" s="8"/>
      <c r="NHU57" s="32"/>
      <c r="NHV57" s="8"/>
      <c r="NHW57" s="6"/>
      <c r="NHX57" s="57"/>
      <c r="NHY57" s="877"/>
      <c r="NHZ57" s="8"/>
      <c r="NIA57" s="8"/>
      <c r="NIB57" s="32"/>
      <c r="NIC57" s="8"/>
      <c r="NID57" s="6"/>
      <c r="NIE57" s="57"/>
      <c r="NIF57" s="877"/>
      <c r="NIG57" s="8"/>
      <c r="NIH57" s="8"/>
      <c r="NII57" s="32"/>
      <c r="NIJ57" s="8"/>
      <c r="NIK57" s="6"/>
      <c r="NIL57" s="57"/>
      <c r="NIM57" s="877"/>
      <c r="NIN57" s="8"/>
      <c r="NIO57" s="8"/>
      <c r="NIP57" s="32"/>
      <c r="NIQ57" s="8"/>
      <c r="NIR57" s="6"/>
      <c r="NIS57" s="57"/>
      <c r="NIT57" s="877"/>
      <c r="NIU57" s="8"/>
      <c r="NIV57" s="8"/>
      <c r="NIW57" s="32"/>
      <c r="NIX57" s="8"/>
      <c r="NIY57" s="6"/>
      <c r="NIZ57" s="57"/>
      <c r="NJA57" s="877"/>
      <c r="NJB57" s="8"/>
      <c r="NJC57" s="8"/>
      <c r="NJD57" s="32"/>
      <c r="NJE57" s="8"/>
      <c r="NJF57" s="6"/>
      <c r="NJG57" s="57"/>
      <c r="NJH57" s="877"/>
      <c r="NJI57" s="8"/>
      <c r="NJJ57" s="8"/>
      <c r="NJK57" s="32"/>
      <c r="NJL57" s="8"/>
      <c r="NJM57" s="6"/>
      <c r="NJN57" s="57"/>
      <c r="NJO57" s="877"/>
      <c r="NJP57" s="8"/>
      <c r="NJQ57" s="8"/>
      <c r="NJR57" s="32"/>
      <c r="NJS57" s="8"/>
      <c r="NJT57" s="6"/>
      <c r="NJU57" s="57"/>
      <c r="NJV57" s="877"/>
      <c r="NJW57" s="8"/>
      <c r="NJX57" s="8"/>
      <c r="NJY57" s="32"/>
      <c r="NJZ57" s="8"/>
      <c r="NKA57" s="6"/>
      <c r="NKB57" s="57"/>
      <c r="NKC57" s="877"/>
      <c r="NKD57" s="8"/>
      <c r="NKE57" s="8"/>
      <c r="NKF57" s="32"/>
      <c r="NKG57" s="8"/>
      <c r="NKH57" s="6"/>
      <c r="NKI57" s="57"/>
      <c r="NKJ57" s="877"/>
      <c r="NKK57" s="8"/>
      <c r="NKL57" s="8"/>
      <c r="NKM57" s="32"/>
      <c r="NKN57" s="8"/>
      <c r="NKO57" s="6"/>
      <c r="NKP57" s="57"/>
      <c r="NKQ57" s="877"/>
      <c r="NKR57" s="8"/>
      <c r="NKS57" s="8"/>
      <c r="NKT57" s="32"/>
      <c r="NKU57" s="8"/>
      <c r="NKV57" s="6"/>
      <c r="NKW57" s="57"/>
      <c r="NKX57" s="877"/>
      <c r="NKY57" s="8"/>
      <c r="NKZ57" s="8"/>
      <c r="NLA57" s="32"/>
      <c r="NLB57" s="8"/>
      <c r="NLC57" s="6"/>
      <c r="NLD57" s="57"/>
      <c r="NLE57" s="877"/>
      <c r="NLF57" s="8"/>
      <c r="NLG57" s="8"/>
      <c r="NLH57" s="32"/>
      <c r="NLI57" s="8"/>
      <c r="NLJ57" s="6"/>
      <c r="NLK57" s="57"/>
      <c r="NLL57" s="877"/>
      <c r="NLM57" s="8"/>
      <c r="NLN57" s="8"/>
      <c r="NLO57" s="32"/>
      <c r="NLP57" s="8"/>
      <c r="NLQ57" s="6"/>
      <c r="NLR57" s="57"/>
      <c r="NLS57" s="877"/>
      <c r="NLT57" s="8"/>
      <c r="NLU57" s="8"/>
      <c r="NLV57" s="32"/>
      <c r="NLW57" s="8"/>
      <c r="NLX57" s="6"/>
      <c r="NLY57" s="57"/>
      <c r="NLZ57" s="877"/>
      <c r="NMA57" s="8"/>
      <c r="NMB57" s="8"/>
      <c r="NMC57" s="32"/>
      <c r="NMD57" s="8"/>
      <c r="NME57" s="6"/>
      <c r="NMF57" s="57"/>
      <c r="NMG57" s="877"/>
      <c r="NMH57" s="8"/>
      <c r="NMI57" s="8"/>
      <c r="NMJ57" s="32"/>
      <c r="NMK57" s="8"/>
      <c r="NML57" s="6"/>
      <c r="NMM57" s="57"/>
      <c r="NMN57" s="877"/>
      <c r="NMO57" s="8"/>
      <c r="NMP57" s="8"/>
      <c r="NMQ57" s="32"/>
      <c r="NMR57" s="8"/>
      <c r="NMS57" s="6"/>
      <c r="NMT57" s="57"/>
      <c r="NMU57" s="877"/>
      <c r="NMV57" s="8"/>
      <c r="NMW57" s="8"/>
      <c r="NMX57" s="32"/>
      <c r="NMY57" s="8"/>
      <c r="NMZ57" s="6"/>
      <c r="NNA57" s="57"/>
      <c r="NNB57" s="877"/>
      <c r="NNC57" s="8"/>
      <c r="NND57" s="8"/>
      <c r="NNE57" s="32"/>
      <c r="NNF57" s="8"/>
      <c r="NNG57" s="6"/>
      <c r="NNH57" s="57"/>
      <c r="NNI57" s="877"/>
      <c r="NNJ57" s="8"/>
      <c r="NNK57" s="8"/>
      <c r="NNL57" s="32"/>
      <c r="NNM57" s="8"/>
      <c r="NNN57" s="6"/>
      <c r="NNO57" s="57"/>
      <c r="NNP57" s="877"/>
      <c r="NNQ57" s="8"/>
      <c r="NNR57" s="8"/>
      <c r="NNS57" s="32"/>
      <c r="NNT57" s="8"/>
      <c r="NNU57" s="6"/>
      <c r="NNV57" s="57"/>
      <c r="NNW57" s="877"/>
      <c r="NNX57" s="8"/>
      <c r="NNY57" s="8"/>
      <c r="NNZ57" s="32"/>
      <c r="NOA57" s="8"/>
      <c r="NOB57" s="6"/>
      <c r="NOC57" s="57"/>
      <c r="NOD57" s="877"/>
      <c r="NOE57" s="8"/>
      <c r="NOF57" s="8"/>
      <c r="NOG57" s="32"/>
      <c r="NOH57" s="8"/>
      <c r="NOI57" s="6"/>
      <c r="NOJ57" s="57"/>
      <c r="NOK57" s="877"/>
      <c r="NOL57" s="8"/>
      <c r="NOM57" s="8"/>
      <c r="NON57" s="32"/>
      <c r="NOO57" s="8"/>
      <c r="NOP57" s="6"/>
      <c r="NOQ57" s="57"/>
      <c r="NOR57" s="877"/>
      <c r="NOS57" s="8"/>
      <c r="NOT57" s="8"/>
      <c r="NOU57" s="32"/>
      <c r="NOV57" s="8"/>
      <c r="NOW57" s="6"/>
      <c r="NOX57" s="57"/>
      <c r="NOY57" s="877"/>
      <c r="NOZ57" s="8"/>
      <c r="NPA57" s="8"/>
      <c r="NPB57" s="32"/>
      <c r="NPC57" s="8"/>
      <c r="NPD57" s="6"/>
      <c r="NPE57" s="57"/>
      <c r="NPF57" s="877"/>
      <c r="NPG57" s="8"/>
      <c r="NPH57" s="8"/>
      <c r="NPI57" s="32"/>
      <c r="NPJ57" s="8"/>
      <c r="NPK57" s="6"/>
      <c r="NPL57" s="57"/>
      <c r="NPM57" s="877"/>
      <c r="NPN57" s="8"/>
      <c r="NPO57" s="8"/>
      <c r="NPP57" s="32"/>
      <c r="NPQ57" s="8"/>
      <c r="NPR57" s="6"/>
      <c r="NPS57" s="57"/>
      <c r="NPT57" s="877"/>
      <c r="NPU57" s="8"/>
      <c r="NPV57" s="8"/>
      <c r="NPW57" s="32"/>
      <c r="NPX57" s="8"/>
      <c r="NPY57" s="6"/>
      <c r="NPZ57" s="57"/>
      <c r="NQA57" s="877"/>
      <c r="NQB57" s="8"/>
      <c r="NQC57" s="8"/>
      <c r="NQD57" s="32"/>
      <c r="NQE57" s="8"/>
      <c r="NQF57" s="6"/>
      <c r="NQG57" s="57"/>
      <c r="NQH57" s="877"/>
      <c r="NQI57" s="8"/>
      <c r="NQJ57" s="8"/>
      <c r="NQK57" s="32"/>
      <c r="NQL57" s="8"/>
      <c r="NQM57" s="6"/>
      <c r="NQN57" s="57"/>
      <c r="NQO57" s="877"/>
      <c r="NQP57" s="8"/>
      <c r="NQQ57" s="8"/>
      <c r="NQR57" s="32"/>
      <c r="NQS57" s="8"/>
      <c r="NQT57" s="6"/>
      <c r="NQU57" s="57"/>
      <c r="NQV57" s="877"/>
      <c r="NQW57" s="8"/>
      <c r="NQX57" s="8"/>
      <c r="NQY57" s="32"/>
      <c r="NQZ57" s="8"/>
      <c r="NRA57" s="6"/>
      <c r="NRB57" s="57"/>
      <c r="NRC57" s="877"/>
      <c r="NRD57" s="8"/>
      <c r="NRE57" s="8"/>
      <c r="NRF57" s="32"/>
      <c r="NRG57" s="8"/>
      <c r="NRH57" s="6"/>
      <c r="NRI57" s="57"/>
      <c r="NRJ57" s="877"/>
      <c r="NRK57" s="8"/>
      <c r="NRL57" s="8"/>
      <c r="NRM57" s="32"/>
      <c r="NRN57" s="8"/>
      <c r="NRO57" s="6"/>
      <c r="NRP57" s="57"/>
      <c r="NRQ57" s="877"/>
      <c r="NRR57" s="8"/>
      <c r="NRS57" s="8"/>
      <c r="NRT57" s="32"/>
      <c r="NRU57" s="8"/>
      <c r="NRV57" s="6"/>
      <c r="NRW57" s="57"/>
      <c r="NRX57" s="877"/>
      <c r="NRY57" s="8"/>
      <c r="NRZ57" s="8"/>
      <c r="NSA57" s="32"/>
      <c r="NSB57" s="8"/>
      <c r="NSC57" s="6"/>
      <c r="NSD57" s="57"/>
      <c r="NSE57" s="877"/>
      <c r="NSF57" s="8"/>
      <c r="NSG57" s="8"/>
      <c r="NSH57" s="32"/>
      <c r="NSI57" s="8"/>
      <c r="NSJ57" s="6"/>
      <c r="NSK57" s="57"/>
      <c r="NSL57" s="877"/>
      <c r="NSM57" s="8"/>
      <c r="NSN57" s="8"/>
      <c r="NSO57" s="32"/>
      <c r="NSP57" s="8"/>
      <c r="NSQ57" s="6"/>
      <c r="NSR57" s="57"/>
      <c r="NSS57" s="877"/>
      <c r="NST57" s="8"/>
      <c r="NSU57" s="8"/>
      <c r="NSV57" s="32"/>
      <c r="NSW57" s="8"/>
      <c r="NSX57" s="6"/>
      <c r="NSY57" s="57"/>
      <c r="NSZ57" s="877"/>
      <c r="NTA57" s="8"/>
      <c r="NTB57" s="8"/>
      <c r="NTC57" s="32"/>
      <c r="NTD57" s="8"/>
      <c r="NTE57" s="6"/>
      <c r="NTF57" s="57"/>
      <c r="NTG57" s="877"/>
      <c r="NTH57" s="8"/>
      <c r="NTI57" s="8"/>
      <c r="NTJ57" s="32"/>
      <c r="NTK57" s="8"/>
      <c r="NTL57" s="6"/>
      <c r="NTM57" s="57"/>
      <c r="NTN57" s="877"/>
      <c r="NTO57" s="8"/>
      <c r="NTP57" s="8"/>
      <c r="NTQ57" s="32"/>
      <c r="NTR57" s="8"/>
      <c r="NTS57" s="6"/>
      <c r="NTT57" s="57"/>
      <c r="NTU57" s="877"/>
      <c r="NTV57" s="8"/>
      <c r="NTW57" s="8"/>
      <c r="NTX57" s="32"/>
      <c r="NTY57" s="8"/>
      <c r="NTZ57" s="6"/>
      <c r="NUA57" s="57"/>
      <c r="NUB57" s="877"/>
      <c r="NUC57" s="8"/>
      <c r="NUD57" s="8"/>
      <c r="NUE57" s="32"/>
      <c r="NUF57" s="8"/>
      <c r="NUG57" s="6"/>
      <c r="NUH57" s="57"/>
      <c r="NUI57" s="877"/>
      <c r="NUJ57" s="8"/>
      <c r="NUK57" s="8"/>
      <c r="NUL57" s="32"/>
      <c r="NUM57" s="8"/>
      <c r="NUN57" s="6"/>
      <c r="NUO57" s="57"/>
      <c r="NUP57" s="877"/>
      <c r="NUQ57" s="8"/>
      <c r="NUR57" s="8"/>
      <c r="NUS57" s="32"/>
      <c r="NUT57" s="8"/>
      <c r="NUU57" s="6"/>
      <c r="NUV57" s="57"/>
      <c r="NUW57" s="877"/>
      <c r="NUX57" s="8"/>
      <c r="NUY57" s="8"/>
      <c r="NUZ57" s="32"/>
      <c r="NVA57" s="8"/>
      <c r="NVB57" s="6"/>
      <c r="NVC57" s="57"/>
      <c r="NVD57" s="877"/>
      <c r="NVE57" s="8"/>
      <c r="NVF57" s="8"/>
      <c r="NVG57" s="32"/>
      <c r="NVH57" s="8"/>
      <c r="NVI57" s="6"/>
      <c r="NVJ57" s="57"/>
      <c r="NVK57" s="877"/>
      <c r="NVL57" s="8"/>
      <c r="NVM57" s="8"/>
      <c r="NVN57" s="32"/>
      <c r="NVO57" s="8"/>
      <c r="NVP57" s="6"/>
      <c r="NVQ57" s="57"/>
      <c r="NVR57" s="877"/>
      <c r="NVS57" s="8"/>
      <c r="NVT57" s="8"/>
      <c r="NVU57" s="32"/>
      <c r="NVV57" s="8"/>
      <c r="NVW57" s="6"/>
      <c r="NVX57" s="57"/>
      <c r="NVY57" s="877"/>
      <c r="NVZ57" s="8"/>
      <c r="NWA57" s="8"/>
      <c r="NWB57" s="32"/>
      <c r="NWC57" s="8"/>
      <c r="NWD57" s="6"/>
      <c r="NWE57" s="57"/>
      <c r="NWF57" s="877"/>
      <c r="NWG57" s="8"/>
      <c r="NWH57" s="8"/>
      <c r="NWI57" s="32"/>
      <c r="NWJ57" s="8"/>
      <c r="NWK57" s="6"/>
      <c r="NWL57" s="57"/>
      <c r="NWM57" s="877"/>
      <c r="NWN57" s="8"/>
      <c r="NWO57" s="8"/>
      <c r="NWP57" s="32"/>
      <c r="NWQ57" s="8"/>
      <c r="NWR57" s="6"/>
      <c r="NWS57" s="57"/>
      <c r="NWT57" s="877"/>
      <c r="NWU57" s="8"/>
      <c r="NWV57" s="8"/>
      <c r="NWW57" s="32"/>
      <c r="NWX57" s="8"/>
      <c r="NWY57" s="6"/>
      <c r="NWZ57" s="57"/>
      <c r="NXA57" s="877"/>
      <c r="NXB57" s="8"/>
      <c r="NXC57" s="8"/>
      <c r="NXD57" s="32"/>
      <c r="NXE57" s="8"/>
      <c r="NXF57" s="6"/>
      <c r="NXG57" s="57"/>
      <c r="NXH57" s="877"/>
      <c r="NXI57" s="8"/>
      <c r="NXJ57" s="8"/>
      <c r="NXK57" s="32"/>
      <c r="NXL57" s="8"/>
      <c r="NXM57" s="6"/>
      <c r="NXN57" s="57"/>
      <c r="NXO57" s="877"/>
      <c r="NXP57" s="8"/>
      <c r="NXQ57" s="8"/>
      <c r="NXR57" s="32"/>
      <c r="NXS57" s="8"/>
      <c r="NXT57" s="6"/>
      <c r="NXU57" s="57"/>
      <c r="NXV57" s="877"/>
      <c r="NXW57" s="8"/>
      <c r="NXX57" s="8"/>
      <c r="NXY57" s="32"/>
      <c r="NXZ57" s="8"/>
      <c r="NYA57" s="6"/>
      <c r="NYB57" s="57"/>
      <c r="NYC57" s="877"/>
      <c r="NYD57" s="8"/>
      <c r="NYE57" s="8"/>
      <c r="NYF57" s="32"/>
      <c r="NYG57" s="8"/>
      <c r="NYH57" s="6"/>
      <c r="NYI57" s="57"/>
      <c r="NYJ57" s="877"/>
      <c r="NYK57" s="8"/>
      <c r="NYL57" s="8"/>
      <c r="NYM57" s="32"/>
      <c r="NYN57" s="8"/>
      <c r="NYO57" s="6"/>
      <c r="NYP57" s="57"/>
      <c r="NYQ57" s="877"/>
      <c r="NYR57" s="8"/>
      <c r="NYS57" s="8"/>
      <c r="NYT57" s="32"/>
      <c r="NYU57" s="8"/>
      <c r="NYV57" s="6"/>
      <c r="NYW57" s="57"/>
      <c r="NYX57" s="877"/>
      <c r="NYY57" s="8"/>
      <c r="NYZ57" s="8"/>
      <c r="NZA57" s="32"/>
      <c r="NZB57" s="8"/>
      <c r="NZC57" s="6"/>
      <c r="NZD57" s="57"/>
      <c r="NZE57" s="877"/>
      <c r="NZF57" s="8"/>
      <c r="NZG57" s="8"/>
      <c r="NZH57" s="32"/>
      <c r="NZI57" s="8"/>
      <c r="NZJ57" s="6"/>
      <c r="NZK57" s="57"/>
      <c r="NZL57" s="877"/>
      <c r="NZM57" s="8"/>
      <c r="NZN57" s="8"/>
      <c r="NZO57" s="32"/>
      <c r="NZP57" s="8"/>
      <c r="NZQ57" s="6"/>
      <c r="NZR57" s="57"/>
      <c r="NZS57" s="877"/>
      <c r="NZT57" s="8"/>
      <c r="NZU57" s="8"/>
      <c r="NZV57" s="32"/>
      <c r="NZW57" s="8"/>
      <c r="NZX57" s="6"/>
      <c r="NZY57" s="57"/>
      <c r="NZZ57" s="877"/>
      <c r="OAA57" s="8"/>
      <c r="OAB57" s="8"/>
      <c r="OAC57" s="32"/>
      <c r="OAD57" s="8"/>
      <c r="OAE57" s="6"/>
      <c r="OAF57" s="57"/>
      <c r="OAG57" s="877"/>
      <c r="OAH57" s="8"/>
      <c r="OAI57" s="8"/>
      <c r="OAJ57" s="32"/>
      <c r="OAK57" s="8"/>
      <c r="OAL57" s="6"/>
      <c r="OAM57" s="57"/>
      <c r="OAN57" s="877"/>
      <c r="OAO57" s="8"/>
      <c r="OAP57" s="8"/>
      <c r="OAQ57" s="32"/>
      <c r="OAR57" s="8"/>
      <c r="OAS57" s="6"/>
      <c r="OAT57" s="57"/>
      <c r="OAU57" s="877"/>
      <c r="OAV57" s="8"/>
      <c r="OAW57" s="8"/>
      <c r="OAX57" s="32"/>
      <c r="OAY57" s="8"/>
      <c r="OAZ57" s="6"/>
      <c r="OBA57" s="57"/>
      <c r="OBB57" s="877"/>
      <c r="OBC57" s="8"/>
      <c r="OBD57" s="8"/>
      <c r="OBE57" s="32"/>
      <c r="OBF57" s="8"/>
      <c r="OBG57" s="6"/>
      <c r="OBH57" s="57"/>
      <c r="OBI57" s="877"/>
      <c r="OBJ57" s="8"/>
      <c r="OBK57" s="8"/>
      <c r="OBL57" s="32"/>
      <c r="OBM57" s="8"/>
      <c r="OBN57" s="6"/>
      <c r="OBO57" s="57"/>
      <c r="OBP57" s="877"/>
      <c r="OBQ57" s="8"/>
      <c r="OBR57" s="8"/>
      <c r="OBS57" s="32"/>
      <c r="OBT57" s="8"/>
      <c r="OBU57" s="6"/>
      <c r="OBV57" s="57"/>
      <c r="OBW57" s="877"/>
      <c r="OBX57" s="8"/>
      <c r="OBY57" s="8"/>
      <c r="OBZ57" s="32"/>
      <c r="OCA57" s="8"/>
      <c r="OCB57" s="6"/>
      <c r="OCC57" s="57"/>
      <c r="OCD57" s="877"/>
      <c r="OCE57" s="8"/>
      <c r="OCF57" s="8"/>
      <c r="OCG57" s="32"/>
      <c r="OCH57" s="8"/>
      <c r="OCI57" s="6"/>
      <c r="OCJ57" s="57"/>
      <c r="OCK57" s="877"/>
      <c r="OCL57" s="8"/>
      <c r="OCM57" s="8"/>
      <c r="OCN57" s="32"/>
      <c r="OCO57" s="8"/>
      <c r="OCP57" s="6"/>
      <c r="OCQ57" s="57"/>
      <c r="OCR57" s="877"/>
      <c r="OCS57" s="8"/>
      <c r="OCT57" s="8"/>
      <c r="OCU57" s="32"/>
      <c r="OCV57" s="8"/>
      <c r="OCW57" s="6"/>
      <c r="OCX57" s="57"/>
      <c r="OCY57" s="877"/>
      <c r="OCZ57" s="8"/>
      <c r="ODA57" s="8"/>
      <c r="ODB57" s="32"/>
      <c r="ODC57" s="8"/>
      <c r="ODD57" s="6"/>
      <c r="ODE57" s="57"/>
      <c r="ODF57" s="877"/>
      <c r="ODG57" s="8"/>
      <c r="ODH57" s="8"/>
      <c r="ODI57" s="32"/>
      <c r="ODJ57" s="8"/>
      <c r="ODK57" s="6"/>
      <c r="ODL57" s="57"/>
      <c r="ODM57" s="877"/>
      <c r="ODN57" s="8"/>
      <c r="ODO57" s="8"/>
      <c r="ODP57" s="32"/>
      <c r="ODQ57" s="8"/>
      <c r="ODR57" s="6"/>
      <c r="ODS57" s="57"/>
      <c r="ODT57" s="877"/>
      <c r="ODU57" s="8"/>
      <c r="ODV57" s="8"/>
      <c r="ODW57" s="32"/>
      <c r="ODX57" s="8"/>
      <c r="ODY57" s="6"/>
      <c r="ODZ57" s="57"/>
      <c r="OEA57" s="877"/>
      <c r="OEB57" s="8"/>
      <c r="OEC57" s="8"/>
      <c r="OED57" s="32"/>
      <c r="OEE57" s="8"/>
      <c r="OEF57" s="6"/>
      <c r="OEG57" s="57"/>
      <c r="OEH57" s="877"/>
      <c r="OEI57" s="8"/>
      <c r="OEJ57" s="8"/>
      <c r="OEK57" s="32"/>
      <c r="OEL57" s="8"/>
      <c r="OEM57" s="6"/>
      <c r="OEN57" s="57"/>
      <c r="OEO57" s="877"/>
      <c r="OEP57" s="8"/>
      <c r="OEQ57" s="8"/>
      <c r="OER57" s="32"/>
      <c r="OES57" s="8"/>
      <c r="OET57" s="6"/>
      <c r="OEU57" s="57"/>
      <c r="OEV57" s="877"/>
      <c r="OEW57" s="8"/>
      <c r="OEX57" s="8"/>
      <c r="OEY57" s="32"/>
      <c r="OEZ57" s="8"/>
      <c r="OFA57" s="6"/>
      <c r="OFB57" s="57"/>
      <c r="OFC57" s="877"/>
      <c r="OFD57" s="8"/>
      <c r="OFE57" s="8"/>
      <c r="OFF57" s="32"/>
      <c r="OFG57" s="8"/>
      <c r="OFH57" s="6"/>
      <c r="OFI57" s="57"/>
      <c r="OFJ57" s="877"/>
      <c r="OFK57" s="8"/>
      <c r="OFL57" s="8"/>
      <c r="OFM57" s="32"/>
      <c r="OFN57" s="8"/>
      <c r="OFO57" s="6"/>
      <c r="OFP57" s="57"/>
      <c r="OFQ57" s="877"/>
      <c r="OFR57" s="8"/>
      <c r="OFS57" s="8"/>
      <c r="OFT57" s="32"/>
      <c r="OFU57" s="8"/>
      <c r="OFV57" s="6"/>
      <c r="OFW57" s="57"/>
      <c r="OFX57" s="877"/>
      <c r="OFY57" s="8"/>
      <c r="OFZ57" s="8"/>
      <c r="OGA57" s="32"/>
      <c r="OGB57" s="8"/>
      <c r="OGC57" s="6"/>
      <c r="OGD57" s="57"/>
      <c r="OGE57" s="877"/>
      <c r="OGF57" s="8"/>
      <c r="OGG57" s="8"/>
      <c r="OGH57" s="32"/>
      <c r="OGI57" s="8"/>
      <c r="OGJ57" s="6"/>
      <c r="OGK57" s="57"/>
      <c r="OGL57" s="877"/>
      <c r="OGM57" s="8"/>
      <c r="OGN57" s="8"/>
      <c r="OGO57" s="32"/>
      <c r="OGP57" s="8"/>
      <c r="OGQ57" s="6"/>
      <c r="OGR57" s="57"/>
      <c r="OGS57" s="877"/>
      <c r="OGT57" s="8"/>
      <c r="OGU57" s="8"/>
      <c r="OGV57" s="32"/>
      <c r="OGW57" s="8"/>
      <c r="OGX57" s="6"/>
      <c r="OGY57" s="57"/>
      <c r="OGZ57" s="877"/>
      <c r="OHA57" s="8"/>
      <c r="OHB57" s="8"/>
      <c r="OHC57" s="32"/>
      <c r="OHD57" s="8"/>
      <c r="OHE57" s="6"/>
      <c r="OHF57" s="57"/>
      <c r="OHG57" s="877"/>
      <c r="OHH57" s="8"/>
      <c r="OHI57" s="8"/>
      <c r="OHJ57" s="32"/>
      <c r="OHK57" s="8"/>
      <c r="OHL57" s="6"/>
      <c r="OHM57" s="57"/>
      <c r="OHN57" s="877"/>
      <c r="OHO57" s="8"/>
      <c r="OHP57" s="8"/>
      <c r="OHQ57" s="32"/>
      <c r="OHR57" s="8"/>
      <c r="OHS57" s="6"/>
      <c r="OHT57" s="57"/>
      <c r="OHU57" s="877"/>
      <c r="OHV57" s="8"/>
      <c r="OHW57" s="8"/>
      <c r="OHX57" s="32"/>
      <c r="OHY57" s="8"/>
      <c r="OHZ57" s="6"/>
      <c r="OIA57" s="57"/>
      <c r="OIB57" s="877"/>
      <c r="OIC57" s="8"/>
      <c r="OID57" s="8"/>
      <c r="OIE57" s="32"/>
      <c r="OIF57" s="8"/>
      <c r="OIG57" s="6"/>
      <c r="OIH57" s="57"/>
      <c r="OII57" s="877"/>
      <c r="OIJ57" s="8"/>
      <c r="OIK57" s="8"/>
      <c r="OIL57" s="32"/>
      <c r="OIM57" s="8"/>
      <c r="OIN57" s="6"/>
      <c r="OIO57" s="57"/>
      <c r="OIP57" s="877"/>
      <c r="OIQ57" s="8"/>
      <c r="OIR57" s="8"/>
      <c r="OIS57" s="32"/>
      <c r="OIT57" s="8"/>
      <c r="OIU57" s="6"/>
      <c r="OIV57" s="57"/>
      <c r="OIW57" s="877"/>
      <c r="OIX57" s="8"/>
      <c r="OIY57" s="8"/>
      <c r="OIZ57" s="32"/>
      <c r="OJA57" s="8"/>
      <c r="OJB57" s="6"/>
      <c r="OJC57" s="57"/>
      <c r="OJD57" s="877"/>
      <c r="OJE57" s="8"/>
      <c r="OJF57" s="8"/>
      <c r="OJG57" s="32"/>
      <c r="OJH57" s="8"/>
      <c r="OJI57" s="6"/>
      <c r="OJJ57" s="57"/>
      <c r="OJK57" s="877"/>
      <c r="OJL57" s="8"/>
      <c r="OJM57" s="8"/>
      <c r="OJN57" s="32"/>
      <c r="OJO57" s="8"/>
      <c r="OJP57" s="6"/>
      <c r="OJQ57" s="57"/>
      <c r="OJR57" s="877"/>
      <c r="OJS57" s="8"/>
      <c r="OJT57" s="8"/>
      <c r="OJU57" s="32"/>
      <c r="OJV57" s="8"/>
      <c r="OJW57" s="6"/>
      <c r="OJX57" s="57"/>
      <c r="OJY57" s="877"/>
      <c r="OJZ57" s="8"/>
      <c r="OKA57" s="8"/>
      <c r="OKB57" s="32"/>
      <c r="OKC57" s="8"/>
      <c r="OKD57" s="6"/>
      <c r="OKE57" s="57"/>
      <c r="OKF57" s="877"/>
      <c r="OKG57" s="8"/>
      <c r="OKH57" s="8"/>
      <c r="OKI57" s="32"/>
      <c r="OKJ57" s="8"/>
      <c r="OKK57" s="6"/>
      <c r="OKL57" s="57"/>
      <c r="OKM57" s="877"/>
      <c r="OKN57" s="8"/>
      <c r="OKO57" s="8"/>
      <c r="OKP57" s="32"/>
      <c r="OKQ57" s="8"/>
      <c r="OKR57" s="6"/>
      <c r="OKS57" s="57"/>
      <c r="OKT57" s="877"/>
      <c r="OKU57" s="8"/>
      <c r="OKV57" s="8"/>
      <c r="OKW57" s="32"/>
      <c r="OKX57" s="8"/>
      <c r="OKY57" s="6"/>
      <c r="OKZ57" s="57"/>
      <c r="OLA57" s="877"/>
      <c r="OLB57" s="8"/>
      <c r="OLC57" s="8"/>
      <c r="OLD57" s="32"/>
      <c r="OLE57" s="8"/>
      <c r="OLF57" s="6"/>
      <c r="OLG57" s="57"/>
      <c r="OLH57" s="877"/>
      <c r="OLI57" s="8"/>
      <c r="OLJ57" s="8"/>
      <c r="OLK57" s="32"/>
      <c r="OLL57" s="8"/>
      <c r="OLM57" s="6"/>
      <c r="OLN57" s="57"/>
      <c r="OLO57" s="877"/>
      <c r="OLP57" s="8"/>
      <c r="OLQ57" s="8"/>
      <c r="OLR57" s="32"/>
      <c r="OLS57" s="8"/>
      <c r="OLT57" s="6"/>
      <c r="OLU57" s="57"/>
      <c r="OLV57" s="877"/>
      <c r="OLW57" s="8"/>
      <c r="OLX57" s="8"/>
      <c r="OLY57" s="32"/>
      <c r="OLZ57" s="8"/>
      <c r="OMA57" s="6"/>
      <c r="OMB57" s="57"/>
      <c r="OMC57" s="877"/>
      <c r="OMD57" s="8"/>
      <c r="OME57" s="8"/>
      <c r="OMF57" s="32"/>
      <c r="OMG57" s="8"/>
      <c r="OMH57" s="6"/>
      <c r="OMI57" s="57"/>
      <c r="OMJ57" s="877"/>
      <c r="OMK57" s="8"/>
      <c r="OML57" s="8"/>
      <c r="OMM57" s="32"/>
      <c r="OMN57" s="8"/>
      <c r="OMO57" s="6"/>
      <c r="OMP57" s="57"/>
      <c r="OMQ57" s="877"/>
      <c r="OMR57" s="8"/>
      <c r="OMS57" s="8"/>
      <c r="OMT57" s="32"/>
      <c r="OMU57" s="8"/>
      <c r="OMV57" s="6"/>
      <c r="OMW57" s="57"/>
      <c r="OMX57" s="877"/>
      <c r="OMY57" s="8"/>
      <c r="OMZ57" s="8"/>
      <c r="ONA57" s="32"/>
      <c r="ONB57" s="8"/>
      <c r="ONC57" s="6"/>
      <c r="OND57" s="57"/>
      <c r="ONE57" s="877"/>
      <c r="ONF57" s="8"/>
      <c r="ONG57" s="8"/>
      <c r="ONH57" s="32"/>
      <c r="ONI57" s="8"/>
      <c r="ONJ57" s="6"/>
      <c r="ONK57" s="57"/>
      <c r="ONL57" s="877"/>
      <c r="ONM57" s="8"/>
      <c r="ONN57" s="8"/>
      <c r="ONO57" s="32"/>
      <c r="ONP57" s="8"/>
      <c r="ONQ57" s="6"/>
      <c r="ONR57" s="57"/>
      <c r="ONS57" s="877"/>
      <c r="ONT57" s="8"/>
      <c r="ONU57" s="8"/>
      <c r="ONV57" s="32"/>
      <c r="ONW57" s="8"/>
      <c r="ONX57" s="6"/>
      <c r="ONY57" s="57"/>
      <c r="ONZ57" s="877"/>
      <c r="OOA57" s="8"/>
      <c r="OOB57" s="8"/>
      <c r="OOC57" s="32"/>
      <c r="OOD57" s="8"/>
      <c r="OOE57" s="6"/>
      <c r="OOF57" s="57"/>
      <c r="OOG57" s="877"/>
      <c r="OOH57" s="8"/>
      <c r="OOI57" s="8"/>
      <c r="OOJ57" s="32"/>
      <c r="OOK57" s="8"/>
      <c r="OOL57" s="6"/>
      <c r="OOM57" s="57"/>
      <c r="OON57" s="877"/>
      <c r="OOO57" s="8"/>
      <c r="OOP57" s="8"/>
      <c r="OOQ57" s="32"/>
      <c r="OOR57" s="8"/>
      <c r="OOS57" s="6"/>
      <c r="OOT57" s="57"/>
      <c r="OOU57" s="877"/>
      <c r="OOV57" s="8"/>
      <c r="OOW57" s="8"/>
      <c r="OOX57" s="32"/>
      <c r="OOY57" s="8"/>
      <c r="OOZ57" s="6"/>
      <c r="OPA57" s="57"/>
      <c r="OPB57" s="877"/>
      <c r="OPC57" s="8"/>
      <c r="OPD57" s="8"/>
      <c r="OPE57" s="32"/>
      <c r="OPF57" s="8"/>
      <c r="OPG57" s="6"/>
      <c r="OPH57" s="57"/>
      <c r="OPI57" s="877"/>
      <c r="OPJ57" s="8"/>
      <c r="OPK57" s="8"/>
      <c r="OPL57" s="32"/>
      <c r="OPM57" s="8"/>
      <c r="OPN57" s="6"/>
      <c r="OPO57" s="57"/>
      <c r="OPP57" s="877"/>
      <c r="OPQ57" s="8"/>
      <c r="OPR57" s="8"/>
      <c r="OPS57" s="32"/>
      <c r="OPT57" s="8"/>
      <c r="OPU57" s="6"/>
      <c r="OPV57" s="57"/>
      <c r="OPW57" s="877"/>
      <c r="OPX57" s="8"/>
      <c r="OPY57" s="8"/>
      <c r="OPZ57" s="32"/>
      <c r="OQA57" s="8"/>
      <c r="OQB57" s="6"/>
      <c r="OQC57" s="57"/>
      <c r="OQD57" s="877"/>
      <c r="OQE57" s="8"/>
      <c r="OQF57" s="8"/>
      <c r="OQG57" s="32"/>
      <c r="OQH57" s="8"/>
      <c r="OQI57" s="6"/>
      <c r="OQJ57" s="57"/>
      <c r="OQK57" s="877"/>
      <c r="OQL57" s="8"/>
      <c r="OQM57" s="8"/>
      <c r="OQN57" s="32"/>
      <c r="OQO57" s="8"/>
      <c r="OQP57" s="6"/>
      <c r="OQQ57" s="57"/>
      <c r="OQR57" s="877"/>
      <c r="OQS57" s="8"/>
      <c r="OQT57" s="8"/>
      <c r="OQU57" s="32"/>
      <c r="OQV57" s="8"/>
      <c r="OQW57" s="6"/>
      <c r="OQX57" s="57"/>
      <c r="OQY57" s="877"/>
      <c r="OQZ57" s="8"/>
      <c r="ORA57" s="8"/>
      <c r="ORB57" s="32"/>
      <c r="ORC57" s="8"/>
      <c r="ORD57" s="6"/>
      <c r="ORE57" s="57"/>
      <c r="ORF57" s="877"/>
      <c r="ORG57" s="8"/>
      <c r="ORH57" s="8"/>
      <c r="ORI57" s="32"/>
      <c r="ORJ57" s="8"/>
      <c r="ORK57" s="6"/>
      <c r="ORL57" s="57"/>
      <c r="ORM57" s="877"/>
      <c r="ORN57" s="8"/>
      <c r="ORO57" s="8"/>
      <c r="ORP57" s="32"/>
      <c r="ORQ57" s="8"/>
      <c r="ORR57" s="6"/>
      <c r="ORS57" s="57"/>
      <c r="ORT57" s="877"/>
      <c r="ORU57" s="8"/>
      <c r="ORV57" s="8"/>
      <c r="ORW57" s="32"/>
      <c r="ORX57" s="8"/>
      <c r="ORY57" s="6"/>
      <c r="ORZ57" s="57"/>
      <c r="OSA57" s="877"/>
      <c r="OSB57" s="8"/>
      <c r="OSC57" s="8"/>
      <c r="OSD57" s="32"/>
      <c r="OSE57" s="8"/>
      <c r="OSF57" s="6"/>
      <c r="OSG57" s="57"/>
      <c r="OSH57" s="877"/>
      <c r="OSI57" s="8"/>
      <c r="OSJ57" s="8"/>
      <c r="OSK57" s="32"/>
      <c r="OSL57" s="8"/>
      <c r="OSM57" s="6"/>
      <c r="OSN57" s="57"/>
      <c r="OSO57" s="877"/>
      <c r="OSP57" s="8"/>
      <c r="OSQ57" s="8"/>
      <c r="OSR57" s="32"/>
      <c r="OSS57" s="8"/>
      <c r="OST57" s="6"/>
      <c r="OSU57" s="57"/>
      <c r="OSV57" s="877"/>
      <c r="OSW57" s="8"/>
      <c r="OSX57" s="8"/>
      <c r="OSY57" s="32"/>
      <c r="OSZ57" s="8"/>
      <c r="OTA57" s="6"/>
      <c r="OTB57" s="57"/>
      <c r="OTC57" s="877"/>
      <c r="OTD57" s="8"/>
      <c r="OTE57" s="8"/>
      <c r="OTF57" s="32"/>
      <c r="OTG57" s="8"/>
      <c r="OTH57" s="6"/>
      <c r="OTI57" s="57"/>
      <c r="OTJ57" s="877"/>
      <c r="OTK57" s="8"/>
      <c r="OTL57" s="8"/>
      <c r="OTM57" s="32"/>
      <c r="OTN57" s="8"/>
      <c r="OTO57" s="6"/>
      <c r="OTP57" s="57"/>
      <c r="OTQ57" s="877"/>
      <c r="OTR57" s="8"/>
      <c r="OTS57" s="8"/>
      <c r="OTT57" s="32"/>
      <c r="OTU57" s="8"/>
      <c r="OTV57" s="6"/>
      <c r="OTW57" s="57"/>
      <c r="OTX57" s="877"/>
      <c r="OTY57" s="8"/>
      <c r="OTZ57" s="8"/>
      <c r="OUA57" s="32"/>
      <c r="OUB57" s="8"/>
      <c r="OUC57" s="6"/>
      <c r="OUD57" s="57"/>
      <c r="OUE57" s="877"/>
      <c r="OUF57" s="8"/>
      <c r="OUG57" s="8"/>
      <c r="OUH57" s="32"/>
      <c r="OUI57" s="8"/>
      <c r="OUJ57" s="6"/>
      <c r="OUK57" s="57"/>
      <c r="OUL57" s="877"/>
      <c r="OUM57" s="8"/>
      <c r="OUN57" s="8"/>
      <c r="OUO57" s="32"/>
      <c r="OUP57" s="8"/>
      <c r="OUQ57" s="6"/>
      <c r="OUR57" s="57"/>
      <c r="OUS57" s="877"/>
      <c r="OUT57" s="8"/>
      <c r="OUU57" s="8"/>
      <c r="OUV57" s="32"/>
      <c r="OUW57" s="8"/>
      <c r="OUX57" s="6"/>
      <c r="OUY57" s="57"/>
      <c r="OUZ57" s="877"/>
      <c r="OVA57" s="8"/>
      <c r="OVB57" s="8"/>
      <c r="OVC57" s="32"/>
      <c r="OVD57" s="8"/>
      <c r="OVE57" s="6"/>
      <c r="OVF57" s="57"/>
      <c r="OVG57" s="877"/>
      <c r="OVH57" s="8"/>
      <c r="OVI57" s="8"/>
      <c r="OVJ57" s="32"/>
      <c r="OVK57" s="8"/>
      <c r="OVL57" s="6"/>
      <c r="OVM57" s="57"/>
      <c r="OVN57" s="877"/>
      <c r="OVO57" s="8"/>
      <c r="OVP57" s="8"/>
      <c r="OVQ57" s="32"/>
      <c r="OVR57" s="8"/>
      <c r="OVS57" s="6"/>
      <c r="OVT57" s="57"/>
      <c r="OVU57" s="877"/>
      <c r="OVV57" s="8"/>
      <c r="OVW57" s="8"/>
      <c r="OVX57" s="32"/>
      <c r="OVY57" s="8"/>
      <c r="OVZ57" s="6"/>
      <c r="OWA57" s="57"/>
      <c r="OWB57" s="877"/>
      <c r="OWC57" s="8"/>
      <c r="OWD57" s="8"/>
      <c r="OWE57" s="32"/>
      <c r="OWF57" s="8"/>
      <c r="OWG57" s="6"/>
      <c r="OWH57" s="57"/>
      <c r="OWI57" s="877"/>
      <c r="OWJ57" s="8"/>
      <c r="OWK57" s="8"/>
      <c r="OWL57" s="32"/>
      <c r="OWM57" s="8"/>
      <c r="OWN57" s="6"/>
      <c r="OWO57" s="57"/>
      <c r="OWP57" s="877"/>
      <c r="OWQ57" s="8"/>
      <c r="OWR57" s="8"/>
      <c r="OWS57" s="32"/>
      <c r="OWT57" s="8"/>
      <c r="OWU57" s="6"/>
      <c r="OWV57" s="57"/>
      <c r="OWW57" s="877"/>
      <c r="OWX57" s="8"/>
      <c r="OWY57" s="8"/>
      <c r="OWZ57" s="32"/>
      <c r="OXA57" s="8"/>
      <c r="OXB57" s="6"/>
      <c r="OXC57" s="57"/>
      <c r="OXD57" s="877"/>
      <c r="OXE57" s="8"/>
      <c r="OXF57" s="8"/>
      <c r="OXG57" s="32"/>
      <c r="OXH57" s="8"/>
      <c r="OXI57" s="6"/>
      <c r="OXJ57" s="57"/>
      <c r="OXK57" s="877"/>
      <c r="OXL57" s="8"/>
      <c r="OXM57" s="8"/>
      <c r="OXN57" s="32"/>
      <c r="OXO57" s="8"/>
      <c r="OXP57" s="6"/>
      <c r="OXQ57" s="57"/>
      <c r="OXR57" s="877"/>
      <c r="OXS57" s="8"/>
      <c r="OXT57" s="8"/>
      <c r="OXU57" s="32"/>
      <c r="OXV57" s="8"/>
      <c r="OXW57" s="6"/>
      <c r="OXX57" s="57"/>
      <c r="OXY57" s="877"/>
      <c r="OXZ57" s="8"/>
      <c r="OYA57" s="8"/>
      <c r="OYB57" s="32"/>
      <c r="OYC57" s="8"/>
      <c r="OYD57" s="6"/>
      <c r="OYE57" s="57"/>
      <c r="OYF57" s="877"/>
      <c r="OYG57" s="8"/>
      <c r="OYH57" s="8"/>
      <c r="OYI57" s="32"/>
      <c r="OYJ57" s="8"/>
      <c r="OYK57" s="6"/>
      <c r="OYL57" s="57"/>
      <c r="OYM57" s="877"/>
      <c r="OYN57" s="8"/>
      <c r="OYO57" s="8"/>
      <c r="OYP57" s="32"/>
      <c r="OYQ57" s="8"/>
      <c r="OYR57" s="6"/>
      <c r="OYS57" s="57"/>
      <c r="OYT57" s="877"/>
      <c r="OYU57" s="8"/>
      <c r="OYV57" s="8"/>
      <c r="OYW57" s="32"/>
      <c r="OYX57" s="8"/>
      <c r="OYY57" s="6"/>
      <c r="OYZ57" s="57"/>
      <c r="OZA57" s="877"/>
      <c r="OZB57" s="8"/>
      <c r="OZC57" s="8"/>
      <c r="OZD57" s="32"/>
      <c r="OZE57" s="8"/>
      <c r="OZF57" s="6"/>
      <c r="OZG57" s="57"/>
      <c r="OZH57" s="877"/>
      <c r="OZI57" s="8"/>
      <c r="OZJ57" s="8"/>
      <c r="OZK57" s="32"/>
      <c r="OZL57" s="8"/>
      <c r="OZM57" s="6"/>
      <c r="OZN57" s="57"/>
      <c r="OZO57" s="877"/>
      <c r="OZP57" s="8"/>
      <c r="OZQ57" s="8"/>
      <c r="OZR57" s="32"/>
      <c r="OZS57" s="8"/>
      <c r="OZT57" s="6"/>
      <c r="OZU57" s="57"/>
      <c r="OZV57" s="877"/>
      <c r="OZW57" s="8"/>
      <c r="OZX57" s="8"/>
      <c r="OZY57" s="32"/>
      <c r="OZZ57" s="8"/>
      <c r="PAA57" s="6"/>
      <c r="PAB57" s="57"/>
      <c r="PAC57" s="877"/>
      <c r="PAD57" s="8"/>
      <c r="PAE57" s="8"/>
      <c r="PAF57" s="32"/>
      <c r="PAG57" s="8"/>
      <c r="PAH57" s="6"/>
      <c r="PAI57" s="57"/>
      <c r="PAJ57" s="877"/>
      <c r="PAK57" s="8"/>
      <c r="PAL57" s="8"/>
      <c r="PAM57" s="32"/>
      <c r="PAN57" s="8"/>
      <c r="PAO57" s="6"/>
      <c r="PAP57" s="57"/>
      <c r="PAQ57" s="877"/>
      <c r="PAR57" s="8"/>
      <c r="PAS57" s="8"/>
      <c r="PAT57" s="32"/>
      <c r="PAU57" s="8"/>
      <c r="PAV57" s="6"/>
      <c r="PAW57" s="57"/>
      <c r="PAX57" s="877"/>
      <c r="PAY57" s="8"/>
      <c r="PAZ57" s="8"/>
      <c r="PBA57" s="32"/>
      <c r="PBB57" s="8"/>
      <c r="PBC57" s="6"/>
      <c r="PBD57" s="57"/>
      <c r="PBE57" s="877"/>
      <c r="PBF57" s="8"/>
      <c r="PBG57" s="8"/>
      <c r="PBH57" s="32"/>
      <c r="PBI57" s="8"/>
      <c r="PBJ57" s="6"/>
      <c r="PBK57" s="57"/>
      <c r="PBL57" s="877"/>
      <c r="PBM57" s="8"/>
      <c r="PBN57" s="8"/>
      <c r="PBO57" s="32"/>
      <c r="PBP57" s="8"/>
      <c r="PBQ57" s="6"/>
      <c r="PBR57" s="57"/>
      <c r="PBS57" s="877"/>
      <c r="PBT57" s="8"/>
      <c r="PBU57" s="8"/>
      <c r="PBV57" s="32"/>
      <c r="PBW57" s="8"/>
      <c r="PBX57" s="6"/>
      <c r="PBY57" s="57"/>
      <c r="PBZ57" s="877"/>
      <c r="PCA57" s="8"/>
      <c r="PCB57" s="8"/>
      <c r="PCC57" s="32"/>
      <c r="PCD57" s="8"/>
      <c r="PCE57" s="6"/>
      <c r="PCF57" s="57"/>
      <c r="PCG57" s="877"/>
      <c r="PCH57" s="8"/>
      <c r="PCI57" s="8"/>
      <c r="PCJ57" s="32"/>
      <c r="PCK57" s="8"/>
      <c r="PCL57" s="6"/>
      <c r="PCM57" s="57"/>
      <c r="PCN57" s="877"/>
      <c r="PCO57" s="8"/>
      <c r="PCP57" s="8"/>
      <c r="PCQ57" s="32"/>
      <c r="PCR57" s="8"/>
      <c r="PCS57" s="6"/>
      <c r="PCT57" s="57"/>
      <c r="PCU57" s="877"/>
      <c r="PCV57" s="8"/>
      <c r="PCW57" s="8"/>
      <c r="PCX57" s="32"/>
      <c r="PCY57" s="8"/>
      <c r="PCZ57" s="6"/>
      <c r="PDA57" s="57"/>
      <c r="PDB57" s="877"/>
      <c r="PDC57" s="8"/>
      <c r="PDD57" s="8"/>
      <c r="PDE57" s="32"/>
      <c r="PDF57" s="8"/>
      <c r="PDG57" s="6"/>
      <c r="PDH57" s="57"/>
      <c r="PDI57" s="877"/>
      <c r="PDJ57" s="8"/>
      <c r="PDK57" s="8"/>
      <c r="PDL57" s="32"/>
      <c r="PDM57" s="8"/>
      <c r="PDN57" s="6"/>
      <c r="PDO57" s="57"/>
      <c r="PDP57" s="877"/>
      <c r="PDQ57" s="8"/>
      <c r="PDR57" s="8"/>
      <c r="PDS57" s="32"/>
      <c r="PDT57" s="8"/>
      <c r="PDU57" s="6"/>
      <c r="PDV57" s="57"/>
      <c r="PDW57" s="877"/>
      <c r="PDX57" s="8"/>
      <c r="PDY57" s="8"/>
      <c r="PDZ57" s="32"/>
      <c r="PEA57" s="8"/>
      <c r="PEB57" s="6"/>
      <c r="PEC57" s="57"/>
      <c r="PED57" s="877"/>
      <c r="PEE57" s="8"/>
      <c r="PEF57" s="8"/>
      <c r="PEG57" s="32"/>
      <c r="PEH57" s="8"/>
      <c r="PEI57" s="6"/>
      <c r="PEJ57" s="57"/>
      <c r="PEK57" s="877"/>
      <c r="PEL57" s="8"/>
      <c r="PEM57" s="8"/>
      <c r="PEN57" s="32"/>
      <c r="PEO57" s="8"/>
      <c r="PEP57" s="6"/>
      <c r="PEQ57" s="57"/>
      <c r="PER57" s="877"/>
      <c r="PES57" s="8"/>
      <c r="PET57" s="8"/>
      <c r="PEU57" s="32"/>
      <c r="PEV57" s="8"/>
      <c r="PEW57" s="6"/>
      <c r="PEX57" s="57"/>
      <c r="PEY57" s="877"/>
      <c r="PEZ57" s="8"/>
      <c r="PFA57" s="8"/>
      <c r="PFB57" s="32"/>
      <c r="PFC57" s="8"/>
      <c r="PFD57" s="6"/>
      <c r="PFE57" s="57"/>
      <c r="PFF57" s="877"/>
      <c r="PFG57" s="8"/>
      <c r="PFH57" s="8"/>
      <c r="PFI57" s="32"/>
      <c r="PFJ57" s="8"/>
      <c r="PFK57" s="6"/>
      <c r="PFL57" s="57"/>
      <c r="PFM57" s="877"/>
      <c r="PFN57" s="8"/>
      <c r="PFO57" s="8"/>
      <c r="PFP57" s="32"/>
      <c r="PFQ57" s="8"/>
      <c r="PFR57" s="6"/>
      <c r="PFS57" s="57"/>
      <c r="PFT57" s="877"/>
      <c r="PFU57" s="8"/>
      <c r="PFV57" s="8"/>
      <c r="PFW57" s="32"/>
      <c r="PFX57" s="8"/>
      <c r="PFY57" s="6"/>
      <c r="PFZ57" s="57"/>
      <c r="PGA57" s="877"/>
      <c r="PGB57" s="8"/>
      <c r="PGC57" s="8"/>
      <c r="PGD57" s="32"/>
      <c r="PGE57" s="8"/>
      <c r="PGF57" s="6"/>
      <c r="PGG57" s="57"/>
      <c r="PGH57" s="877"/>
      <c r="PGI57" s="8"/>
      <c r="PGJ57" s="8"/>
      <c r="PGK57" s="32"/>
      <c r="PGL57" s="8"/>
      <c r="PGM57" s="6"/>
      <c r="PGN57" s="57"/>
      <c r="PGO57" s="877"/>
      <c r="PGP57" s="8"/>
      <c r="PGQ57" s="8"/>
      <c r="PGR57" s="32"/>
      <c r="PGS57" s="8"/>
      <c r="PGT57" s="6"/>
      <c r="PGU57" s="57"/>
      <c r="PGV57" s="877"/>
      <c r="PGW57" s="8"/>
      <c r="PGX57" s="8"/>
      <c r="PGY57" s="32"/>
      <c r="PGZ57" s="8"/>
      <c r="PHA57" s="6"/>
      <c r="PHB57" s="57"/>
      <c r="PHC57" s="877"/>
      <c r="PHD57" s="8"/>
      <c r="PHE57" s="8"/>
      <c r="PHF57" s="32"/>
      <c r="PHG57" s="8"/>
      <c r="PHH57" s="6"/>
      <c r="PHI57" s="57"/>
      <c r="PHJ57" s="877"/>
      <c r="PHK57" s="8"/>
      <c r="PHL57" s="8"/>
      <c r="PHM57" s="32"/>
      <c r="PHN57" s="8"/>
      <c r="PHO57" s="6"/>
      <c r="PHP57" s="57"/>
      <c r="PHQ57" s="877"/>
      <c r="PHR57" s="8"/>
      <c r="PHS57" s="8"/>
      <c r="PHT57" s="32"/>
      <c r="PHU57" s="8"/>
      <c r="PHV57" s="6"/>
      <c r="PHW57" s="57"/>
      <c r="PHX57" s="877"/>
      <c r="PHY57" s="8"/>
      <c r="PHZ57" s="8"/>
      <c r="PIA57" s="32"/>
      <c r="PIB57" s="8"/>
      <c r="PIC57" s="6"/>
      <c r="PID57" s="57"/>
      <c r="PIE57" s="877"/>
      <c r="PIF57" s="8"/>
      <c r="PIG57" s="8"/>
      <c r="PIH57" s="32"/>
      <c r="PII57" s="8"/>
      <c r="PIJ57" s="6"/>
      <c r="PIK57" s="57"/>
      <c r="PIL57" s="877"/>
      <c r="PIM57" s="8"/>
      <c r="PIN57" s="8"/>
      <c r="PIO57" s="32"/>
      <c r="PIP57" s="8"/>
      <c r="PIQ57" s="6"/>
      <c r="PIR57" s="57"/>
      <c r="PIS57" s="877"/>
      <c r="PIT57" s="8"/>
      <c r="PIU57" s="8"/>
      <c r="PIV57" s="32"/>
      <c r="PIW57" s="8"/>
      <c r="PIX57" s="6"/>
      <c r="PIY57" s="57"/>
      <c r="PIZ57" s="877"/>
      <c r="PJA57" s="8"/>
      <c r="PJB57" s="8"/>
      <c r="PJC57" s="32"/>
      <c r="PJD57" s="8"/>
      <c r="PJE57" s="6"/>
      <c r="PJF57" s="57"/>
      <c r="PJG57" s="877"/>
      <c r="PJH57" s="8"/>
      <c r="PJI57" s="8"/>
      <c r="PJJ57" s="32"/>
      <c r="PJK57" s="8"/>
      <c r="PJL57" s="6"/>
      <c r="PJM57" s="57"/>
      <c r="PJN57" s="877"/>
      <c r="PJO57" s="8"/>
      <c r="PJP57" s="8"/>
      <c r="PJQ57" s="32"/>
      <c r="PJR57" s="8"/>
      <c r="PJS57" s="6"/>
      <c r="PJT57" s="57"/>
      <c r="PJU57" s="877"/>
      <c r="PJV57" s="8"/>
      <c r="PJW57" s="8"/>
      <c r="PJX57" s="32"/>
      <c r="PJY57" s="8"/>
      <c r="PJZ57" s="6"/>
      <c r="PKA57" s="57"/>
      <c r="PKB57" s="877"/>
      <c r="PKC57" s="8"/>
      <c r="PKD57" s="8"/>
      <c r="PKE57" s="32"/>
      <c r="PKF57" s="8"/>
      <c r="PKG57" s="6"/>
      <c r="PKH57" s="57"/>
      <c r="PKI57" s="877"/>
      <c r="PKJ57" s="8"/>
      <c r="PKK57" s="8"/>
      <c r="PKL57" s="32"/>
      <c r="PKM57" s="8"/>
      <c r="PKN57" s="6"/>
      <c r="PKO57" s="57"/>
      <c r="PKP57" s="877"/>
      <c r="PKQ57" s="8"/>
      <c r="PKR57" s="8"/>
      <c r="PKS57" s="32"/>
      <c r="PKT57" s="8"/>
      <c r="PKU57" s="6"/>
      <c r="PKV57" s="57"/>
      <c r="PKW57" s="877"/>
      <c r="PKX57" s="8"/>
      <c r="PKY57" s="8"/>
      <c r="PKZ57" s="32"/>
      <c r="PLA57" s="8"/>
      <c r="PLB57" s="6"/>
      <c r="PLC57" s="57"/>
      <c r="PLD57" s="877"/>
      <c r="PLE57" s="8"/>
      <c r="PLF57" s="8"/>
      <c r="PLG57" s="32"/>
      <c r="PLH57" s="8"/>
      <c r="PLI57" s="6"/>
      <c r="PLJ57" s="57"/>
      <c r="PLK57" s="877"/>
      <c r="PLL57" s="8"/>
      <c r="PLM57" s="8"/>
      <c r="PLN57" s="32"/>
      <c r="PLO57" s="8"/>
      <c r="PLP57" s="6"/>
      <c r="PLQ57" s="57"/>
      <c r="PLR57" s="877"/>
      <c r="PLS57" s="8"/>
      <c r="PLT57" s="8"/>
      <c r="PLU57" s="32"/>
      <c r="PLV57" s="8"/>
      <c r="PLW57" s="6"/>
      <c r="PLX57" s="57"/>
      <c r="PLY57" s="877"/>
      <c r="PLZ57" s="8"/>
      <c r="PMA57" s="8"/>
      <c r="PMB57" s="32"/>
      <c r="PMC57" s="8"/>
      <c r="PMD57" s="6"/>
      <c r="PME57" s="57"/>
      <c r="PMF57" s="877"/>
      <c r="PMG57" s="8"/>
      <c r="PMH57" s="8"/>
      <c r="PMI57" s="32"/>
      <c r="PMJ57" s="8"/>
      <c r="PMK57" s="6"/>
      <c r="PML57" s="57"/>
      <c r="PMM57" s="877"/>
      <c r="PMN57" s="8"/>
      <c r="PMO57" s="8"/>
      <c r="PMP57" s="32"/>
      <c r="PMQ57" s="8"/>
      <c r="PMR57" s="6"/>
      <c r="PMS57" s="57"/>
      <c r="PMT57" s="877"/>
      <c r="PMU57" s="8"/>
      <c r="PMV57" s="8"/>
      <c r="PMW57" s="32"/>
      <c r="PMX57" s="8"/>
      <c r="PMY57" s="6"/>
      <c r="PMZ57" s="57"/>
      <c r="PNA57" s="877"/>
      <c r="PNB57" s="8"/>
      <c r="PNC57" s="8"/>
      <c r="PND57" s="32"/>
      <c r="PNE57" s="8"/>
      <c r="PNF57" s="6"/>
      <c r="PNG57" s="57"/>
      <c r="PNH57" s="877"/>
      <c r="PNI57" s="8"/>
      <c r="PNJ57" s="8"/>
      <c r="PNK57" s="32"/>
      <c r="PNL57" s="8"/>
      <c r="PNM57" s="6"/>
      <c r="PNN57" s="57"/>
      <c r="PNO57" s="877"/>
      <c r="PNP57" s="8"/>
      <c r="PNQ57" s="8"/>
      <c r="PNR57" s="32"/>
      <c r="PNS57" s="8"/>
      <c r="PNT57" s="6"/>
      <c r="PNU57" s="57"/>
      <c r="PNV57" s="877"/>
      <c r="PNW57" s="8"/>
      <c r="PNX57" s="8"/>
      <c r="PNY57" s="32"/>
      <c r="PNZ57" s="8"/>
      <c r="POA57" s="6"/>
      <c r="POB57" s="57"/>
      <c r="POC57" s="877"/>
      <c r="POD57" s="8"/>
      <c r="POE57" s="8"/>
      <c r="POF57" s="32"/>
      <c r="POG57" s="8"/>
      <c r="POH57" s="6"/>
      <c r="POI57" s="57"/>
      <c r="POJ57" s="877"/>
      <c r="POK57" s="8"/>
      <c r="POL57" s="8"/>
      <c r="POM57" s="32"/>
      <c r="PON57" s="8"/>
      <c r="POO57" s="6"/>
      <c r="POP57" s="57"/>
      <c r="POQ57" s="877"/>
      <c r="POR57" s="8"/>
      <c r="POS57" s="8"/>
      <c r="POT57" s="32"/>
      <c r="POU57" s="8"/>
      <c r="POV57" s="6"/>
      <c r="POW57" s="57"/>
      <c r="POX57" s="877"/>
      <c r="POY57" s="8"/>
      <c r="POZ57" s="8"/>
      <c r="PPA57" s="32"/>
      <c r="PPB57" s="8"/>
      <c r="PPC57" s="6"/>
      <c r="PPD57" s="57"/>
      <c r="PPE57" s="877"/>
      <c r="PPF57" s="8"/>
      <c r="PPG57" s="8"/>
      <c r="PPH57" s="32"/>
      <c r="PPI57" s="8"/>
      <c r="PPJ57" s="6"/>
      <c r="PPK57" s="57"/>
      <c r="PPL57" s="877"/>
      <c r="PPM57" s="8"/>
      <c r="PPN57" s="8"/>
      <c r="PPO57" s="32"/>
      <c r="PPP57" s="8"/>
      <c r="PPQ57" s="6"/>
      <c r="PPR57" s="57"/>
      <c r="PPS57" s="877"/>
      <c r="PPT57" s="8"/>
      <c r="PPU57" s="8"/>
      <c r="PPV57" s="32"/>
      <c r="PPW57" s="8"/>
      <c r="PPX57" s="6"/>
      <c r="PPY57" s="57"/>
      <c r="PPZ57" s="877"/>
      <c r="PQA57" s="8"/>
      <c r="PQB57" s="8"/>
      <c r="PQC57" s="32"/>
      <c r="PQD57" s="8"/>
      <c r="PQE57" s="6"/>
      <c r="PQF57" s="57"/>
      <c r="PQG57" s="877"/>
      <c r="PQH57" s="8"/>
      <c r="PQI57" s="8"/>
      <c r="PQJ57" s="32"/>
      <c r="PQK57" s="8"/>
      <c r="PQL57" s="6"/>
      <c r="PQM57" s="57"/>
      <c r="PQN57" s="877"/>
      <c r="PQO57" s="8"/>
      <c r="PQP57" s="8"/>
      <c r="PQQ57" s="32"/>
      <c r="PQR57" s="8"/>
      <c r="PQS57" s="6"/>
      <c r="PQT57" s="57"/>
      <c r="PQU57" s="877"/>
      <c r="PQV57" s="8"/>
      <c r="PQW57" s="8"/>
      <c r="PQX57" s="32"/>
      <c r="PQY57" s="8"/>
      <c r="PQZ57" s="6"/>
      <c r="PRA57" s="57"/>
      <c r="PRB57" s="877"/>
      <c r="PRC57" s="8"/>
      <c r="PRD57" s="8"/>
      <c r="PRE57" s="32"/>
      <c r="PRF57" s="8"/>
      <c r="PRG57" s="6"/>
      <c r="PRH57" s="57"/>
      <c r="PRI57" s="877"/>
      <c r="PRJ57" s="8"/>
      <c r="PRK57" s="8"/>
      <c r="PRL57" s="32"/>
      <c r="PRM57" s="8"/>
      <c r="PRN57" s="6"/>
      <c r="PRO57" s="57"/>
      <c r="PRP57" s="877"/>
      <c r="PRQ57" s="8"/>
      <c r="PRR57" s="8"/>
      <c r="PRS57" s="32"/>
      <c r="PRT57" s="8"/>
      <c r="PRU57" s="6"/>
      <c r="PRV57" s="57"/>
      <c r="PRW57" s="877"/>
      <c r="PRX57" s="8"/>
      <c r="PRY57" s="8"/>
      <c r="PRZ57" s="32"/>
      <c r="PSA57" s="8"/>
      <c r="PSB57" s="6"/>
      <c r="PSC57" s="57"/>
      <c r="PSD57" s="877"/>
      <c r="PSE57" s="8"/>
      <c r="PSF57" s="8"/>
      <c r="PSG57" s="32"/>
      <c r="PSH57" s="8"/>
      <c r="PSI57" s="6"/>
      <c r="PSJ57" s="57"/>
      <c r="PSK57" s="877"/>
      <c r="PSL57" s="8"/>
      <c r="PSM57" s="8"/>
      <c r="PSN57" s="32"/>
      <c r="PSO57" s="8"/>
      <c r="PSP57" s="6"/>
      <c r="PSQ57" s="57"/>
      <c r="PSR57" s="877"/>
      <c r="PSS57" s="8"/>
      <c r="PST57" s="8"/>
      <c r="PSU57" s="32"/>
      <c r="PSV57" s="8"/>
      <c r="PSW57" s="6"/>
      <c r="PSX57" s="57"/>
      <c r="PSY57" s="877"/>
      <c r="PSZ57" s="8"/>
      <c r="PTA57" s="8"/>
      <c r="PTB57" s="32"/>
      <c r="PTC57" s="8"/>
      <c r="PTD57" s="6"/>
      <c r="PTE57" s="57"/>
      <c r="PTF57" s="877"/>
      <c r="PTG57" s="8"/>
      <c r="PTH57" s="8"/>
      <c r="PTI57" s="32"/>
      <c r="PTJ57" s="8"/>
      <c r="PTK57" s="6"/>
      <c r="PTL57" s="57"/>
      <c r="PTM57" s="877"/>
      <c r="PTN57" s="8"/>
      <c r="PTO57" s="8"/>
      <c r="PTP57" s="32"/>
      <c r="PTQ57" s="8"/>
      <c r="PTR57" s="6"/>
      <c r="PTS57" s="57"/>
      <c r="PTT57" s="877"/>
      <c r="PTU57" s="8"/>
      <c r="PTV57" s="8"/>
      <c r="PTW57" s="32"/>
      <c r="PTX57" s="8"/>
      <c r="PTY57" s="6"/>
      <c r="PTZ57" s="57"/>
      <c r="PUA57" s="877"/>
      <c r="PUB57" s="8"/>
      <c r="PUC57" s="8"/>
      <c r="PUD57" s="32"/>
      <c r="PUE57" s="8"/>
      <c r="PUF57" s="6"/>
      <c r="PUG57" s="57"/>
      <c r="PUH57" s="877"/>
      <c r="PUI57" s="8"/>
      <c r="PUJ57" s="8"/>
      <c r="PUK57" s="32"/>
      <c r="PUL57" s="8"/>
      <c r="PUM57" s="6"/>
      <c r="PUN57" s="57"/>
      <c r="PUO57" s="877"/>
      <c r="PUP57" s="8"/>
      <c r="PUQ57" s="8"/>
      <c r="PUR57" s="32"/>
      <c r="PUS57" s="8"/>
      <c r="PUT57" s="6"/>
      <c r="PUU57" s="57"/>
      <c r="PUV57" s="877"/>
      <c r="PUW57" s="8"/>
      <c r="PUX57" s="8"/>
      <c r="PUY57" s="32"/>
      <c r="PUZ57" s="8"/>
      <c r="PVA57" s="6"/>
      <c r="PVB57" s="57"/>
      <c r="PVC57" s="877"/>
      <c r="PVD57" s="8"/>
      <c r="PVE57" s="8"/>
      <c r="PVF57" s="32"/>
      <c r="PVG57" s="8"/>
      <c r="PVH57" s="6"/>
      <c r="PVI57" s="57"/>
      <c r="PVJ57" s="877"/>
      <c r="PVK57" s="8"/>
      <c r="PVL57" s="8"/>
      <c r="PVM57" s="32"/>
      <c r="PVN57" s="8"/>
      <c r="PVO57" s="6"/>
      <c r="PVP57" s="57"/>
      <c r="PVQ57" s="877"/>
      <c r="PVR57" s="8"/>
      <c r="PVS57" s="8"/>
      <c r="PVT57" s="32"/>
      <c r="PVU57" s="8"/>
      <c r="PVV57" s="6"/>
      <c r="PVW57" s="57"/>
      <c r="PVX57" s="877"/>
      <c r="PVY57" s="8"/>
      <c r="PVZ57" s="8"/>
      <c r="PWA57" s="32"/>
      <c r="PWB57" s="8"/>
      <c r="PWC57" s="6"/>
      <c r="PWD57" s="57"/>
      <c r="PWE57" s="877"/>
      <c r="PWF57" s="8"/>
      <c r="PWG57" s="8"/>
      <c r="PWH57" s="32"/>
      <c r="PWI57" s="8"/>
      <c r="PWJ57" s="6"/>
      <c r="PWK57" s="57"/>
      <c r="PWL57" s="877"/>
      <c r="PWM57" s="8"/>
      <c r="PWN57" s="8"/>
      <c r="PWO57" s="32"/>
      <c r="PWP57" s="8"/>
      <c r="PWQ57" s="6"/>
      <c r="PWR57" s="57"/>
      <c r="PWS57" s="877"/>
      <c r="PWT57" s="8"/>
      <c r="PWU57" s="8"/>
      <c r="PWV57" s="32"/>
      <c r="PWW57" s="8"/>
      <c r="PWX57" s="6"/>
      <c r="PWY57" s="57"/>
      <c r="PWZ57" s="877"/>
      <c r="PXA57" s="8"/>
      <c r="PXB57" s="8"/>
      <c r="PXC57" s="32"/>
      <c r="PXD57" s="8"/>
      <c r="PXE57" s="6"/>
      <c r="PXF57" s="57"/>
      <c r="PXG57" s="877"/>
      <c r="PXH57" s="8"/>
      <c r="PXI57" s="8"/>
      <c r="PXJ57" s="32"/>
      <c r="PXK57" s="8"/>
      <c r="PXL57" s="6"/>
      <c r="PXM57" s="57"/>
      <c r="PXN57" s="877"/>
      <c r="PXO57" s="8"/>
      <c r="PXP57" s="8"/>
      <c r="PXQ57" s="32"/>
      <c r="PXR57" s="8"/>
      <c r="PXS57" s="6"/>
      <c r="PXT57" s="57"/>
      <c r="PXU57" s="877"/>
      <c r="PXV57" s="8"/>
      <c r="PXW57" s="8"/>
      <c r="PXX57" s="32"/>
      <c r="PXY57" s="8"/>
      <c r="PXZ57" s="6"/>
      <c r="PYA57" s="57"/>
      <c r="PYB57" s="877"/>
      <c r="PYC57" s="8"/>
      <c r="PYD57" s="8"/>
      <c r="PYE57" s="32"/>
      <c r="PYF57" s="8"/>
      <c r="PYG57" s="6"/>
      <c r="PYH57" s="57"/>
      <c r="PYI57" s="877"/>
      <c r="PYJ57" s="8"/>
      <c r="PYK57" s="8"/>
      <c r="PYL57" s="32"/>
      <c r="PYM57" s="8"/>
      <c r="PYN57" s="6"/>
      <c r="PYO57" s="57"/>
      <c r="PYP57" s="877"/>
      <c r="PYQ57" s="8"/>
      <c r="PYR57" s="8"/>
      <c r="PYS57" s="32"/>
      <c r="PYT57" s="8"/>
      <c r="PYU57" s="6"/>
      <c r="PYV57" s="57"/>
      <c r="PYW57" s="877"/>
      <c r="PYX57" s="8"/>
      <c r="PYY57" s="8"/>
      <c r="PYZ57" s="32"/>
      <c r="PZA57" s="8"/>
      <c r="PZB57" s="6"/>
      <c r="PZC57" s="57"/>
      <c r="PZD57" s="877"/>
      <c r="PZE57" s="8"/>
      <c r="PZF57" s="8"/>
      <c r="PZG57" s="32"/>
      <c r="PZH57" s="8"/>
      <c r="PZI57" s="6"/>
      <c r="PZJ57" s="57"/>
      <c r="PZK57" s="877"/>
      <c r="PZL57" s="8"/>
      <c r="PZM57" s="8"/>
      <c r="PZN57" s="32"/>
      <c r="PZO57" s="8"/>
      <c r="PZP57" s="6"/>
      <c r="PZQ57" s="57"/>
      <c r="PZR57" s="877"/>
      <c r="PZS57" s="8"/>
      <c r="PZT57" s="8"/>
      <c r="PZU57" s="32"/>
      <c r="PZV57" s="8"/>
      <c r="PZW57" s="6"/>
      <c r="PZX57" s="57"/>
      <c r="PZY57" s="877"/>
      <c r="PZZ57" s="8"/>
      <c r="QAA57" s="8"/>
      <c r="QAB57" s="32"/>
      <c r="QAC57" s="8"/>
      <c r="QAD57" s="6"/>
      <c r="QAE57" s="57"/>
      <c r="QAF57" s="877"/>
      <c r="QAG57" s="8"/>
      <c r="QAH57" s="8"/>
      <c r="QAI57" s="32"/>
      <c r="QAJ57" s="8"/>
      <c r="QAK57" s="6"/>
      <c r="QAL57" s="57"/>
      <c r="QAM57" s="877"/>
      <c r="QAN57" s="8"/>
      <c r="QAO57" s="8"/>
      <c r="QAP57" s="32"/>
      <c r="QAQ57" s="8"/>
      <c r="QAR57" s="6"/>
      <c r="QAS57" s="57"/>
      <c r="QAT57" s="877"/>
      <c r="QAU57" s="8"/>
      <c r="QAV57" s="8"/>
      <c r="QAW57" s="32"/>
      <c r="QAX57" s="8"/>
      <c r="QAY57" s="6"/>
      <c r="QAZ57" s="57"/>
      <c r="QBA57" s="877"/>
      <c r="QBB57" s="8"/>
      <c r="QBC57" s="8"/>
      <c r="QBD57" s="32"/>
      <c r="QBE57" s="8"/>
      <c r="QBF57" s="6"/>
      <c r="QBG57" s="57"/>
      <c r="QBH57" s="877"/>
      <c r="QBI57" s="8"/>
      <c r="QBJ57" s="8"/>
      <c r="QBK57" s="32"/>
      <c r="QBL57" s="8"/>
      <c r="QBM57" s="6"/>
      <c r="QBN57" s="57"/>
      <c r="QBO57" s="877"/>
      <c r="QBP57" s="8"/>
      <c r="QBQ57" s="8"/>
      <c r="QBR57" s="32"/>
      <c r="QBS57" s="8"/>
      <c r="QBT57" s="6"/>
      <c r="QBU57" s="57"/>
      <c r="QBV57" s="877"/>
      <c r="QBW57" s="8"/>
      <c r="QBX57" s="8"/>
      <c r="QBY57" s="32"/>
      <c r="QBZ57" s="8"/>
      <c r="QCA57" s="6"/>
      <c r="QCB57" s="57"/>
      <c r="QCC57" s="877"/>
      <c r="QCD57" s="8"/>
      <c r="QCE57" s="8"/>
      <c r="QCF57" s="32"/>
      <c r="QCG57" s="8"/>
      <c r="QCH57" s="6"/>
      <c r="QCI57" s="57"/>
      <c r="QCJ57" s="877"/>
      <c r="QCK57" s="8"/>
      <c r="QCL57" s="8"/>
      <c r="QCM57" s="32"/>
      <c r="QCN57" s="8"/>
      <c r="QCO57" s="6"/>
      <c r="QCP57" s="57"/>
      <c r="QCQ57" s="877"/>
      <c r="QCR57" s="8"/>
      <c r="QCS57" s="8"/>
      <c r="QCT57" s="32"/>
      <c r="QCU57" s="8"/>
      <c r="QCV57" s="6"/>
      <c r="QCW57" s="57"/>
      <c r="QCX57" s="877"/>
      <c r="QCY57" s="8"/>
      <c r="QCZ57" s="8"/>
      <c r="QDA57" s="32"/>
      <c r="QDB57" s="8"/>
      <c r="QDC57" s="6"/>
      <c r="QDD57" s="57"/>
      <c r="QDE57" s="877"/>
      <c r="QDF57" s="8"/>
      <c r="QDG57" s="8"/>
      <c r="QDH57" s="32"/>
      <c r="QDI57" s="8"/>
      <c r="QDJ57" s="6"/>
      <c r="QDK57" s="57"/>
      <c r="QDL57" s="877"/>
      <c r="QDM57" s="8"/>
      <c r="QDN57" s="8"/>
      <c r="QDO57" s="32"/>
      <c r="QDP57" s="8"/>
      <c r="QDQ57" s="6"/>
      <c r="QDR57" s="57"/>
      <c r="QDS57" s="877"/>
      <c r="QDT57" s="8"/>
      <c r="QDU57" s="8"/>
      <c r="QDV57" s="32"/>
      <c r="QDW57" s="8"/>
      <c r="QDX57" s="6"/>
      <c r="QDY57" s="57"/>
      <c r="QDZ57" s="877"/>
      <c r="QEA57" s="8"/>
      <c r="QEB57" s="8"/>
      <c r="QEC57" s="32"/>
      <c r="QED57" s="8"/>
      <c r="QEE57" s="6"/>
      <c r="QEF57" s="57"/>
      <c r="QEG57" s="877"/>
      <c r="QEH57" s="8"/>
      <c r="QEI57" s="8"/>
      <c r="QEJ57" s="32"/>
      <c r="QEK57" s="8"/>
      <c r="QEL57" s="6"/>
      <c r="QEM57" s="57"/>
      <c r="QEN57" s="877"/>
      <c r="QEO57" s="8"/>
      <c r="QEP57" s="8"/>
      <c r="QEQ57" s="32"/>
      <c r="QER57" s="8"/>
      <c r="QES57" s="6"/>
      <c r="QET57" s="57"/>
      <c r="QEU57" s="877"/>
      <c r="QEV57" s="8"/>
      <c r="QEW57" s="8"/>
      <c r="QEX57" s="32"/>
      <c r="QEY57" s="8"/>
      <c r="QEZ57" s="6"/>
      <c r="QFA57" s="57"/>
      <c r="QFB57" s="877"/>
      <c r="QFC57" s="8"/>
      <c r="QFD57" s="8"/>
      <c r="QFE57" s="32"/>
      <c r="QFF57" s="8"/>
      <c r="QFG57" s="6"/>
      <c r="QFH57" s="57"/>
      <c r="QFI57" s="877"/>
      <c r="QFJ57" s="8"/>
      <c r="QFK57" s="8"/>
      <c r="QFL57" s="32"/>
      <c r="QFM57" s="8"/>
      <c r="QFN57" s="6"/>
      <c r="QFO57" s="57"/>
      <c r="QFP57" s="877"/>
      <c r="QFQ57" s="8"/>
      <c r="QFR57" s="8"/>
      <c r="QFS57" s="32"/>
      <c r="QFT57" s="8"/>
      <c r="QFU57" s="6"/>
      <c r="QFV57" s="57"/>
      <c r="QFW57" s="877"/>
      <c r="QFX57" s="8"/>
      <c r="QFY57" s="8"/>
      <c r="QFZ57" s="32"/>
      <c r="QGA57" s="8"/>
      <c r="QGB57" s="6"/>
      <c r="QGC57" s="57"/>
      <c r="QGD57" s="877"/>
      <c r="QGE57" s="8"/>
      <c r="QGF57" s="8"/>
      <c r="QGG57" s="32"/>
      <c r="QGH57" s="8"/>
      <c r="QGI57" s="6"/>
      <c r="QGJ57" s="57"/>
      <c r="QGK57" s="877"/>
      <c r="QGL57" s="8"/>
      <c r="QGM57" s="8"/>
      <c r="QGN57" s="32"/>
      <c r="QGO57" s="8"/>
      <c r="QGP57" s="6"/>
      <c r="QGQ57" s="57"/>
      <c r="QGR57" s="877"/>
      <c r="QGS57" s="8"/>
      <c r="QGT57" s="8"/>
      <c r="QGU57" s="32"/>
      <c r="QGV57" s="8"/>
      <c r="QGW57" s="6"/>
      <c r="QGX57" s="57"/>
      <c r="QGY57" s="877"/>
      <c r="QGZ57" s="8"/>
      <c r="QHA57" s="8"/>
      <c r="QHB57" s="32"/>
      <c r="QHC57" s="8"/>
      <c r="QHD57" s="6"/>
      <c r="QHE57" s="57"/>
      <c r="QHF57" s="877"/>
      <c r="QHG57" s="8"/>
      <c r="QHH57" s="8"/>
      <c r="QHI57" s="32"/>
      <c r="QHJ57" s="8"/>
      <c r="QHK57" s="6"/>
      <c r="QHL57" s="57"/>
      <c r="QHM57" s="877"/>
      <c r="QHN57" s="8"/>
      <c r="QHO57" s="8"/>
      <c r="QHP57" s="32"/>
      <c r="QHQ57" s="8"/>
      <c r="QHR57" s="6"/>
      <c r="QHS57" s="57"/>
      <c r="QHT57" s="877"/>
      <c r="QHU57" s="8"/>
      <c r="QHV57" s="8"/>
      <c r="QHW57" s="32"/>
      <c r="QHX57" s="8"/>
      <c r="QHY57" s="6"/>
      <c r="QHZ57" s="57"/>
      <c r="QIA57" s="877"/>
      <c r="QIB57" s="8"/>
      <c r="QIC57" s="8"/>
      <c r="QID57" s="32"/>
      <c r="QIE57" s="8"/>
      <c r="QIF57" s="6"/>
      <c r="QIG57" s="57"/>
      <c r="QIH57" s="877"/>
      <c r="QII57" s="8"/>
      <c r="QIJ57" s="8"/>
      <c r="QIK57" s="32"/>
      <c r="QIL57" s="8"/>
      <c r="QIM57" s="6"/>
      <c r="QIN57" s="57"/>
      <c r="QIO57" s="877"/>
      <c r="QIP57" s="8"/>
      <c r="QIQ57" s="8"/>
      <c r="QIR57" s="32"/>
      <c r="QIS57" s="8"/>
      <c r="QIT57" s="6"/>
      <c r="QIU57" s="57"/>
      <c r="QIV57" s="877"/>
      <c r="QIW57" s="8"/>
      <c r="QIX57" s="8"/>
      <c r="QIY57" s="32"/>
      <c r="QIZ57" s="8"/>
      <c r="QJA57" s="6"/>
      <c r="QJB57" s="57"/>
      <c r="QJC57" s="877"/>
      <c r="QJD57" s="8"/>
      <c r="QJE57" s="8"/>
      <c r="QJF57" s="32"/>
      <c r="QJG57" s="8"/>
      <c r="QJH57" s="6"/>
      <c r="QJI57" s="57"/>
      <c r="QJJ57" s="877"/>
      <c r="QJK57" s="8"/>
      <c r="QJL57" s="8"/>
      <c r="QJM57" s="32"/>
      <c r="QJN57" s="8"/>
      <c r="QJO57" s="6"/>
      <c r="QJP57" s="57"/>
      <c r="QJQ57" s="877"/>
      <c r="QJR57" s="8"/>
      <c r="QJS57" s="8"/>
      <c r="QJT57" s="32"/>
      <c r="QJU57" s="8"/>
      <c r="QJV57" s="6"/>
      <c r="QJW57" s="57"/>
      <c r="QJX57" s="877"/>
      <c r="QJY57" s="8"/>
      <c r="QJZ57" s="8"/>
      <c r="QKA57" s="32"/>
      <c r="QKB57" s="8"/>
      <c r="QKC57" s="6"/>
      <c r="QKD57" s="57"/>
      <c r="QKE57" s="877"/>
      <c r="QKF57" s="8"/>
      <c r="QKG57" s="8"/>
      <c r="QKH57" s="32"/>
      <c r="QKI57" s="8"/>
      <c r="QKJ57" s="6"/>
      <c r="QKK57" s="57"/>
      <c r="QKL57" s="877"/>
      <c r="QKM57" s="8"/>
      <c r="QKN57" s="8"/>
      <c r="QKO57" s="32"/>
      <c r="QKP57" s="8"/>
      <c r="QKQ57" s="6"/>
      <c r="QKR57" s="57"/>
      <c r="QKS57" s="877"/>
      <c r="QKT57" s="8"/>
      <c r="QKU57" s="8"/>
      <c r="QKV57" s="32"/>
      <c r="QKW57" s="8"/>
      <c r="QKX57" s="6"/>
      <c r="QKY57" s="57"/>
      <c r="QKZ57" s="877"/>
      <c r="QLA57" s="8"/>
      <c r="QLB57" s="8"/>
      <c r="QLC57" s="32"/>
      <c r="QLD57" s="8"/>
      <c r="QLE57" s="6"/>
      <c r="QLF57" s="57"/>
      <c r="QLG57" s="877"/>
      <c r="QLH57" s="8"/>
      <c r="QLI57" s="8"/>
      <c r="QLJ57" s="32"/>
      <c r="QLK57" s="8"/>
      <c r="QLL57" s="6"/>
      <c r="QLM57" s="57"/>
      <c r="QLN57" s="877"/>
      <c r="QLO57" s="8"/>
      <c r="QLP57" s="8"/>
      <c r="QLQ57" s="32"/>
      <c r="QLR57" s="8"/>
      <c r="QLS57" s="6"/>
      <c r="QLT57" s="57"/>
      <c r="QLU57" s="877"/>
      <c r="QLV57" s="8"/>
      <c r="QLW57" s="8"/>
      <c r="QLX57" s="32"/>
      <c r="QLY57" s="8"/>
      <c r="QLZ57" s="6"/>
      <c r="QMA57" s="57"/>
      <c r="QMB57" s="877"/>
      <c r="QMC57" s="8"/>
      <c r="QMD57" s="8"/>
      <c r="QME57" s="32"/>
      <c r="QMF57" s="8"/>
      <c r="QMG57" s="6"/>
      <c r="QMH57" s="57"/>
      <c r="QMI57" s="877"/>
      <c r="QMJ57" s="8"/>
      <c r="QMK57" s="8"/>
      <c r="QML57" s="32"/>
      <c r="QMM57" s="8"/>
      <c r="QMN57" s="6"/>
      <c r="QMO57" s="57"/>
      <c r="QMP57" s="877"/>
      <c r="QMQ57" s="8"/>
      <c r="QMR57" s="8"/>
      <c r="QMS57" s="32"/>
      <c r="QMT57" s="8"/>
      <c r="QMU57" s="6"/>
      <c r="QMV57" s="57"/>
      <c r="QMW57" s="877"/>
      <c r="QMX57" s="8"/>
      <c r="QMY57" s="8"/>
      <c r="QMZ57" s="32"/>
      <c r="QNA57" s="8"/>
      <c r="QNB57" s="6"/>
      <c r="QNC57" s="57"/>
      <c r="QND57" s="877"/>
      <c r="QNE57" s="8"/>
      <c r="QNF57" s="8"/>
      <c r="QNG57" s="32"/>
      <c r="QNH57" s="8"/>
      <c r="QNI57" s="6"/>
      <c r="QNJ57" s="57"/>
      <c r="QNK57" s="877"/>
      <c r="QNL57" s="8"/>
      <c r="QNM57" s="8"/>
      <c r="QNN57" s="32"/>
      <c r="QNO57" s="8"/>
      <c r="QNP57" s="6"/>
      <c r="QNQ57" s="57"/>
      <c r="QNR57" s="877"/>
      <c r="QNS57" s="8"/>
      <c r="QNT57" s="8"/>
      <c r="QNU57" s="32"/>
      <c r="QNV57" s="8"/>
      <c r="QNW57" s="6"/>
      <c r="QNX57" s="57"/>
      <c r="QNY57" s="877"/>
      <c r="QNZ57" s="8"/>
      <c r="QOA57" s="8"/>
      <c r="QOB57" s="32"/>
      <c r="QOC57" s="8"/>
      <c r="QOD57" s="6"/>
      <c r="QOE57" s="57"/>
      <c r="QOF57" s="877"/>
      <c r="QOG57" s="8"/>
      <c r="QOH57" s="8"/>
      <c r="QOI57" s="32"/>
      <c r="QOJ57" s="8"/>
      <c r="QOK57" s="6"/>
      <c r="QOL57" s="57"/>
      <c r="QOM57" s="877"/>
      <c r="QON57" s="8"/>
      <c r="QOO57" s="8"/>
      <c r="QOP57" s="32"/>
      <c r="QOQ57" s="8"/>
      <c r="QOR57" s="6"/>
      <c r="QOS57" s="57"/>
      <c r="QOT57" s="877"/>
      <c r="QOU57" s="8"/>
      <c r="QOV57" s="8"/>
      <c r="QOW57" s="32"/>
      <c r="QOX57" s="8"/>
      <c r="QOY57" s="6"/>
      <c r="QOZ57" s="57"/>
      <c r="QPA57" s="877"/>
      <c r="QPB57" s="8"/>
      <c r="QPC57" s="8"/>
      <c r="QPD57" s="32"/>
      <c r="QPE57" s="8"/>
      <c r="QPF57" s="6"/>
      <c r="QPG57" s="57"/>
      <c r="QPH57" s="877"/>
      <c r="QPI57" s="8"/>
      <c r="QPJ57" s="8"/>
      <c r="QPK57" s="32"/>
      <c r="QPL57" s="8"/>
      <c r="QPM57" s="6"/>
      <c r="QPN57" s="57"/>
      <c r="QPO57" s="877"/>
      <c r="QPP57" s="8"/>
      <c r="QPQ57" s="8"/>
      <c r="QPR57" s="32"/>
      <c r="QPS57" s="8"/>
      <c r="QPT57" s="6"/>
      <c r="QPU57" s="57"/>
      <c r="QPV57" s="877"/>
      <c r="QPW57" s="8"/>
      <c r="QPX57" s="8"/>
      <c r="QPY57" s="32"/>
      <c r="QPZ57" s="8"/>
      <c r="QQA57" s="6"/>
      <c r="QQB57" s="57"/>
      <c r="QQC57" s="877"/>
      <c r="QQD57" s="8"/>
      <c r="QQE57" s="8"/>
      <c r="QQF57" s="32"/>
      <c r="QQG57" s="8"/>
      <c r="QQH57" s="6"/>
      <c r="QQI57" s="57"/>
      <c r="QQJ57" s="877"/>
      <c r="QQK57" s="8"/>
      <c r="QQL57" s="8"/>
      <c r="QQM57" s="32"/>
      <c r="QQN57" s="8"/>
      <c r="QQO57" s="6"/>
      <c r="QQP57" s="57"/>
      <c r="QQQ57" s="877"/>
      <c r="QQR57" s="8"/>
      <c r="QQS57" s="8"/>
      <c r="QQT57" s="32"/>
      <c r="QQU57" s="8"/>
      <c r="QQV57" s="6"/>
      <c r="QQW57" s="57"/>
      <c r="QQX57" s="877"/>
      <c r="QQY57" s="8"/>
      <c r="QQZ57" s="8"/>
      <c r="QRA57" s="32"/>
      <c r="QRB57" s="8"/>
      <c r="QRC57" s="6"/>
      <c r="QRD57" s="57"/>
      <c r="QRE57" s="877"/>
      <c r="QRF57" s="8"/>
      <c r="QRG57" s="8"/>
      <c r="QRH57" s="32"/>
      <c r="QRI57" s="8"/>
      <c r="QRJ57" s="6"/>
      <c r="QRK57" s="57"/>
      <c r="QRL57" s="877"/>
      <c r="QRM57" s="8"/>
      <c r="QRN57" s="8"/>
      <c r="QRO57" s="32"/>
      <c r="QRP57" s="8"/>
      <c r="QRQ57" s="6"/>
      <c r="QRR57" s="57"/>
      <c r="QRS57" s="877"/>
      <c r="QRT57" s="8"/>
      <c r="QRU57" s="8"/>
      <c r="QRV57" s="32"/>
      <c r="QRW57" s="8"/>
      <c r="QRX57" s="6"/>
      <c r="QRY57" s="57"/>
      <c r="QRZ57" s="877"/>
      <c r="QSA57" s="8"/>
      <c r="QSB57" s="8"/>
      <c r="QSC57" s="32"/>
      <c r="QSD57" s="8"/>
      <c r="QSE57" s="6"/>
      <c r="QSF57" s="57"/>
      <c r="QSG57" s="877"/>
      <c r="QSH57" s="8"/>
      <c r="QSI57" s="8"/>
      <c r="QSJ57" s="32"/>
      <c r="QSK57" s="8"/>
      <c r="QSL57" s="6"/>
      <c r="QSM57" s="57"/>
      <c r="QSN57" s="877"/>
      <c r="QSO57" s="8"/>
      <c r="QSP57" s="8"/>
      <c r="QSQ57" s="32"/>
      <c r="QSR57" s="8"/>
      <c r="QSS57" s="6"/>
      <c r="QST57" s="57"/>
      <c r="QSU57" s="877"/>
      <c r="QSV57" s="8"/>
      <c r="QSW57" s="8"/>
      <c r="QSX57" s="32"/>
      <c r="QSY57" s="8"/>
      <c r="QSZ57" s="6"/>
      <c r="QTA57" s="57"/>
      <c r="QTB57" s="877"/>
      <c r="QTC57" s="8"/>
      <c r="QTD57" s="8"/>
      <c r="QTE57" s="32"/>
      <c r="QTF57" s="8"/>
      <c r="QTG57" s="6"/>
      <c r="QTH57" s="57"/>
      <c r="QTI57" s="877"/>
      <c r="QTJ57" s="8"/>
      <c r="QTK57" s="8"/>
      <c r="QTL57" s="32"/>
      <c r="QTM57" s="8"/>
      <c r="QTN57" s="6"/>
      <c r="QTO57" s="57"/>
      <c r="QTP57" s="877"/>
      <c r="QTQ57" s="8"/>
      <c r="QTR57" s="8"/>
      <c r="QTS57" s="32"/>
      <c r="QTT57" s="8"/>
      <c r="QTU57" s="6"/>
      <c r="QTV57" s="57"/>
      <c r="QTW57" s="877"/>
      <c r="QTX57" s="8"/>
      <c r="QTY57" s="8"/>
      <c r="QTZ57" s="32"/>
      <c r="QUA57" s="8"/>
      <c r="QUB57" s="6"/>
      <c r="QUC57" s="57"/>
      <c r="QUD57" s="877"/>
      <c r="QUE57" s="8"/>
      <c r="QUF57" s="8"/>
      <c r="QUG57" s="32"/>
      <c r="QUH57" s="8"/>
      <c r="QUI57" s="6"/>
      <c r="QUJ57" s="57"/>
      <c r="QUK57" s="877"/>
      <c r="QUL57" s="8"/>
      <c r="QUM57" s="8"/>
      <c r="QUN57" s="32"/>
      <c r="QUO57" s="8"/>
      <c r="QUP57" s="6"/>
      <c r="QUQ57" s="57"/>
      <c r="QUR57" s="877"/>
      <c r="QUS57" s="8"/>
      <c r="QUT57" s="8"/>
      <c r="QUU57" s="32"/>
      <c r="QUV57" s="8"/>
      <c r="QUW57" s="6"/>
      <c r="QUX57" s="57"/>
      <c r="QUY57" s="877"/>
      <c r="QUZ57" s="8"/>
      <c r="QVA57" s="8"/>
      <c r="QVB57" s="32"/>
      <c r="QVC57" s="8"/>
      <c r="QVD57" s="6"/>
      <c r="QVE57" s="57"/>
      <c r="QVF57" s="877"/>
      <c r="QVG57" s="8"/>
      <c r="QVH57" s="8"/>
      <c r="QVI57" s="32"/>
      <c r="QVJ57" s="8"/>
      <c r="QVK57" s="6"/>
      <c r="QVL57" s="57"/>
      <c r="QVM57" s="877"/>
      <c r="QVN57" s="8"/>
      <c r="QVO57" s="8"/>
      <c r="QVP57" s="32"/>
      <c r="QVQ57" s="8"/>
      <c r="QVR57" s="6"/>
      <c r="QVS57" s="57"/>
      <c r="QVT57" s="877"/>
      <c r="QVU57" s="8"/>
      <c r="QVV57" s="8"/>
      <c r="QVW57" s="32"/>
      <c r="QVX57" s="8"/>
      <c r="QVY57" s="6"/>
      <c r="QVZ57" s="57"/>
      <c r="QWA57" s="877"/>
      <c r="QWB57" s="8"/>
      <c r="QWC57" s="8"/>
      <c r="QWD57" s="32"/>
      <c r="QWE57" s="8"/>
      <c r="QWF57" s="6"/>
      <c r="QWG57" s="57"/>
      <c r="QWH57" s="877"/>
      <c r="QWI57" s="8"/>
      <c r="QWJ57" s="8"/>
      <c r="QWK57" s="32"/>
      <c r="QWL57" s="8"/>
      <c r="QWM57" s="6"/>
      <c r="QWN57" s="57"/>
      <c r="QWO57" s="877"/>
      <c r="QWP57" s="8"/>
      <c r="QWQ57" s="8"/>
      <c r="QWR57" s="32"/>
      <c r="QWS57" s="8"/>
      <c r="QWT57" s="6"/>
      <c r="QWU57" s="57"/>
      <c r="QWV57" s="877"/>
      <c r="QWW57" s="8"/>
      <c r="QWX57" s="8"/>
      <c r="QWY57" s="32"/>
      <c r="QWZ57" s="8"/>
      <c r="QXA57" s="6"/>
      <c r="QXB57" s="57"/>
      <c r="QXC57" s="877"/>
      <c r="QXD57" s="8"/>
      <c r="QXE57" s="8"/>
      <c r="QXF57" s="32"/>
      <c r="QXG57" s="8"/>
      <c r="QXH57" s="6"/>
      <c r="QXI57" s="57"/>
      <c r="QXJ57" s="877"/>
      <c r="QXK57" s="8"/>
      <c r="QXL57" s="8"/>
      <c r="QXM57" s="32"/>
      <c r="QXN57" s="8"/>
      <c r="QXO57" s="6"/>
      <c r="QXP57" s="57"/>
      <c r="QXQ57" s="877"/>
      <c r="QXR57" s="8"/>
      <c r="QXS57" s="8"/>
      <c r="QXT57" s="32"/>
      <c r="QXU57" s="8"/>
      <c r="QXV57" s="6"/>
      <c r="QXW57" s="57"/>
      <c r="QXX57" s="877"/>
      <c r="QXY57" s="8"/>
      <c r="QXZ57" s="8"/>
      <c r="QYA57" s="32"/>
      <c r="QYB57" s="8"/>
      <c r="QYC57" s="6"/>
      <c r="QYD57" s="57"/>
      <c r="QYE57" s="877"/>
      <c r="QYF57" s="8"/>
      <c r="QYG57" s="8"/>
      <c r="QYH57" s="32"/>
      <c r="QYI57" s="8"/>
      <c r="QYJ57" s="6"/>
      <c r="QYK57" s="57"/>
      <c r="QYL57" s="877"/>
      <c r="QYM57" s="8"/>
      <c r="QYN57" s="8"/>
      <c r="QYO57" s="32"/>
      <c r="QYP57" s="8"/>
      <c r="QYQ57" s="6"/>
      <c r="QYR57" s="57"/>
      <c r="QYS57" s="877"/>
      <c r="QYT57" s="8"/>
      <c r="QYU57" s="8"/>
      <c r="QYV57" s="32"/>
      <c r="QYW57" s="8"/>
      <c r="QYX57" s="6"/>
      <c r="QYY57" s="57"/>
      <c r="QYZ57" s="877"/>
      <c r="QZA57" s="8"/>
      <c r="QZB57" s="8"/>
      <c r="QZC57" s="32"/>
      <c r="QZD57" s="8"/>
      <c r="QZE57" s="6"/>
      <c r="QZF57" s="57"/>
      <c r="QZG57" s="877"/>
      <c r="QZH57" s="8"/>
      <c r="QZI57" s="8"/>
      <c r="QZJ57" s="32"/>
      <c r="QZK57" s="8"/>
      <c r="QZL57" s="6"/>
      <c r="QZM57" s="57"/>
      <c r="QZN57" s="877"/>
      <c r="QZO57" s="8"/>
      <c r="QZP57" s="8"/>
      <c r="QZQ57" s="32"/>
      <c r="QZR57" s="8"/>
      <c r="QZS57" s="6"/>
      <c r="QZT57" s="57"/>
      <c r="QZU57" s="877"/>
      <c r="QZV57" s="8"/>
      <c r="QZW57" s="8"/>
      <c r="QZX57" s="32"/>
      <c r="QZY57" s="8"/>
      <c r="QZZ57" s="6"/>
      <c r="RAA57" s="57"/>
      <c r="RAB57" s="877"/>
      <c r="RAC57" s="8"/>
      <c r="RAD57" s="8"/>
      <c r="RAE57" s="32"/>
      <c r="RAF57" s="8"/>
      <c r="RAG57" s="6"/>
      <c r="RAH57" s="57"/>
      <c r="RAI57" s="877"/>
      <c r="RAJ57" s="8"/>
      <c r="RAK57" s="8"/>
      <c r="RAL57" s="32"/>
      <c r="RAM57" s="8"/>
      <c r="RAN57" s="6"/>
      <c r="RAO57" s="57"/>
      <c r="RAP57" s="877"/>
      <c r="RAQ57" s="8"/>
      <c r="RAR57" s="8"/>
      <c r="RAS57" s="32"/>
      <c r="RAT57" s="8"/>
      <c r="RAU57" s="6"/>
      <c r="RAV57" s="57"/>
      <c r="RAW57" s="877"/>
      <c r="RAX57" s="8"/>
      <c r="RAY57" s="8"/>
      <c r="RAZ57" s="32"/>
      <c r="RBA57" s="8"/>
      <c r="RBB57" s="6"/>
      <c r="RBC57" s="57"/>
      <c r="RBD57" s="877"/>
      <c r="RBE57" s="8"/>
      <c r="RBF57" s="8"/>
      <c r="RBG57" s="32"/>
      <c r="RBH57" s="8"/>
      <c r="RBI57" s="6"/>
      <c r="RBJ57" s="57"/>
      <c r="RBK57" s="877"/>
      <c r="RBL57" s="8"/>
      <c r="RBM57" s="8"/>
      <c r="RBN57" s="32"/>
      <c r="RBO57" s="8"/>
      <c r="RBP57" s="6"/>
      <c r="RBQ57" s="57"/>
      <c r="RBR57" s="877"/>
      <c r="RBS57" s="8"/>
      <c r="RBT57" s="8"/>
      <c r="RBU57" s="32"/>
      <c r="RBV57" s="8"/>
      <c r="RBW57" s="6"/>
      <c r="RBX57" s="57"/>
      <c r="RBY57" s="877"/>
      <c r="RBZ57" s="8"/>
      <c r="RCA57" s="8"/>
      <c r="RCB57" s="32"/>
      <c r="RCC57" s="8"/>
      <c r="RCD57" s="6"/>
      <c r="RCE57" s="57"/>
      <c r="RCF57" s="877"/>
      <c r="RCG57" s="8"/>
      <c r="RCH57" s="8"/>
      <c r="RCI57" s="32"/>
      <c r="RCJ57" s="8"/>
      <c r="RCK57" s="6"/>
      <c r="RCL57" s="57"/>
      <c r="RCM57" s="877"/>
      <c r="RCN57" s="8"/>
      <c r="RCO57" s="8"/>
      <c r="RCP57" s="32"/>
      <c r="RCQ57" s="8"/>
      <c r="RCR57" s="6"/>
      <c r="RCS57" s="57"/>
      <c r="RCT57" s="877"/>
      <c r="RCU57" s="8"/>
      <c r="RCV57" s="8"/>
      <c r="RCW57" s="32"/>
      <c r="RCX57" s="8"/>
      <c r="RCY57" s="6"/>
      <c r="RCZ57" s="57"/>
      <c r="RDA57" s="877"/>
      <c r="RDB57" s="8"/>
      <c r="RDC57" s="8"/>
      <c r="RDD57" s="32"/>
      <c r="RDE57" s="8"/>
      <c r="RDF57" s="6"/>
      <c r="RDG57" s="57"/>
      <c r="RDH57" s="877"/>
      <c r="RDI57" s="8"/>
      <c r="RDJ57" s="8"/>
      <c r="RDK57" s="32"/>
      <c r="RDL57" s="8"/>
      <c r="RDM57" s="6"/>
      <c r="RDN57" s="57"/>
      <c r="RDO57" s="877"/>
      <c r="RDP57" s="8"/>
      <c r="RDQ57" s="8"/>
      <c r="RDR57" s="32"/>
      <c r="RDS57" s="8"/>
      <c r="RDT57" s="6"/>
      <c r="RDU57" s="57"/>
      <c r="RDV57" s="877"/>
      <c r="RDW57" s="8"/>
      <c r="RDX57" s="8"/>
      <c r="RDY57" s="32"/>
      <c r="RDZ57" s="8"/>
      <c r="REA57" s="6"/>
      <c r="REB57" s="57"/>
      <c r="REC57" s="877"/>
      <c r="RED57" s="8"/>
      <c r="REE57" s="8"/>
      <c r="REF57" s="32"/>
      <c r="REG57" s="8"/>
      <c r="REH57" s="6"/>
      <c r="REI57" s="57"/>
      <c r="REJ57" s="877"/>
      <c r="REK57" s="8"/>
      <c r="REL57" s="8"/>
      <c r="REM57" s="32"/>
      <c r="REN57" s="8"/>
      <c r="REO57" s="6"/>
      <c r="REP57" s="57"/>
      <c r="REQ57" s="877"/>
      <c r="RER57" s="8"/>
      <c r="RES57" s="8"/>
      <c r="RET57" s="32"/>
      <c r="REU57" s="8"/>
      <c r="REV57" s="6"/>
      <c r="REW57" s="57"/>
      <c r="REX57" s="877"/>
      <c r="REY57" s="8"/>
      <c r="REZ57" s="8"/>
      <c r="RFA57" s="32"/>
      <c r="RFB57" s="8"/>
      <c r="RFC57" s="6"/>
      <c r="RFD57" s="57"/>
      <c r="RFE57" s="877"/>
      <c r="RFF57" s="8"/>
      <c r="RFG57" s="8"/>
      <c r="RFH57" s="32"/>
      <c r="RFI57" s="8"/>
      <c r="RFJ57" s="6"/>
      <c r="RFK57" s="57"/>
      <c r="RFL57" s="877"/>
      <c r="RFM57" s="8"/>
      <c r="RFN57" s="8"/>
      <c r="RFO57" s="32"/>
      <c r="RFP57" s="8"/>
      <c r="RFQ57" s="6"/>
      <c r="RFR57" s="57"/>
      <c r="RFS57" s="877"/>
      <c r="RFT57" s="8"/>
      <c r="RFU57" s="8"/>
      <c r="RFV57" s="32"/>
      <c r="RFW57" s="8"/>
      <c r="RFX57" s="6"/>
      <c r="RFY57" s="57"/>
      <c r="RFZ57" s="877"/>
      <c r="RGA57" s="8"/>
      <c r="RGB57" s="8"/>
      <c r="RGC57" s="32"/>
      <c r="RGD57" s="8"/>
      <c r="RGE57" s="6"/>
      <c r="RGF57" s="57"/>
      <c r="RGG57" s="877"/>
      <c r="RGH57" s="8"/>
      <c r="RGI57" s="8"/>
      <c r="RGJ57" s="32"/>
      <c r="RGK57" s="8"/>
      <c r="RGL57" s="6"/>
      <c r="RGM57" s="57"/>
      <c r="RGN57" s="877"/>
      <c r="RGO57" s="8"/>
      <c r="RGP57" s="8"/>
      <c r="RGQ57" s="32"/>
      <c r="RGR57" s="8"/>
      <c r="RGS57" s="6"/>
      <c r="RGT57" s="57"/>
      <c r="RGU57" s="877"/>
      <c r="RGV57" s="8"/>
      <c r="RGW57" s="8"/>
      <c r="RGX57" s="32"/>
      <c r="RGY57" s="8"/>
      <c r="RGZ57" s="6"/>
      <c r="RHA57" s="57"/>
      <c r="RHB57" s="877"/>
      <c r="RHC57" s="8"/>
      <c r="RHD57" s="8"/>
      <c r="RHE57" s="32"/>
      <c r="RHF57" s="8"/>
      <c r="RHG57" s="6"/>
      <c r="RHH57" s="57"/>
      <c r="RHI57" s="877"/>
      <c r="RHJ57" s="8"/>
      <c r="RHK57" s="8"/>
      <c r="RHL57" s="32"/>
      <c r="RHM57" s="8"/>
      <c r="RHN57" s="6"/>
      <c r="RHO57" s="57"/>
      <c r="RHP57" s="877"/>
      <c r="RHQ57" s="8"/>
      <c r="RHR57" s="8"/>
      <c r="RHS57" s="32"/>
      <c r="RHT57" s="8"/>
      <c r="RHU57" s="6"/>
      <c r="RHV57" s="57"/>
      <c r="RHW57" s="877"/>
      <c r="RHX57" s="8"/>
      <c r="RHY57" s="8"/>
      <c r="RHZ57" s="32"/>
      <c r="RIA57" s="8"/>
      <c r="RIB57" s="6"/>
      <c r="RIC57" s="57"/>
      <c r="RID57" s="877"/>
      <c r="RIE57" s="8"/>
      <c r="RIF57" s="8"/>
      <c r="RIG57" s="32"/>
      <c r="RIH57" s="8"/>
      <c r="RII57" s="6"/>
      <c r="RIJ57" s="57"/>
      <c r="RIK57" s="877"/>
      <c r="RIL57" s="8"/>
      <c r="RIM57" s="8"/>
      <c r="RIN57" s="32"/>
      <c r="RIO57" s="8"/>
      <c r="RIP57" s="6"/>
      <c r="RIQ57" s="57"/>
      <c r="RIR57" s="877"/>
      <c r="RIS57" s="8"/>
      <c r="RIT57" s="8"/>
      <c r="RIU57" s="32"/>
      <c r="RIV57" s="8"/>
      <c r="RIW57" s="6"/>
      <c r="RIX57" s="57"/>
      <c r="RIY57" s="877"/>
      <c r="RIZ57" s="8"/>
      <c r="RJA57" s="8"/>
      <c r="RJB57" s="32"/>
      <c r="RJC57" s="8"/>
      <c r="RJD57" s="6"/>
      <c r="RJE57" s="57"/>
      <c r="RJF57" s="877"/>
      <c r="RJG57" s="8"/>
      <c r="RJH57" s="8"/>
      <c r="RJI57" s="32"/>
      <c r="RJJ57" s="8"/>
      <c r="RJK57" s="6"/>
      <c r="RJL57" s="57"/>
      <c r="RJM57" s="877"/>
      <c r="RJN57" s="8"/>
      <c r="RJO57" s="8"/>
      <c r="RJP57" s="32"/>
      <c r="RJQ57" s="8"/>
      <c r="RJR57" s="6"/>
      <c r="RJS57" s="57"/>
      <c r="RJT57" s="877"/>
      <c r="RJU57" s="8"/>
      <c r="RJV57" s="8"/>
      <c r="RJW57" s="32"/>
      <c r="RJX57" s="8"/>
      <c r="RJY57" s="6"/>
      <c r="RJZ57" s="57"/>
      <c r="RKA57" s="877"/>
      <c r="RKB57" s="8"/>
      <c r="RKC57" s="8"/>
      <c r="RKD57" s="32"/>
      <c r="RKE57" s="8"/>
      <c r="RKF57" s="6"/>
      <c r="RKG57" s="57"/>
      <c r="RKH57" s="877"/>
      <c r="RKI57" s="8"/>
      <c r="RKJ57" s="8"/>
      <c r="RKK57" s="32"/>
      <c r="RKL57" s="8"/>
      <c r="RKM57" s="6"/>
      <c r="RKN57" s="57"/>
      <c r="RKO57" s="877"/>
      <c r="RKP57" s="8"/>
      <c r="RKQ57" s="8"/>
      <c r="RKR57" s="32"/>
      <c r="RKS57" s="8"/>
      <c r="RKT57" s="6"/>
      <c r="RKU57" s="57"/>
      <c r="RKV57" s="877"/>
      <c r="RKW57" s="8"/>
      <c r="RKX57" s="8"/>
      <c r="RKY57" s="32"/>
      <c r="RKZ57" s="8"/>
      <c r="RLA57" s="6"/>
      <c r="RLB57" s="57"/>
      <c r="RLC57" s="877"/>
      <c r="RLD57" s="8"/>
      <c r="RLE57" s="8"/>
      <c r="RLF57" s="32"/>
      <c r="RLG57" s="8"/>
      <c r="RLH57" s="6"/>
      <c r="RLI57" s="57"/>
      <c r="RLJ57" s="877"/>
      <c r="RLK57" s="8"/>
      <c r="RLL57" s="8"/>
      <c r="RLM57" s="32"/>
      <c r="RLN57" s="8"/>
      <c r="RLO57" s="6"/>
      <c r="RLP57" s="57"/>
      <c r="RLQ57" s="877"/>
      <c r="RLR57" s="8"/>
      <c r="RLS57" s="8"/>
      <c r="RLT57" s="32"/>
      <c r="RLU57" s="8"/>
      <c r="RLV57" s="6"/>
      <c r="RLW57" s="57"/>
      <c r="RLX57" s="877"/>
      <c r="RLY57" s="8"/>
      <c r="RLZ57" s="8"/>
      <c r="RMA57" s="32"/>
      <c r="RMB57" s="8"/>
      <c r="RMC57" s="6"/>
      <c r="RMD57" s="57"/>
      <c r="RME57" s="877"/>
      <c r="RMF57" s="8"/>
      <c r="RMG57" s="8"/>
      <c r="RMH57" s="32"/>
      <c r="RMI57" s="8"/>
      <c r="RMJ57" s="6"/>
      <c r="RMK57" s="57"/>
      <c r="RML57" s="877"/>
      <c r="RMM57" s="8"/>
      <c r="RMN57" s="8"/>
      <c r="RMO57" s="32"/>
      <c r="RMP57" s="8"/>
      <c r="RMQ57" s="6"/>
      <c r="RMR57" s="57"/>
      <c r="RMS57" s="877"/>
      <c r="RMT57" s="8"/>
      <c r="RMU57" s="8"/>
      <c r="RMV57" s="32"/>
      <c r="RMW57" s="8"/>
      <c r="RMX57" s="6"/>
      <c r="RMY57" s="57"/>
      <c r="RMZ57" s="877"/>
      <c r="RNA57" s="8"/>
      <c r="RNB57" s="8"/>
      <c r="RNC57" s="32"/>
      <c r="RND57" s="8"/>
      <c r="RNE57" s="6"/>
      <c r="RNF57" s="57"/>
      <c r="RNG57" s="877"/>
      <c r="RNH57" s="8"/>
      <c r="RNI57" s="8"/>
      <c r="RNJ57" s="32"/>
      <c r="RNK57" s="8"/>
      <c r="RNL57" s="6"/>
      <c r="RNM57" s="57"/>
      <c r="RNN57" s="877"/>
      <c r="RNO57" s="8"/>
      <c r="RNP57" s="8"/>
      <c r="RNQ57" s="32"/>
      <c r="RNR57" s="8"/>
      <c r="RNS57" s="6"/>
      <c r="RNT57" s="57"/>
      <c r="RNU57" s="877"/>
      <c r="RNV57" s="8"/>
      <c r="RNW57" s="8"/>
      <c r="RNX57" s="32"/>
      <c r="RNY57" s="8"/>
      <c r="RNZ57" s="6"/>
      <c r="ROA57" s="57"/>
      <c r="ROB57" s="877"/>
      <c r="ROC57" s="8"/>
      <c r="ROD57" s="8"/>
      <c r="ROE57" s="32"/>
      <c r="ROF57" s="8"/>
      <c r="ROG57" s="6"/>
      <c r="ROH57" s="57"/>
      <c r="ROI57" s="877"/>
      <c r="ROJ57" s="8"/>
      <c r="ROK57" s="8"/>
      <c r="ROL57" s="32"/>
      <c r="ROM57" s="8"/>
      <c r="RON57" s="6"/>
      <c r="ROO57" s="57"/>
      <c r="ROP57" s="877"/>
      <c r="ROQ57" s="8"/>
      <c r="ROR57" s="8"/>
      <c r="ROS57" s="32"/>
      <c r="ROT57" s="8"/>
      <c r="ROU57" s="6"/>
      <c r="ROV57" s="57"/>
      <c r="ROW57" s="877"/>
      <c r="ROX57" s="8"/>
      <c r="ROY57" s="8"/>
      <c r="ROZ57" s="32"/>
      <c r="RPA57" s="8"/>
      <c r="RPB57" s="6"/>
      <c r="RPC57" s="57"/>
      <c r="RPD57" s="877"/>
      <c r="RPE57" s="8"/>
      <c r="RPF57" s="8"/>
      <c r="RPG57" s="32"/>
      <c r="RPH57" s="8"/>
      <c r="RPI57" s="6"/>
      <c r="RPJ57" s="57"/>
      <c r="RPK57" s="877"/>
      <c r="RPL57" s="8"/>
      <c r="RPM57" s="8"/>
      <c r="RPN57" s="32"/>
      <c r="RPO57" s="8"/>
      <c r="RPP57" s="6"/>
      <c r="RPQ57" s="57"/>
      <c r="RPR57" s="877"/>
      <c r="RPS57" s="8"/>
      <c r="RPT57" s="8"/>
      <c r="RPU57" s="32"/>
      <c r="RPV57" s="8"/>
      <c r="RPW57" s="6"/>
      <c r="RPX57" s="57"/>
      <c r="RPY57" s="877"/>
      <c r="RPZ57" s="8"/>
      <c r="RQA57" s="8"/>
      <c r="RQB57" s="32"/>
      <c r="RQC57" s="8"/>
      <c r="RQD57" s="6"/>
      <c r="RQE57" s="57"/>
      <c r="RQF57" s="877"/>
      <c r="RQG57" s="8"/>
      <c r="RQH57" s="8"/>
      <c r="RQI57" s="32"/>
      <c r="RQJ57" s="8"/>
      <c r="RQK57" s="6"/>
      <c r="RQL57" s="57"/>
      <c r="RQM57" s="877"/>
      <c r="RQN57" s="8"/>
      <c r="RQO57" s="8"/>
      <c r="RQP57" s="32"/>
      <c r="RQQ57" s="8"/>
      <c r="RQR57" s="6"/>
      <c r="RQS57" s="57"/>
      <c r="RQT57" s="877"/>
      <c r="RQU57" s="8"/>
      <c r="RQV57" s="8"/>
      <c r="RQW57" s="32"/>
      <c r="RQX57" s="8"/>
      <c r="RQY57" s="6"/>
      <c r="RQZ57" s="57"/>
      <c r="RRA57" s="877"/>
      <c r="RRB57" s="8"/>
      <c r="RRC57" s="8"/>
      <c r="RRD57" s="32"/>
      <c r="RRE57" s="8"/>
      <c r="RRF57" s="6"/>
      <c r="RRG57" s="57"/>
      <c r="RRH57" s="877"/>
      <c r="RRI57" s="8"/>
      <c r="RRJ57" s="8"/>
      <c r="RRK57" s="32"/>
      <c r="RRL57" s="8"/>
      <c r="RRM57" s="6"/>
      <c r="RRN57" s="57"/>
      <c r="RRO57" s="877"/>
      <c r="RRP57" s="8"/>
      <c r="RRQ57" s="8"/>
      <c r="RRR57" s="32"/>
      <c r="RRS57" s="8"/>
      <c r="RRT57" s="6"/>
      <c r="RRU57" s="57"/>
      <c r="RRV57" s="877"/>
      <c r="RRW57" s="8"/>
      <c r="RRX57" s="8"/>
      <c r="RRY57" s="32"/>
      <c r="RRZ57" s="8"/>
      <c r="RSA57" s="6"/>
      <c r="RSB57" s="57"/>
      <c r="RSC57" s="877"/>
      <c r="RSD57" s="8"/>
      <c r="RSE57" s="8"/>
      <c r="RSF57" s="32"/>
      <c r="RSG57" s="8"/>
      <c r="RSH57" s="6"/>
      <c r="RSI57" s="57"/>
      <c r="RSJ57" s="877"/>
      <c r="RSK57" s="8"/>
      <c r="RSL57" s="8"/>
      <c r="RSM57" s="32"/>
      <c r="RSN57" s="8"/>
      <c r="RSO57" s="6"/>
      <c r="RSP57" s="57"/>
      <c r="RSQ57" s="877"/>
      <c r="RSR57" s="8"/>
      <c r="RSS57" s="8"/>
      <c r="RST57" s="32"/>
      <c r="RSU57" s="8"/>
      <c r="RSV57" s="6"/>
      <c r="RSW57" s="57"/>
      <c r="RSX57" s="877"/>
      <c r="RSY57" s="8"/>
      <c r="RSZ57" s="8"/>
      <c r="RTA57" s="32"/>
      <c r="RTB57" s="8"/>
      <c r="RTC57" s="6"/>
      <c r="RTD57" s="57"/>
      <c r="RTE57" s="877"/>
      <c r="RTF57" s="8"/>
      <c r="RTG57" s="8"/>
      <c r="RTH57" s="32"/>
      <c r="RTI57" s="8"/>
      <c r="RTJ57" s="6"/>
      <c r="RTK57" s="57"/>
      <c r="RTL57" s="877"/>
      <c r="RTM57" s="8"/>
      <c r="RTN57" s="8"/>
      <c r="RTO57" s="32"/>
      <c r="RTP57" s="8"/>
      <c r="RTQ57" s="6"/>
      <c r="RTR57" s="57"/>
      <c r="RTS57" s="877"/>
      <c r="RTT57" s="8"/>
      <c r="RTU57" s="8"/>
      <c r="RTV57" s="32"/>
      <c r="RTW57" s="8"/>
      <c r="RTX57" s="6"/>
      <c r="RTY57" s="57"/>
      <c r="RTZ57" s="877"/>
      <c r="RUA57" s="8"/>
      <c r="RUB57" s="8"/>
      <c r="RUC57" s="32"/>
      <c r="RUD57" s="8"/>
      <c r="RUE57" s="6"/>
      <c r="RUF57" s="57"/>
      <c r="RUG57" s="877"/>
      <c r="RUH57" s="8"/>
      <c r="RUI57" s="8"/>
      <c r="RUJ57" s="32"/>
      <c r="RUK57" s="8"/>
      <c r="RUL57" s="6"/>
      <c r="RUM57" s="57"/>
      <c r="RUN57" s="877"/>
      <c r="RUO57" s="8"/>
      <c r="RUP57" s="8"/>
      <c r="RUQ57" s="32"/>
      <c r="RUR57" s="8"/>
      <c r="RUS57" s="6"/>
      <c r="RUT57" s="57"/>
      <c r="RUU57" s="877"/>
      <c r="RUV57" s="8"/>
      <c r="RUW57" s="8"/>
      <c r="RUX57" s="32"/>
      <c r="RUY57" s="8"/>
      <c r="RUZ57" s="6"/>
      <c r="RVA57" s="57"/>
      <c r="RVB57" s="877"/>
      <c r="RVC57" s="8"/>
      <c r="RVD57" s="8"/>
      <c r="RVE57" s="32"/>
      <c r="RVF57" s="8"/>
      <c r="RVG57" s="6"/>
      <c r="RVH57" s="57"/>
      <c r="RVI57" s="877"/>
      <c r="RVJ57" s="8"/>
      <c r="RVK57" s="8"/>
      <c r="RVL57" s="32"/>
      <c r="RVM57" s="8"/>
      <c r="RVN57" s="6"/>
      <c r="RVO57" s="57"/>
      <c r="RVP57" s="877"/>
      <c r="RVQ57" s="8"/>
      <c r="RVR57" s="8"/>
      <c r="RVS57" s="32"/>
      <c r="RVT57" s="8"/>
      <c r="RVU57" s="6"/>
      <c r="RVV57" s="57"/>
      <c r="RVW57" s="877"/>
      <c r="RVX57" s="8"/>
      <c r="RVY57" s="8"/>
      <c r="RVZ57" s="32"/>
      <c r="RWA57" s="8"/>
      <c r="RWB57" s="6"/>
      <c r="RWC57" s="57"/>
      <c r="RWD57" s="877"/>
      <c r="RWE57" s="8"/>
      <c r="RWF57" s="8"/>
      <c r="RWG57" s="32"/>
      <c r="RWH57" s="8"/>
      <c r="RWI57" s="6"/>
      <c r="RWJ57" s="57"/>
      <c r="RWK57" s="877"/>
      <c r="RWL57" s="8"/>
      <c r="RWM57" s="8"/>
      <c r="RWN57" s="32"/>
      <c r="RWO57" s="8"/>
      <c r="RWP57" s="6"/>
      <c r="RWQ57" s="57"/>
      <c r="RWR57" s="877"/>
      <c r="RWS57" s="8"/>
      <c r="RWT57" s="8"/>
      <c r="RWU57" s="32"/>
      <c r="RWV57" s="8"/>
      <c r="RWW57" s="6"/>
      <c r="RWX57" s="57"/>
      <c r="RWY57" s="877"/>
      <c r="RWZ57" s="8"/>
      <c r="RXA57" s="8"/>
      <c r="RXB57" s="32"/>
      <c r="RXC57" s="8"/>
      <c r="RXD57" s="6"/>
      <c r="RXE57" s="57"/>
      <c r="RXF57" s="877"/>
      <c r="RXG57" s="8"/>
      <c r="RXH57" s="8"/>
      <c r="RXI57" s="32"/>
      <c r="RXJ57" s="8"/>
      <c r="RXK57" s="6"/>
      <c r="RXL57" s="57"/>
      <c r="RXM57" s="877"/>
      <c r="RXN57" s="8"/>
      <c r="RXO57" s="8"/>
      <c r="RXP57" s="32"/>
      <c r="RXQ57" s="8"/>
      <c r="RXR57" s="6"/>
      <c r="RXS57" s="57"/>
      <c r="RXT57" s="877"/>
      <c r="RXU57" s="8"/>
      <c r="RXV57" s="8"/>
      <c r="RXW57" s="32"/>
      <c r="RXX57" s="8"/>
      <c r="RXY57" s="6"/>
      <c r="RXZ57" s="57"/>
      <c r="RYA57" s="877"/>
      <c r="RYB57" s="8"/>
      <c r="RYC57" s="8"/>
      <c r="RYD57" s="32"/>
      <c r="RYE57" s="8"/>
      <c r="RYF57" s="6"/>
      <c r="RYG57" s="57"/>
      <c r="RYH57" s="877"/>
      <c r="RYI57" s="8"/>
      <c r="RYJ57" s="8"/>
      <c r="RYK57" s="32"/>
      <c r="RYL57" s="8"/>
      <c r="RYM57" s="6"/>
      <c r="RYN57" s="57"/>
      <c r="RYO57" s="877"/>
      <c r="RYP57" s="8"/>
      <c r="RYQ57" s="8"/>
      <c r="RYR57" s="32"/>
      <c r="RYS57" s="8"/>
      <c r="RYT57" s="6"/>
      <c r="RYU57" s="57"/>
      <c r="RYV57" s="877"/>
      <c r="RYW57" s="8"/>
      <c r="RYX57" s="8"/>
      <c r="RYY57" s="32"/>
      <c r="RYZ57" s="8"/>
      <c r="RZA57" s="6"/>
      <c r="RZB57" s="57"/>
      <c r="RZC57" s="877"/>
      <c r="RZD57" s="8"/>
      <c r="RZE57" s="8"/>
      <c r="RZF57" s="32"/>
      <c r="RZG57" s="8"/>
      <c r="RZH57" s="6"/>
      <c r="RZI57" s="57"/>
      <c r="RZJ57" s="877"/>
      <c r="RZK57" s="8"/>
      <c r="RZL57" s="8"/>
      <c r="RZM57" s="32"/>
      <c r="RZN57" s="8"/>
      <c r="RZO57" s="6"/>
      <c r="RZP57" s="57"/>
      <c r="RZQ57" s="877"/>
      <c r="RZR57" s="8"/>
      <c r="RZS57" s="8"/>
      <c r="RZT57" s="32"/>
      <c r="RZU57" s="8"/>
      <c r="RZV57" s="6"/>
      <c r="RZW57" s="57"/>
      <c r="RZX57" s="877"/>
      <c r="RZY57" s="8"/>
      <c r="RZZ57" s="8"/>
      <c r="SAA57" s="32"/>
      <c r="SAB57" s="8"/>
      <c r="SAC57" s="6"/>
      <c r="SAD57" s="57"/>
      <c r="SAE57" s="877"/>
      <c r="SAF57" s="8"/>
      <c r="SAG57" s="8"/>
      <c r="SAH57" s="32"/>
      <c r="SAI57" s="8"/>
      <c r="SAJ57" s="6"/>
      <c r="SAK57" s="57"/>
      <c r="SAL57" s="877"/>
      <c r="SAM57" s="8"/>
      <c r="SAN57" s="8"/>
      <c r="SAO57" s="32"/>
      <c r="SAP57" s="8"/>
      <c r="SAQ57" s="6"/>
      <c r="SAR57" s="57"/>
      <c r="SAS57" s="877"/>
      <c r="SAT57" s="8"/>
      <c r="SAU57" s="8"/>
      <c r="SAV57" s="32"/>
      <c r="SAW57" s="8"/>
      <c r="SAX57" s="6"/>
      <c r="SAY57" s="57"/>
      <c r="SAZ57" s="877"/>
      <c r="SBA57" s="8"/>
      <c r="SBB57" s="8"/>
      <c r="SBC57" s="32"/>
      <c r="SBD57" s="8"/>
      <c r="SBE57" s="6"/>
      <c r="SBF57" s="57"/>
      <c r="SBG57" s="877"/>
      <c r="SBH57" s="8"/>
      <c r="SBI57" s="8"/>
      <c r="SBJ57" s="32"/>
      <c r="SBK57" s="8"/>
      <c r="SBL57" s="6"/>
      <c r="SBM57" s="57"/>
      <c r="SBN57" s="877"/>
      <c r="SBO57" s="8"/>
      <c r="SBP57" s="8"/>
      <c r="SBQ57" s="32"/>
      <c r="SBR57" s="8"/>
      <c r="SBS57" s="6"/>
      <c r="SBT57" s="57"/>
      <c r="SBU57" s="877"/>
      <c r="SBV57" s="8"/>
      <c r="SBW57" s="8"/>
      <c r="SBX57" s="32"/>
      <c r="SBY57" s="8"/>
      <c r="SBZ57" s="6"/>
      <c r="SCA57" s="57"/>
      <c r="SCB57" s="877"/>
      <c r="SCC57" s="8"/>
      <c r="SCD57" s="8"/>
      <c r="SCE57" s="32"/>
      <c r="SCF57" s="8"/>
      <c r="SCG57" s="6"/>
      <c r="SCH57" s="57"/>
      <c r="SCI57" s="877"/>
      <c r="SCJ57" s="8"/>
      <c r="SCK57" s="8"/>
      <c r="SCL57" s="32"/>
      <c r="SCM57" s="8"/>
      <c r="SCN57" s="6"/>
      <c r="SCO57" s="57"/>
      <c r="SCP57" s="877"/>
      <c r="SCQ57" s="8"/>
      <c r="SCR57" s="8"/>
      <c r="SCS57" s="32"/>
      <c r="SCT57" s="8"/>
      <c r="SCU57" s="6"/>
      <c r="SCV57" s="57"/>
      <c r="SCW57" s="877"/>
      <c r="SCX57" s="8"/>
      <c r="SCY57" s="8"/>
      <c r="SCZ57" s="32"/>
      <c r="SDA57" s="8"/>
      <c r="SDB57" s="6"/>
      <c r="SDC57" s="57"/>
      <c r="SDD57" s="877"/>
      <c r="SDE57" s="8"/>
      <c r="SDF57" s="8"/>
      <c r="SDG57" s="32"/>
      <c r="SDH57" s="8"/>
      <c r="SDI57" s="6"/>
      <c r="SDJ57" s="57"/>
      <c r="SDK57" s="877"/>
      <c r="SDL57" s="8"/>
      <c r="SDM57" s="8"/>
      <c r="SDN57" s="32"/>
      <c r="SDO57" s="8"/>
      <c r="SDP57" s="6"/>
      <c r="SDQ57" s="57"/>
      <c r="SDR57" s="877"/>
      <c r="SDS57" s="8"/>
      <c r="SDT57" s="8"/>
      <c r="SDU57" s="32"/>
      <c r="SDV57" s="8"/>
      <c r="SDW57" s="6"/>
      <c r="SDX57" s="57"/>
      <c r="SDY57" s="877"/>
      <c r="SDZ57" s="8"/>
      <c r="SEA57" s="8"/>
      <c r="SEB57" s="32"/>
      <c r="SEC57" s="8"/>
      <c r="SED57" s="6"/>
      <c r="SEE57" s="57"/>
      <c r="SEF57" s="877"/>
      <c r="SEG57" s="8"/>
      <c r="SEH57" s="8"/>
      <c r="SEI57" s="32"/>
      <c r="SEJ57" s="8"/>
      <c r="SEK57" s="6"/>
      <c r="SEL57" s="57"/>
      <c r="SEM57" s="877"/>
      <c r="SEN57" s="8"/>
      <c r="SEO57" s="8"/>
      <c r="SEP57" s="32"/>
      <c r="SEQ57" s="8"/>
      <c r="SER57" s="6"/>
      <c r="SES57" s="57"/>
      <c r="SET57" s="877"/>
      <c r="SEU57" s="8"/>
      <c r="SEV57" s="8"/>
      <c r="SEW57" s="32"/>
      <c r="SEX57" s="8"/>
      <c r="SEY57" s="6"/>
      <c r="SEZ57" s="57"/>
      <c r="SFA57" s="877"/>
      <c r="SFB57" s="8"/>
      <c r="SFC57" s="8"/>
      <c r="SFD57" s="32"/>
      <c r="SFE57" s="8"/>
      <c r="SFF57" s="6"/>
      <c r="SFG57" s="57"/>
      <c r="SFH57" s="877"/>
      <c r="SFI57" s="8"/>
      <c r="SFJ57" s="8"/>
      <c r="SFK57" s="32"/>
      <c r="SFL57" s="8"/>
      <c r="SFM57" s="6"/>
      <c r="SFN57" s="57"/>
      <c r="SFO57" s="877"/>
      <c r="SFP57" s="8"/>
      <c r="SFQ57" s="8"/>
      <c r="SFR57" s="32"/>
      <c r="SFS57" s="8"/>
      <c r="SFT57" s="6"/>
      <c r="SFU57" s="57"/>
      <c r="SFV57" s="877"/>
      <c r="SFW57" s="8"/>
      <c r="SFX57" s="8"/>
      <c r="SFY57" s="32"/>
      <c r="SFZ57" s="8"/>
      <c r="SGA57" s="6"/>
      <c r="SGB57" s="57"/>
      <c r="SGC57" s="877"/>
      <c r="SGD57" s="8"/>
      <c r="SGE57" s="8"/>
      <c r="SGF57" s="32"/>
      <c r="SGG57" s="8"/>
      <c r="SGH57" s="6"/>
      <c r="SGI57" s="57"/>
      <c r="SGJ57" s="877"/>
      <c r="SGK57" s="8"/>
      <c r="SGL57" s="8"/>
      <c r="SGM57" s="32"/>
      <c r="SGN57" s="8"/>
      <c r="SGO57" s="6"/>
      <c r="SGP57" s="57"/>
      <c r="SGQ57" s="877"/>
      <c r="SGR57" s="8"/>
      <c r="SGS57" s="8"/>
      <c r="SGT57" s="32"/>
      <c r="SGU57" s="8"/>
      <c r="SGV57" s="6"/>
      <c r="SGW57" s="57"/>
      <c r="SGX57" s="877"/>
      <c r="SGY57" s="8"/>
      <c r="SGZ57" s="8"/>
      <c r="SHA57" s="32"/>
      <c r="SHB57" s="8"/>
      <c r="SHC57" s="6"/>
      <c r="SHD57" s="57"/>
      <c r="SHE57" s="877"/>
      <c r="SHF57" s="8"/>
      <c r="SHG57" s="8"/>
      <c r="SHH57" s="32"/>
      <c r="SHI57" s="8"/>
      <c r="SHJ57" s="6"/>
      <c r="SHK57" s="57"/>
      <c r="SHL57" s="877"/>
      <c r="SHM57" s="8"/>
      <c r="SHN57" s="8"/>
      <c r="SHO57" s="32"/>
      <c r="SHP57" s="8"/>
      <c r="SHQ57" s="6"/>
      <c r="SHR57" s="57"/>
      <c r="SHS57" s="877"/>
      <c r="SHT57" s="8"/>
      <c r="SHU57" s="8"/>
      <c r="SHV57" s="32"/>
      <c r="SHW57" s="8"/>
      <c r="SHX57" s="6"/>
      <c r="SHY57" s="57"/>
      <c r="SHZ57" s="877"/>
      <c r="SIA57" s="8"/>
      <c r="SIB57" s="8"/>
      <c r="SIC57" s="32"/>
      <c r="SID57" s="8"/>
      <c r="SIE57" s="6"/>
      <c r="SIF57" s="57"/>
      <c r="SIG57" s="877"/>
      <c r="SIH57" s="8"/>
      <c r="SII57" s="8"/>
      <c r="SIJ57" s="32"/>
      <c r="SIK57" s="8"/>
      <c r="SIL57" s="6"/>
      <c r="SIM57" s="57"/>
      <c r="SIN57" s="877"/>
      <c r="SIO57" s="8"/>
      <c r="SIP57" s="8"/>
      <c r="SIQ57" s="32"/>
      <c r="SIR57" s="8"/>
      <c r="SIS57" s="6"/>
      <c r="SIT57" s="57"/>
      <c r="SIU57" s="877"/>
      <c r="SIV57" s="8"/>
      <c r="SIW57" s="8"/>
      <c r="SIX57" s="32"/>
      <c r="SIY57" s="8"/>
      <c r="SIZ57" s="6"/>
      <c r="SJA57" s="57"/>
      <c r="SJB57" s="877"/>
      <c r="SJC57" s="8"/>
      <c r="SJD57" s="8"/>
      <c r="SJE57" s="32"/>
      <c r="SJF57" s="8"/>
      <c r="SJG57" s="6"/>
      <c r="SJH57" s="57"/>
      <c r="SJI57" s="877"/>
      <c r="SJJ57" s="8"/>
      <c r="SJK57" s="8"/>
      <c r="SJL57" s="32"/>
      <c r="SJM57" s="8"/>
      <c r="SJN57" s="6"/>
      <c r="SJO57" s="57"/>
      <c r="SJP57" s="877"/>
      <c r="SJQ57" s="8"/>
      <c r="SJR57" s="8"/>
      <c r="SJS57" s="32"/>
      <c r="SJT57" s="8"/>
      <c r="SJU57" s="6"/>
      <c r="SJV57" s="57"/>
      <c r="SJW57" s="877"/>
      <c r="SJX57" s="8"/>
      <c r="SJY57" s="8"/>
      <c r="SJZ57" s="32"/>
      <c r="SKA57" s="8"/>
      <c r="SKB57" s="6"/>
      <c r="SKC57" s="57"/>
      <c r="SKD57" s="877"/>
      <c r="SKE57" s="8"/>
      <c r="SKF57" s="8"/>
      <c r="SKG57" s="32"/>
      <c r="SKH57" s="8"/>
      <c r="SKI57" s="6"/>
      <c r="SKJ57" s="57"/>
      <c r="SKK57" s="877"/>
      <c r="SKL57" s="8"/>
      <c r="SKM57" s="8"/>
      <c r="SKN57" s="32"/>
      <c r="SKO57" s="8"/>
      <c r="SKP57" s="6"/>
      <c r="SKQ57" s="57"/>
      <c r="SKR57" s="877"/>
      <c r="SKS57" s="8"/>
      <c r="SKT57" s="8"/>
      <c r="SKU57" s="32"/>
      <c r="SKV57" s="8"/>
      <c r="SKW57" s="6"/>
      <c r="SKX57" s="57"/>
      <c r="SKY57" s="877"/>
      <c r="SKZ57" s="8"/>
      <c r="SLA57" s="8"/>
      <c r="SLB57" s="32"/>
      <c r="SLC57" s="8"/>
      <c r="SLD57" s="6"/>
      <c r="SLE57" s="57"/>
      <c r="SLF57" s="877"/>
      <c r="SLG57" s="8"/>
      <c r="SLH57" s="8"/>
      <c r="SLI57" s="32"/>
      <c r="SLJ57" s="8"/>
      <c r="SLK57" s="6"/>
      <c r="SLL57" s="57"/>
      <c r="SLM57" s="877"/>
      <c r="SLN57" s="8"/>
      <c r="SLO57" s="8"/>
      <c r="SLP57" s="32"/>
      <c r="SLQ57" s="8"/>
      <c r="SLR57" s="6"/>
      <c r="SLS57" s="57"/>
      <c r="SLT57" s="877"/>
      <c r="SLU57" s="8"/>
      <c r="SLV57" s="8"/>
      <c r="SLW57" s="32"/>
      <c r="SLX57" s="8"/>
      <c r="SLY57" s="6"/>
      <c r="SLZ57" s="57"/>
      <c r="SMA57" s="877"/>
      <c r="SMB57" s="8"/>
      <c r="SMC57" s="8"/>
      <c r="SMD57" s="32"/>
      <c r="SME57" s="8"/>
      <c r="SMF57" s="6"/>
      <c r="SMG57" s="57"/>
      <c r="SMH57" s="877"/>
      <c r="SMI57" s="8"/>
      <c r="SMJ57" s="8"/>
      <c r="SMK57" s="32"/>
      <c r="SML57" s="8"/>
      <c r="SMM57" s="6"/>
      <c r="SMN57" s="57"/>
      <c r="SMO57" s="877"/>
      <c r="SMP57" s="8"/>
      <c r="SMQ57" s="8"/>
      <c r="SMR57" s="32"/>
      <c r="SMS57" s="8"/>
      <c r="SMT57" s="6"/>
      <c r="SMU57" s="57"/>
      <c r="SMV57" s="877"/>
      <c r="SMW57" s="8"/>
      <c r="SMX57" s="8"/>
      <c r="SMY57" s="32"/>
      <c r="SMZ57" s="8"/>
      <c r="SNA57" s="6"/>
      <c r="SNB57" s="57"/>
      <c r="SNC57" s="877"/>
      <c r="SND57" s="8"/>
      <c r="SNE57" s="8"/>
      <c r="SNF57" s="32"/>
      <c r="SNG57" s="8"/>
      <c r="SNH57" s="6"/>
      <c r="SNI57" s="57"/>
      <c r="SNJ57" s="877"/>
      <c r="SNK57" s="8"/>
      <c r="SNL57" s="8"/>
      <c r="SNM57" s="32"/>
      <c r="SNN57" s="8"/>
      <c r="SNO57" s="6"/>
      <c r="SNP57" s="57"/>
      <c r="SNQ57" s="877"/>
      <c r="SNR57" s="8"/>
      <c r="SNS57" s="8"/>
      <c r="SNT57" s="32"/>
      <c r="SNU57" s="8"/>
      <c r="SNV57" s="6"/>
      <c r="SNW57" s="57"/>
      <c r="SNX57" s="877"/>
      <c r="SNY57" s="8"/>
      <c r="SNZ57" s="8"/>
      <c r="SOA57" s="32"/>
      <c r="SOB57" s="8"/>
      <c r="SOC57" s="6"/>
      <c r="SOD57" s="57"/>
      <c r="SOE57" s="877"/>
      <c r="SOF57" s="8"/>
      <c r="SOG57" s="8"/>
      <c r="SOH57" s="32"/>
      <c r="SOI57" s="8"/>
      <c r="SOJ57" s="6"/>
      <c r="SOK57" s="57"/>
      <c r="SOL57" s="877"/>
      <c r="SOM57" s="8"/>
      <c r="SON57" s="8"/>
      <c r="SOO57" s="32"/>
      <c r="SOP57" s="8"/>
      <c r="SOQ57" s="6"/>
      <c r="SOR57" s="57"/>
      <c r="SOS57" s="877"/>
      <c r="SOT57" s="8"/>
      <c r="SOU57" s="8"/>
      <c r="SOV57" s="32"/>
      <c r="SOW57" s="8"/>
      <c r="SOX57" s="6"/>
      <c r="SOY57" s="57"/>
      <c r="SOZ57" s="877"/>
      <c r="SPA57" s="8"/>
      <c r="SPB57" s="8"/>
      <c r="SPC57" s="32"/>
      <c r="SPD57" s="8"/>
      <c r="SPE57" s="6"/>
      <c r="SPF57" s="57"/>
      <c r="SPG57" s="877"/>
      <c r="SPH57" s="8"/>
      <c r="SPI57" s="8"/>
      <c r="SPJ57" s="32"/>
      <c r="SPK57" s="8"/>
      <c r="SPL57" s="6"/>
      <c r="SPM57" s="57"/>
      <c r="SPN57" s="877"/>
      <c r="SPO57" s="8"/>
      <c r="SPP57" s="8"/>
      <c r="SPQ57" s="32"/>
      <c r="SPR57" s="8"/>
      <c r="SPS57" s="6"/>
      <c r="SPT57" s="57"/>
      <c r="SPU57" s="877"/>
      <c r="SPV57" s="8"/>
      <c r="SPW57" s="8"/>
      <c r="SPX57" s="32"/>
      <c r="SPY57" s="8"/>
      <c r="SPZ57" s="6"/>
      <c r="SQA57" s="57"/>
      <c r="SQB57" s="877"/>
      <c r="SQC57" s="8"/>
      <c r="SQD57" s="8"/>
      <c r="SQE57" s="32"/>
      <c r="SQF57" s="8"/>
      <c r="SQG57" s="6"/>
      <c r="SQH57" s="57"/>
      <c r="SQI57" s="877"/>
      <c r="SQJ57" s="8"/>
      <c r="SQK57" s="8"/>
      <c r="SQL57" s="32"/>
      <c r="SQM57" s="8"/>
      <c r="SQN57" s="6"/>
      <c r="SQO57" s="57"/>
      <c r="SQP57" s="877"/>
      <c r="SQQ57" s="8"/>
      <c r="SQR57" s="8"/>
      <c r="SQS57" s="32"/>
      <c r="SQT57" s="8"/>
      <c r="SQU57" s="6"/>
      <c r="SQV57" s="57"/>
      <c r="SQW57" s="877"/>
      <c r="SQX57" s="8"/>
      <c r="SQY57" s="8"/>
      <c r="SQZ57" s="32"/>
      <c r="SRA57" s="8"/>
      <c r="SRB57" s="6"/>
      <c r="SRC57" s="57"/>
      <c r="SRD57" s="877"/>
      <c r="SRE57" s="8"/>
      <c r="SRF57" s="8"/>
      <c r="SRG57" s="32"/>
      <c r="SRH57" s="8"/>
      <c r="SRI57" s="6"/>
      <c r="SRJ57" s="57"/>
      <c r="SRK57" s="877"/>
      <c r="SRL57" s="8"/>
      <c r="SRM57" s="8"/>
      <c r="SRN57" s="32"/>
      <c r="SRO57" s="8"/>
      <c r="SRP57" s="6"/>
      <c r="SRQ57" s="57"/>
      <c r="SRR57" s="877"/>
      <c r="SRS57" s="8"/>
      <c r="SRT57" s="8"/>
      <c r="SRU57" s="32"/>
      <c r="SRV57" s="8"/>
      <c r="SRW57" s="6"/>
      <c r="SRX57" s="57"/>
      <c r="SRY57" s="877"/>
      <c r="SRZ57" s="8"/>
      <c r="SSA57" s="8"/>
      <c r="SSB57" s="32"/>
      <c r="SSC57" s="8"/>
      <c r="SSD57" s="6"/>
      <c r="SSE57" s="57"/>
      <c r="SSF57" s="877"/>
      <c r="SSG57" s="8"/>
      <c r="SSH57" s="8"/>
      <c r="SSI57" s="32"/>
      <c r="SSJ57" s="8"/>
      <c r="SSK57" s="6"/>
      <c r="SSL57" s="57"/>
      <c r="SSM57" s="877"/>
      <c r="SSN57" s="8"/>
      <c r="SSO57" s="8"/>
      <c r="SSP57" s="32"/>
      <c r="SSQ57" s="8"/>
      <c r="SSR57" s="6"/>
      <c r="SSS57" s="57"/>
      <c r="SST57" s="877"/>
      <c r="SSU57" s="8"/>
      <c r="SSV57" s="8"/>
      <c r="SSW57" s="32"/>
      <c r="SSX57" s="8"/>
      <c r="SSY57" s="6"/>
      <c r="SSZ57" s="57"/>
      <c r="STA57" s="877"/>
      <c r="STB57" s="8"/>
      <c r="STC57" s="8"/>
      <c r="STD57" s="32"/>
      <c r="STE57" s="8"/>
      <c r="STF57" s="6"/>
      <c r="STG57" s="57"/>
      <c r="STH57" s="877"/>
      <c r="STI57" s="8"/>
      <c r="STJ57" s="8"/>
      <c r="STK57" s="32"/>
      <c r="STL57" s="8"/>
      <c r="STM57" s="6"/>
      <c r="STN57" s="57"/>
      <c r="STO57" s="877"/>
      <c r="STP57" s="8"/>
      <c r="STQ57" s="8"/>
      <c r="STR57" s="32"/>
      <c r="STS57" s="8"/>
      <c r="STT57" s="6"/>
      <c r="STU57" s="57"/>
      <c r="STV57" s="877"/>
      <c r="STW57" s="8"/>
      <c r="STX57" s="8"/>
      <c r="STY57" s="32"/>
      <c r="STZ57" s="8"/>
      <c r="SUA57" s="6"/>
      <c r="SUB57" s="57"/>
      <c r="SUC57" s="877"/>
      <c r="SUD57" s="8"/>
      <c r="SUE57" s="8"/>
      <c r="SUF57" s="32"/>
      <c r="SUG57" s="8"/>
      <c r="SUH57" s="6"/>
      <c r="SUI57" s="57"/>
      <c r="SUJ57" s="877"/>
      <c r="SUK57" s="8"/>
      <c r="SUL57" s="8"/>
      <c r="SUM57" s="32"/>
      <c r="SUN57" s="8"/>
      <c r="SUO57" s="6"/>
      <c r="SUP57" s="57"/>
      <c r="SUQ57" s="877"/>
      <c r="SUR57" s="8"/>
      <c r="SUS57" s="8"/>
      <c r="SUT57" s="32"/>
      <c r="SUU57" s="8"/>
      <c r="SUV57" s="6"/>
      <c r="SUW57" s="57"/>
      <c r="SUX57" s="877"/>
      <c r="SUY57" s="8"/>
      <c r="SUZ57" s="8"/>
      <c r="SVA57" s="32"/>
      <c r="SVB57" s="8"/>
      <c r="SVC57" s="6"/>
      <c r="SVD57" s="57"/>
      <c r="SVE57" s="877"/>
      <c r="SVF57" s="8"/>
      <c r="SVG57" s="8"/>
      <c r="SVH57" s="32"/>
      <c r="SVI57" s="8"/>
      <c r="SVJ57" s="6"/>
      <c r="SVK57" s="57"/>
      <c r="SVL57" s="877"/>
      <c r="SVM57" s="8"/>
      <c r="SVN57" s="8"/>
      <c r="SVO57" s="32"/>
      <c r="SVP57" s="8"/>
      <c r="SVQ57" s="6"/>
      <c r="SVR57" s="57"/>
      <c r="SVS57" s="877"/>
      <c r="SVT57" s="8"/>
      <c r="SVU57" s="8"/>
      <c r="SVV57" s="32"/>
      <c r="SVW57" s="8"/>
      <c r="SVX57" s="6"/>
      <c r="SVY57" s="57"/>
      <c r="SVZ57" s="877"/>
      <c r="SWA57" s="8"/>
      <c r="SWB57" s="8"/>
      <c r="SWC57" s="32"/>
      <c r="SWD57" s="8"/>
      <c r="SWE57" s="6"/>
      <c r="SWF57" s="57"/>
      <c r="SWG57" s="877"/>
      <c r="SWH57" s="8"/>
      <c r="SWI57" s="8"/>
      <c r="SWJ57" s="32"/>
      <c r="SWK57" s="8"/>
      <c r="SWL57" s="6"/>
      <c r="SWM57" s="57"/>
      <c r="SWN57" s="877"/>
      <c r="SWO57" s="8"/>
      <c r="SWP57" s="8"/>
      <c r="SWQ57" s="32"/>
      <c r="SWR57" s="8"/>
      <c r="SWS57" s="6"/>
      <c r="SWT57" s="57"/>
      <c r="SWU57" s="877"/>
      <c r="SWV57" s="8"/>
      <c r="SWW57" s="8"/>
      <c r="SWX57" s="32"/>
      <c r="SWY57" s="8"/>
      <c r="SWZ57" s="6"/>
      <c r="SXA57" s="57"/>
      <c r="SXB57" s="877"/>
      <c r="SXC57" s="8"/>
      <c r="SXD57" s="8"/>
      <c r="SXE57" s="32"/>
      <c r="SXF57" s="8"/>
      <c r="SXG57" s="6"/>
      <c r="SXH57" s="57"/>
      <c r="SXI57" s="877"/>
      <c r="SXJ57" s="8"/>
      <c r="SXK57" s="8"/>
      <c r="SXL57" s="32"/>
      <c r="SXM57" s="8"/>
      <c r="SXN57" s="6"/>
      <c r="SXO57" s="57"/>
      <c r="SXP57" s="877"/>
      <c r="SXQ57" s="8"/>
      <c r="SXR57" s="8"/>
      <c r="SXS57" s="32"/>
      <c r="SXT57" s="8"/>
      <c r="SXU57" s="6"/>
      <c r="SXV57" s="57"/>
      <c r="SXW57" s="877"/>
      <c r="SXX57" s="8"/>
      <c r="SXY57" s="8"/>
      <c r="SXZ57" s="32"/>
      <c r="SYA57" s="8"/>
      <c r="SYB57" s="6"/>
      <c r="SYC57" s="57"/>
      <c r="SYD57" s="877"/>
      <c r="SYE57" s="8"/>
      <c r="SYF57" s="8"/>
      <c r="SYG57" s="32"/>
      <c r="SYH57" s="8"/>
      <c r="SYI57" s="6"/>
      <c r="SYJ57" s="57"/>
      <c r="SYK57" s="877"/>
      <c r="SYL57" s="8"/>
      <c r="SYM57" s="8"/>
      <c r="SYN57" s="32"/>
      <c r="SYO57" s="8"/>
      <c r="SYP57" s="6"/>
      <c r="SYQ57" s="57"/>
      <c r="SYR57" s="877"/>
      <c r="SYS57" s="8"/>
      <c r="SYT57" s="8"/>
      <c r="SYU57" s="32"/>
      <c r="SYV57" s="8"/>
      <c r="SYW57" s="6"/>
      <c r="SYX57" s="57"/>
      <c r="SYY57" s="877"/>
      <c r="SYZ57" s="8"/>
      <c r="SZA57" s="8"/>
      <c r="SZB57" s="32"/>
      <c r="SZC57" s="8"/>
      <c r="SZD57" s="6"/>
      <c r="SZE57" s="57"/>
      <c r="SZF57" s="877"/>
      <c r="SZG57" s="8"/>
      <c r="SZH57" s="8"/>
      <c r="SZI57" s="32"/>
      <c r="SZJ57" s="8"/>
      <c r="SZK57" s="6"/>
      <c r="SZL57" s="57"/>
      <c r="SZM57" s="877"/>
      <c r="SZN57" s="8"/>
      <c r="SZO57" s="8"/>
      <c r="SZP57" s="32"/>
      <c r="SZQ57" s="8"/>
      <c r="SZR57" s="6"/>
      <c r="SZS57" s="57"/>
      <c r="SZT57" s="877"/>
      <c r="SZU57" s="8"/>
      <c r="SZV57" s="8"/>
      <c r="SZW57" s="32"/>
      <c r="SZX57" s="8"/>
      <c r="SZY57" s="6"/>
      <c r="SZZ57" s="57"/>
      <c r="TAA57" s="877"/>
      <c r="TAB57" s="8"/>
      <c r="TAC57" s="8"/>
      <c r="TAD57" s="32"/>
      <c r="TAE57" s="8"/>
      <c r="TAF57" s="6"/>
      <c r="TAG57" s="57"/>
      <c r="TAH57" s="877"/>
      <c r="TAI57" s="8"/>
      <c r="TAJ57" s="8"/>
      <c r="TAK57" s="32"/>
      <c r="TAL57" s="8"/>
      <c r="TAM57" s="6"/>
      <c r="TAN57" s="57"/>
      <c r="TAO57" s="877"/>
      <c r="TAP57" s="8"/>
      <c r="TAQ57" s="8"/>
      <c r="TAR57" s="32"/>
      <c r="TAS57" s="8"/>
      <c r="TAT57" s="6"/>
      <c r="TAU57" s="57"/>
      <c r="TAV57" s="877"/>
      <c r="TAW57" s="8"/>
      <c r="TAX57" s="8"/>
      <c r="TAY57" s="32"/>
      <c r="TAZ57" s="8"/>
      <c r="TBA57" s="6"/>
      <c r="TBB57" s="57"/>
      <c r="TBC57" s="877"/>
      <c r="TBD57" s="8"/>
      <c r="TBE57" s="8"/>
      <c r="TBF57" s="32"/>
      <c r="TBG57" s="8"/>
      <c r="TBH57" s="6"/>
      <c r="TBI57" s="57"/>
      <c r="TBJ57" s="877"/>
      <c r="TBK57" s="8"/>
      <c r="TBL57" s="8"/>
      <c r="TBM57" s="32"/>
      <c r="TBN57" s="8"/>
      <c r="TBO57" s="6"/>
      <c r="TBP57" s="57"/>
      <c r="TBQ57" s="877"/>
      <c r="TBR57" s="8"/>
      <c r="TBS57" s="8"/>
      <c r="TBT57" s="32"/>
      <c r="TBU57" s="8"/>
      <c r="TBV57" s="6"/>
      <c r="TBW57" s="57"/>
      <c r="TBX57" s="877"/>
      <c r="TBY57" s="8"/>
      <c r="TBZ57" s="8"/>
      <c r="TCA57" s="32"/>
      <c r="TCB57" s="8"/>
      <c r="TCC57" s="6"/>
      <c r="TCD57" s="57"/>
      <c r="TCE57" s="877"/>
      <c r="TCF57" s="8"/>
      <c r="TCG57" s="8"/>
      <c r="TCH57" s="32"/>
      <c r="TCI57" s="8"/>
      <c r="TCJ57" s="6"/>
      <c r="TCK57" s="57"/>
      <c r="TCL57" s="877"/>
      <c r="TCM57" s="8"/>
      <c r="TCN57" s="8"/>
      <c r="TCO57" s="32"/>
      <c r="TCP57" s="8"/>
      <c r="TCQ57" s="6"/>
      <c r="TCR57" s="57"/>
      <c r="TCS57" s="877"/>
      <c r="TCT57" s="8"/>
      <c r="TCU57" s="8"/>
      <c r="TCV57" s="32"/>
      <c r="TCW57" s="8"/>
      <c r="TCX57" s="6"/>
      <c r="TCY57" s="57"/>
      <c r="TCZ57" s="877"/>
      <c r="TDA57" s="8"/>
      <c r="TDB57" s="8"/>
      <c r="TDC57" s="32"/>
      <c r="TDD57" s="8"/>
      <c r="TDE57" s="6"/>
      <c r="TDF57" s="57"/>
      <c r="TDG57" s="877"/>
      <c r="TDH57" s="8"/>
      <c r="TDI57" s="8"/>
      <c r="TDJ57" s="32"/>
      <c r="TDK57" s="8"/>
      <c r="TDL57" s="6"/>
      <c r="TDM57" s="57"/>
      <c r="TDN57" s="877"/>
      <c r="TDO57" s="8"/>
      <c r="TDP57" s="8"/>
      <c r="TDQ57" s="32"/>
      <c r="TDR57" s="8"/>
      <c r="TDS57" s="6"/>
      <c r="TDT57" s="57"/>
      <c r="TDU57" s="877"/>
      <c r="TDV57" s="8"/>
      <c r="TDW57" s="8"/>
      <c r="TDX57" s="32"/>
      <c r="TDY57" s="8"/>
      <c r="TDZ57" s="6"/>
      <c r="TEA57" s="57"/>
      <c r="TEB57" s="877"/>
      <c r="TEC57" s="8"/>
      <c r="TED57" s="8"/>
      <c r="TEE57" s="32"/>
      <c r="TEF57" s="8"/>
      <c r="TEG57" s="6"/>
      <c r="TEH57" s="57"/>
      <c r="TEI57" s="877"/>
      <c r="TEJ57" s="8"/>
      <c r="TEK57" s="8"/>
      <c r="TEL57" s="32"/>
      <c r="TEM57" s="8"/>
      <c r="TEN57" s="6"/>
      <c r="TEO57" s="57"/>
      <c r="TEP57" s="877"/>
      <c r="TEQ57" s="8"/>
      <c r="TER57" s="8"/>
      <c r="TES57" s="32"/>
      <c r="TET57" s="8"/>
      <c r="TEU57" s="6"/>
      <c r="TEV57" s="57"/>
      <c r="TEW57" s="877"/>
      <c r="TEX57" s="8"/>
      <c r="TEY57" s="8"/>
      <c r="TEZ57" s="32"/>
      <c r="TFA57" s="8"/>
      <c r="TFB57" s="6"/>
      <c r="TFC57" s="57"/>
      <c r="TFD57" s="877"/>
      <c r="TFE57" s="8"/>
      <c r="TFF57" s="8"/>
      <c r="TFG57" s="32"/>
      <c r="TFH57" s="8"/>
      <c r="TFI57" s="6"/>
      <c r="TFJ57" s="57"/>
      <c r="TFK57" s="877"/>
      <c r="TFL57" s="8"/>
      <c r="TFM57" s="8"/>
      <c r="TFN57" s="32"/>
      <c r="TFO57" s="8"/>
      <c r="TFP57" s="6"/>
      <c r="TFQ57" s="57"/>
      <c r="TFR57" s="877"/>
      <c r="TFS57" s="8"/>
      <c r="TFT57" s="8"/>
      <c r="TFU57" s="32"/>
      <c r="TFV57" s="8"/>
      <c r="TFW57" s="6"/>
      <c r="TFX57" s="57"/>
      <c r="TFY57" s="877"/>
      <c r="TFZ57" s="8"/>
      <c r="TGA57" s="8"/>
      <c r="TGB57" s="32"/>
      <c r="TGC57" s="8"/>
      <c r="TGD57" s="6"/>
      <c r="TGE57" s="57"/>
      <c r="TGF57" s="877"/>
      <c r="TGG57" s="8"/>
      <c r="TGH57" s="8"/>
      <c r="TGI57" s="32"/>
      <c r="TGJ57" s="8"/>
      <c r="TGK57" s="6"/>
      <c r="TGL57" s="57"/>
      <c r="TGM57" s="877"/>
      <c r="TGN57" s="8"/>
      <c r="TGO57" s="8"/>
      <c r="TGP57" s="32"/>
      <c r="TGQ57" s="8"/>
      <c r="TGR57" s="6"/>
      <c r="TGS57" s="57"/>
      <c r="TGT57" s="877"/>
      <c r="TGU57" s="8"/>
      <c r="TGV57" s="8"/>
      <c r="TGW57" s="32"/>
      <c r="TGX57" s="8"/>
      <c r="TGY57" s="6"/>
      <c r="TGZ57" s="57"/>
      <c r="THA57" s="877"/>
      <c r="THB57" s="8"/>
      <c r="THC57" s="8"/>
      <c r="THD57" s="32"/>
      <c r="THE57" s="8"/>
      <c r="THF57" s="6"/>
      <c r="THG57" s="57"/>
      <c r="THH57" s="877"/>
      <c r="THI57" s="8"/>
      <c r="THJ57" s="8"/>
      <c r="THK57" s="32"/>
      <c r="THL57" s="8"/>
      <c r="THM57" s="6"/>
      <c r="THN57" s="57"/>
      <c r="THO57" s="877"/>
      <c r="THP57" s="8"/>
      <c r="THQ57" s="8"/>
      <c r="THR57" s="32"/>
      <c r="THS57" s="8"/>
      <c r="THT57" s="6"/>
      <c r="THU57" s="57"/>
      <c r="THV57" s="877"/>
      <c r="THW57" s="8"/>
      <c r="THX57" s="8"/>
      <c r="THY57" s="32"/>
      <c r="THZ57" s="8"/>
      <c r="TIA57" s="6"/>
      <c r="TIB57" s="57"/>
      <c r="TIC57" s="877"/>
      <c r="TID57" s="8"/>
      <c r="TIE57" s="8"/>
      <c r="TIF57" s="32"/>
      <c r="TIG57" s="8"/>
      <c r="TIH57" s="6"/>
      <c r="TII57" s="57"/>
      <c r="TIJ57" s="877"/>
      <c r="TIK57" s="8"/>
      <c r="TIL57" s="8"/>
      <c r="TIM57" s="32"/>
      <c r="TIN57" s="8"/>
      <c r="TIO57" s="6"/>
      <c r="TIP57" s="57"/>
      <c r="TIQ57" s="877"/>
      <c r="TIR57" s="8"/>
      <c r="TIS57" s="8"/>
      <c r="TIT57" s="32"/>
      <c r="TIU57" s="8"/>
      <c r="TIV57" s="6"/>
      <c r="TIW57" s="57"/>
      <c r="TIX57" s="877"/>
      <c r="TIY57" s="8"/>
      <c r="TIZ57" s="8"/>
      <c r="TJA57" s="32"/>
      <c r="TJB57" s="8"/>
      <c r="TJC57" s="6"/>
      <c r="TJD57" s="57"/>
      <c r="TJE57" s="877"/>
      <c r="TJF57" s="8"/>
      <c r="TJG57" s="8"/>
      <c r="TJH57" s="32"/>
      <c r="TJI57" s="8"/>
      <c r="TJJ57" s="6"/>
      <c r="TJK57" s="57"/>
      <c r="TJL57" s="877"/>
      <c r="TJM57" s="8"/>
      <c r="TJN57" s="8"/>
      <c r="TJO57" s="32"/>
      <c r="TJP57" s="8"/>
      <c r="TJQ57" s="6"/>
      <c r="TJR57" s="57"/>
      <c r="TJS57" s="877"/>
      <c r="TJT57" s="8"/>
      <c r="TJU57" s="8"/>
      <c r="TJV57" s="32"/>
      <c r="TJW57" s="8"/>
      <c r="TJX57" s="6"/>
      <c r="TJY57" s="57"/>
      <c r="TJZ57" s="877"/>
      <c r="TKA57" s="8"/>
      <c r="TKB57" s="8"/>
      <c r="TKC57" s="32"/>
      <c r="TKD57" s="8"/>
      <c r="TKE57" s="6"/>
      <c r="TKF57" s="57"/>
      <c r="TKG57" s="877"/>
      <c r="TKH57" s="8"/>
      <c r="TKI57" s="8"/>
      <c r="TKJ57" s="32"/>
      <c r="TKK57" s="8"/>
      <c r="TKL57" s="6"/>
      <c r="TKM57" s="57"/>
      <c r="TKN57" s="877"/>
      <c r="TKO57" s="8"/>
      <c r="TKP57" s="8"/>
      <c r="TKQ57" s="32"/>
      <c r="TKR57" s="8"/>
      <c r="TKS57" s="6"/>
      <c r="TKT57" s="57"/>
      <c r="TKU57" s="877"/>
      <c r="TKV57" s="8"/>
      <c r="TKW57" s="8"/>
      <c r="TKX57" s="32"/>
      <c r="TKY57" s="8"/>
      <c r="TKZ57" s="6"/>
      <c r="TLA57" s="57"/>
      <c r="TLB57" s="877"/>
      <c r="TLC57" s="8"/>
      <c r="TLD57" s="8"/>
      <c r="TLE57" s="32"/>
      <c r="TLF57" s="8"/>
      <c r="TLG57" s="6"/>
      <c r="TLH57" s="57"/>
      <c r="TLI57" s="877"/>
      <c r="TLJ57" s="8"/>
      <c r="TLK57" s="8"/>
      <c r="TLL57" s="32"/>
      <c r="TLM57" s="8"/>
      <c r="TLN57" s="6"/>
      <c r="TLO57" s="57"/>
      <c r="TLP57" s="877"/>
      <c r="TLQ57" s="8"/>
      <c r="TLR57" s="8"/>
      <c r="TLS57" s="32"/>
      <c r="TLT57" s="8"/>
      <c r="TLU57" s="6"/>
      <c r="TLV57" s="57"/>
      <c r="TLW57" s="877"/>
      <c r="TLX57" s="8"/>
      <c r="TLY57" s="8"/>
      <c r="TLZ57" s="32"/>
      <c r="TMA57" s="8"/>
      <c r="TMB57" s="6"/>
      <c r="TMC57" s="57"/>
      <c r="TMD57" s="877"/>
      <c r="TME57" s="8"/>
      <c r="TMF57" s="8"/>
      <c r="TMG57" s="32"/>
      <c r="TMH57" s="8"/>
      <c r="TMI57" s="6"/>
      <c r="TMJ57" s="57"/>
      <c r="TMK57" s="877"/>
      <c r="TML57" s="8"/>
      <c r="TMM57" s="8"/>
      <c r="TMN57" s="32"/>
      <c r="TMO57" s="8"/>
      <c r="TMP57" s="6"/>
      <c r="TMQ57" s="57"/>
      <c r="TMR57" s="877"/>
      <c r="TMS57" s="8"/>
      <c r="TMT57" s="8"/>
      <c r="TMU57" s="32"/>
      <c r="TMV57" s="8"/>
      <c r="TMW57" s="6"/>
      <c r="TMX57" s="57"/>
      <c r="TMY57" s="877"/>
      <c r="TMZ57" s="8"/>
      <c r="TNA57" s="8"/>
      <c r="TNB57" s="32"/>
      <c r="TNC57" s="8"/>
      <c r="TND57" s="6"/>
      <c r="TNE57" s="57"/>
      <c r="TNF57" s="877"/>
      <c r="TNG57" s="8"/>
      <c r="TNH57" s="8"/>
      <c r="TNI57" s="32"/>
      <c r="TNJ57" s="8"/>
      <c r="TNK57" s="6"/>
      <c r="TNL57" s="57"/>
      <c r="TNM57" s="877"/>
      <c r="TNN57" s="8"/>
      <c r="TNO57" s="8"/>
      <c r="TNP57" s="32"/>
      <c r="TNQ57" s="8"/>
      <c r="TNR57" s="6"/>
      <c r="TNS57" s="57"/>
      <c r="TNT57" s="877"/>
      <c r="TNU57" s="8"/>
      <c r="TNV57" s="8"/>
      <c r="TNW57" s="32"/>
      <c r="TNX57" s="8"/>
      <c r="TNY57" s="6"/>
      <c r="TNZ57" s="57"/>
      <c r="TOA57" s="877"/>
      <c r="TOB57" s="8"/>
      <c r="TOC57" s="8"/>
      <c r="TOD57" s="32"/>
      <c r="TOE57" s="8"/>
      <c r="TOF57" s="6"/>
      <c r="TOG57" s="57"/>
      <c r="TOH57" s="877"/>
      <c r="TOI57" s="8"/>
      <c r="TOJ57" s="8"/>
      <c r="TOK57" s="32"/>
      <c r="TOL57" s="8"/>
      <c r="TOM57" s="6"/>
      <c r="TON57" s="57"/>
      <c r="TOO57" s="877"/>
      <c r="TOP57" s="8"/>
      <c r="TOQ57" s="8"/>
      <c r="TOR57" s="32"/>
      <c r="TOS57" s="8"/>
      <c r="TOT57" s="6"/>
      <c r="TOU57" s="57"/>
      <c r="TOV57" s="877"/>
      <c r="TOW57" s="8"/>
      <c r="TOX57" s="8"/>
      <c r="TOY57" s="32"/>
      <c r="TOZ57" s="8"/>
      <c r="TPA57" s="6"/>
      <c r="TPB57" s="57"/>
      <c r="TPC57" s="877"/>
      <c r="TPD57" s="8"/>
      <c r="TPE57" s="8"/>
      <c r="TPF57" s="32"/>
      <c r="TPG57" s="8"/>
      <c r="TPH57" s="6"/>
      <c r="TPI57" s="57"/>
      <c r="TPJ57" s="877"/>
      <c r="TPK57" s="8"/>
      <c r="TPL57" s="8"/>
      <c r="TPM57" s="32"/>
      <c r="TPN57" s="8"/>
      <c r="TPO57" s="6"/>
      <c r="TPP57" s="57"/>
      <c r="TPQ57" s="877"/>
      <c r="TPR57" s="8"/>
      <c r="TPS57" s="8"/>
      <c r="TPT57" s="32"/>
      <c r="TPU57" s="8"/>
      <c r="TPV57" s="6"/>
      <c r="TPW57" s="57"/>
      <c r="TPX57" s="877"/>
      <c r="TPY57" s="8"/>
      <c r="TPZ57" s="8"/>
      <c r="TQA57" s="32"/>
      <c r="TQB57" s="8"/>
      <c r="TQC57" s="6"/>
      <c r="TQD57" s="57"/>
      <c r="TQE57" s="877"/>
      <c r="TQF57" s="8"/>
      <c r="TQG57" s="8"/>
      <c r="TQH57" s="32"/>
      <c r="TQI57" s="8"/>
      <c r="TQJ57" s="6"/>
      <c r="TQK57" s="57"/>
      <c r="TQL57" s="877"/>
      <c r="TQM57" s="8"/>
      <c r="TQN57" s="8"/>
      <c r="TQO57" s="32"/>
      <c r="TQP57" s="8"/>
      <c r="TQQ57" s="6"/>
      <c r="TQR57" s="57"/>
      <c r="TQS57" s="877"/>
      <c r="TQT57" s="8"/>
      <c r="TQU57" s="8"/>
      <c r="TQV57" s="32"/>
      <c r="TQW57" s="8"/>
      <c r="TQX57" s="6"/>
      <c r="TQY57" s="57"/>
      <c r="TQZ57" s="877"/>
      <c r="TRA57" s="8"/>
      <c r="TRB57" s="8"/>
      <c r="TRC57" s="32"/>
      <c r="TRD57" s="8"/>
      <c r="TRE57" s="6"/>
      <c r="TRF57" s="57"/>
      <c r="TRG57" s="877"/>
      <c r="TRH57" s="8"/>
      <c r="TRI57" s="8"/>
      <c r="TRJ57" s="32"/>
      <c r="TRK57" s="8"/>
      <c r="TRL57" s="6"/>
      <c r="TRM57" s="57"/>
      <c r="TRN57" s="877"/>
      <c r="TRO57" s="8"/>
      <c r="TRP57" s="8"/>
      <c r="TRQ57" s="32"/>
      <c r="TRR57" s="8"/>
      <c r="TRS57" s="6"/>
      <c r="TRT57" s="57"/>
      <c r="TRU57" s="877"/>
      <c r="TRV57" s="8"/>
      <c r="TRW57" s="8"/>
      <c r="TRX57" s="32"/>
      <c r="TRY57" s="8"/>
      <c r="TRZ57" s="6"/>
      <c r="TSA57" s="57"/>
      <c r="TSB57" s="877"/>
      <c r="TSC57" s="8"/>
      <c r="TSD57" s="8"/>
      <c r="TSE57" s="32"/>
      <c r="TSF57" s="8"/>
      <c r="TSG57" s="6"/>
      <c r="TSH57" s="57"/>
      <c r="TSI57" s="877"/>
      <c r="TSJ57" s="8"/>
      <c r="TSK57" s="8"/>
      <c r="TSL57" s="32"/>
      <c r="TSM57" s="8"/>
      <c r="TSN57" s="6"/>
      <c r="TSO57" s="57"/>
      <c r="TSP57" s="877"/>
      <c r="TSQ57" s="8"/>
      <c r="TSR57" s="8"/>
      <c r="TSS57" s="32"/>
      <c r="TST57" s="8"/>
      <c r="TSU57" s="6"/>
      <c r="TSV57" s="57"/>
      <c r="TSW57" s="877"/>
      <c r="TSX57" s="8"/>
      <c r="TSY57" s="8"/>
      <c r="TSZ57" s="32"/>
      <c r="TTA57" s="8"/>
      <c r="TTB57" s="6"/>
      <c r="TTC57" s="57"/>
      <c r="TTD57" s="877"/>
      <c r="TTE57" s="8"/>
      <c r="TTF57" s="8"/>
      <c r="TTG57" s="32"/>
      <c r="TTH57" s="8"/>
      <c r="TTI57" s="6"/>
      <c r="TTJ57" s="57"/>
      <c r="TTK57" s="877"/>
      <c r="TTL57" s="8"/>
      <c r="TTM57" s="8"/>
      <c r="TTN57" s="32"/>
      <c r="TTO57" s="8"/>
      <c r="TTP57" s="6"/>
      <c r="TTQ57" s="57"/>
      <c r="TTR57" s="877"/>
      <c r="TTS57" s="8"/>
      <c r="TTT57" s="8"/>
      <c r="TTU57" s="32"/>
      <c r="TTV57" s="8"/>
      <c r="TTW57" s="6"/>
      <c r="TTX57" s="57"/>
      <c r="TTY57" s="877"/>
      <c r="TTZ57" s="8"/>
      <c r="TUA57" s="8"/>
      <c r="TUB57" s="32"/>
      <c r="TUC57" s="8"/>
      <c r="TUD57" s="6"/>
      <c r="TUE57" s="57"/>
      <c r="TUF57" s="877"/>
      <c r="TUG57" s="8"/>
      <c r="TUH57" s="8"/>
      <c r="TUI57" s="32"/>
      <c r="TUJ57" s="8"/>
      <c r="TUK57" s="6"/>
      <c r="TUL57" s="57"/>
      <c r="TUM57" s="877"/>
      <c r="TUN57" s="8"/>
      <c r="TUO57" s="8"/>
      <c r="TUP57" s="32"/>
      <c r="TUQ57" s="8"/>
      <c r="TUR57" s="6"/>
      <c r="TUS57" s="57"/>
      <c r="TUT57" s="877"/>
      <c r="TUU57" s="8"/>
      <c r="TUV57" s="8"/>
      <c r="TUW57" s="32"/>
      <c r="TUX57" s="8"/>
      <c r="TUY57" s="6"/>
      <c r="TUZ57" s="57"/>
      <c r="TVA57" s="877"/>
      <c r="TVB57" s="8"/>
      <c r="TVC57" s="8"/>
      <c r="TVD57" s="32"/>
      <c r="TVE57" s="8"/>
      <c r="TVF57" s="6"/>
      <c r="TVG57" s="57"/>
      <c r="TVH57" s="877"/>
      <c r="TVI57" s="8"/>
      <c r="TVJ57" s="8"/>
      <c r="TVK57" s="32"/>
      <c r="TVL57" s="8"/>
      <c r="TVM57" s="6"/>
      <c r="TVN57" s="57"/>
      <c r="TVO57" s="877"/>
      <c r="TVP57" s="8"/>
      <c r="TVQ57" s="8"/>
      <c r="TVR57" s="32"/>
      <c r="TVS57" s="8"/>
      <c r="TVT57" s="6"/>
      <c r="TVU57" s="57"/>
      <c r="TVV57" s="877"/>
      <c r="TVW57" s="8"/>
      <c r="TVX57" s="8"/>
      <c r="TVY57" s="32"/>
      <c r="TVZ57" s="8"/>
      <c r="TWA57" s="6"/>
      <c r="TWB57" s="57"/>
      <c r="TWC57" s="877"/>
      <c r="TWD57" s="8"/>
      <c r="TWE57" s="8"/>
      <c r="TWF57" s="32"/>
      <c r="TWG57" s="8"/>
      <c r="TWH57" s="6"/>
      <c r="TWI57" s="57"/>
      <c r="TWJ57" s="877"/>
      <c r="TWK57" s="8"/>
      <c r="TWL57" s="8"/>
      <c r="TWM57" s="32"/>
      <c r="TWN57" s="8"/>
      <c r="TWO57" s="6"/>
      <c r="TWP57" s="57"/>
      <c r="TWQ57" s="877"/>
      <c r="TWR57" s="8"/>
      <c r="TWS57" s="8"/>
      <c r="TWT57" s="32"/>
      <c r="TWU57" s="8"/>
      <c r="TWV57" s="6"/>
      <c r="TWW57" s="57"/>
      <c r="TWX57" s="877"/>
      <c r="TWY57" s="8"/>
      <c r="TWZ57" s="8"/>
      <c r="TXA57" s="32"/>
      <c r="TXB57" s="8"/>
      <c r="TXC57" s="6"/>
      <c r="TXD57" s="57"/>
      <c r="TXE57" s="877"/>
      <c r="TXF57" s="8"/>
      <c r="TXG57" s="8"/>
      <c r="TXH57" s="32"/>
      <c r="TXI57" s="8"/>
      <c r="TXJ57" s="6"/>
      <c r="TXK57" s="57"/>
      <c r="TXL57" s="877"/>
      <c r="TXM57" s="8"/>
      <c r="TXN57" s="8"/>
      <c r="TXO57" s="32"/>
      <c r="TXP57" s="8"/>
      <c r="TXQ57" s="6"/>
      <c r="TXR57" s="57"/>
      <c r="TXS57" s="877"/>
      <c r="TXT57" s="8"/>
      <c r="TXU57" s="8"/>
      <c r="TXV57" s="32"/>
      <c r="TXW57" s="8"/>
      <c r="TXX57" s="6"/>
      <c r="TXY57" s="57"/>
      <c r="TXZ57" s="877"/>
      <c r="TYA57" s="8"/>
      <c r="TYB57" s="8"/>
      <c r="TYC57" s="32"/>
      <c r="TYD57" s="8"/>
      <c r="TYE57" s="6"/>
      <c r="TYF57" s="57"/>
      <c r="TYG57" s="877"/>
      <c r="TYH57" s="8"/>
      <c r="TYI57" s="8"/>
      <c r="TYJ57" s="32"/>
      <c r="TYK57" s="8"/>
      <c r="TYL57" s="6"/>
      <c r="TYM57" s="57"/>
      <c r="TYN57" s="877"/>
      <c r="TYO57" s="8"/>
      <c r="TYP57" s="8"/>
      <c r="TYQ57" s="32"/>
      <c r="TYR57" s="8"/>
      <c r="TYS57" s="6"/>
      <c r="TYT57" s="57"/>
      <c r="TYU57" s="877"/>
      <c r="TYV57" s="8"/>
      <c r="TYW57" s="8"/>
      <c r="TYX57" s="32"/>
      <c r="TYY57" s="8"/>
      <c r="TYZ57" s="6"/>
      <c r="TZA57" s="57"/>
      <c r="TZB57" s="877"/>
      <c r="TZC57" s="8"/>
      <c r="TZD57" s="8"/>
      <c r="TZE57" s="32"/>
      <c r="TZF57" s="8"/>
      <c r="TZG57" s="6"/>
      <c r="TZH57" s="57"/>
      <c r="TZI57" s="877"/>
      <c r="TZJ57" s="8"/>
      <c r="TZK57" s="8"/>
      <c r="TZL57" s="32"/>
      <c r="TZM57" s="8"/>
      <c r="TZN57" s="6"/>
      <c r="TZO57" s="57"/>
      <c r="TZP57" s="877"/>
      <c r="TZQ57" s="8"/>
      <c r="TZR57" s="8"/>
      <c r="TZS57" s="32"/>
      <c r="TZT57" s="8"/>
      <c r="TZU57" s="6"/>
      <c r="TZV57" s="57"/>
      <c r="TZW57" s="877"/>
      <c r="TZX57" s="8"/>
      <c r="TZY57" s="8"/>
      <c r="TZZ57" s="32"/>
      <c r="UAA57" s="8"/>
      <c r="UAB57" s="6"/>
      <c r="UAC57" s="57"/>
      <c r="UAD57" s="877"/>
      <c r="UAE57" s="8"/>
      <c r="UAF57" s="8"/>
      <c r="UAG57" s="32"/>
      <c r="UAH57" s="8"/>
      <c r="UAI57" s="6"/>
      <c r="UAJ57" s="57"/>
      <c r="UAK57" s="877"/>
      <c r="UAL57" s="8"/>
      <c r="UAM57" s="8"/>
      <c r="UAN57" s="32"/>
      <c r="UAO57" s="8"/>
      <c r="UAP57" s="6"/>
      <c r="UAQ57" s="57"/>
      <c r="UAR57" s="877"/>
      <c r="UAS57" s="8"/>
      <c r="UAT57" s="8"/>
      <c r="UAU57" s="32"/>
      <c r="UAV57" s="8"/>
      <c r="UAW57" s="6"/>
      <c r="UAX57" s="57"/>
      <c r="UAY57" s="877"/>
      <c r="UAZ57" s="8"/>
      <c r="UBA57" s="8"/>
      <c r="UBB57" s="32"/>
      <c r="UBC57" s="8"/>
      <c r="UBD57" s="6"/>
      <c r="UBE57" s="57"/>
      <c r="UBF57" s="877"/>
      <c r="UBG57" s="8"/>
      <c r="UBH57" s="8"/>
      <c r="UBI57" s="32"/>
      <c r="UBJ57" s="8"/>
      <c r="UBK57" s="6"/>
      <c r="UBL57" s="57"/>
      <c r="UBM57" s="877"/>
      <c r="UBN57" s="8"/>
      <c r="UBO57" s="8"/>
      <c r="UBP57" s="32"/>
      <c r="UBQ57" s="8"/>
      <c r="UBR57" s="6"/>
      <c r="UBS57" s="57"/>
      <c r="UBT57" s="877"/>
      <c r="UBU57" s="8"/>
      <c r="UBV57" s="8"/>
      <c r="UBW57" s="32"/>
      <c r="UBX57" s="8"/>
      <c r="UBY57" s="6"/>
      <c r="UBZ57" s="57"/>
      <c r="UCA57" s="877"/>
      <c r="UCB57" s="8"/>
      <c r="UCC57" s="8"/>
      <c r="UCD57" s="32"/>
      <c r="UCE57" s="8"/>
      <c r="UCF57" s="6"/>
      <c r="UCG57" s="57"/>
      <c r="UCH57" s="877"/>
      <c r="UCI57" s="8"/>
      <c r="UCJ57" s="8"/>
      <c r="UCK57" s="32"/>
      <c r="UCL57" s="8"/>
      <c r="UCM57" s="6"/>
      <c r="UCN57" s="57"/>
      <c r="UCO57" s="877"/>
      <c r="UCP57" s="8"/>
      <c r="UCQ57" s="8"/>
      <c r="UCR57" s="32"/>
      <c r="UCS57" s="8"/>
      <c r="UCT57" s="6"/>
      <c r="UCU57" s="57"/>
      <c r="UCV57" s="877"/>
      <c r="UCW57" s="8"/>
      <c r="UCX57" s="8"/>
      <c r="UCY57" s="32"/>
      <c r="UCZ57" s="8"/>
      <c r="UDA57" s="6"/>
      <c r="UDB57" s="57"/>
      <c r="UDC57" s="877"/>
      <c r="UDD57" s="8"/>
      <c r="UDE57" s="8"/>
      <c r="UDF57" s="32"/>
      <c r="UDG57" s="8"/>
      <c r="UDH57" s="6"/>
      <c r="UDI57" s="57"/>
      <c r="UDJ57" s="877"/>
      <c r="UDK57" s="8"/>
      <c r="UDL57" s="8"/>
      <c r="UDM57" s="32"/>
      <c r="UDN57" s="8"/>
      <c r="UDO57" s="6"/>
      <c r="UDP57" s="57"/>
      <c r="UDQ57" s="877"/>
      <c r="UDR57" s="8"/>
      <c r="UDS57" s="8"/>
      <c r="UDT57" s="32"/>
      <c r="UDU57" s="8"/>
      <c r="UDV57" s="6"/>
      <c r="UDW57" s="57"/>
      <c r="UDX57" s="877"/>
      <c r="UDY57" s="8"/>
      <c r="UDZ57" s="8"/>
      <c r="UEA57" s="32"/>
      <c r="UEB57" s="8"/>
      <c r="UEC57" s="6"/>
      <c r="UED57" s="57"/>
      <c r="UEE57" s="877"/>
      <c r="UEF57" s="8"/>
      <c r="UEG57" s="8"/>
      <c r="UEH57" s="32"/>
      <c r="UEI57" s="8"/>
      <c r="UEJ57" s="6"/>
      <c r="UEK57" s="57"/>
      <c r="UEL57" s="877"/>
      <c r="UEM57" s="8"/>
      <c r="UEN57" s="8"/>
      <c r="UEO57" s="32"/>
      <c r="UEP57" s="8"/>
      <c r="UEQ57" s="6"/>
      <c r="UER57" s="57"/>
      <c r="UES57" s="877"/>
      <c r="UET57" s="8"/>
      <c r="UEU57" s="8"/>
      <c r="UEV57" s="32"/>
      <c r="UEW57" s="8"/>
      <c r="UEX57" s="6"/>
      <c r="UEY57" s="57"/>
      <c r="UEZ57" s="877"/>
      <c r="UFA57" s="8"/>
      <c r="UFB57" s="8"/>
      <c r="UFC57" s="32"/>
      <c r="UFD57" s="8"/>
      <c r="UFE57" s="6"/>
      <c r="UFF57" s="57"/>
      <c r="UFG57" s="877"/>
      <c r="UFH57" s="8"/>
      <c r="UFI57" s="8"/>
      <c r="UFJ57" s="32"/>
      <c r="UFK57" s="8"/>
      <c r="UFL57" s="6"/>
      <c r="UFM57" s="57"/>
      <c r="UFN57" s="877"/>
      <c r="UFO57" s="8"/>
      <c r="UFP57" s="8"/>
      <c r="UFQ57" s="32"/>
      <c r="UFR57" s="8"/>
      <c r="UFS57" s="6"/>
      <c r="UFT57" s="57"/>
      <c r="UFU57" s="877"/>
      <c r="UFV57" s="8"/>
      <c r="UFW57" s="8"/>
      <c r="UFX57" s="32"/>
      <c r="UFY57" s="8"/>
      <c r="UFZ57" s="6"/>
      <c r="UGA57" s="57"/>
      <c r="UGB57" s="877"/>
      <c r="UGC57" s="8"/>
      <c r="UGD57" s="8"/>
      <c r="UGE57" s="32"/>
      <c r="UGF57" s="8"/>
      <c r="UGG57" s="6"/>
      <c r="UGH57" s="57"/>
      <c r="UGI57" s="877"/>
      <c r="UGJ57" s="8"/>
      <c r="UGK57" s="8"/>
      <c r="UGL57" s="32"/>
      <c r="UGM57" s="8"/>
      <c r="UGN57" s="6"/>
      <c r="UGO57" s="57"/>
      <c r="UGP57" s="877"/>
      <c r="UGQ57" s="8"/>
      <c r="UGR57" s="8"/>
      <c r="UGS57" s="32"/>
      <c r="UGT57" s="8"/>
      <c r="UGU57" s="6"/>
      <c r="UGV57" s="57"/>
      <c r="UGW57" s="877"/>
      <c r="UGX57" s="8"/>
      <c r="UGY57" s="8"/>
      <c r="UGZ57" s="32"/>
      <c r="UHA57" s="8"/>
      <c r="UHB57" s="6"/>
      <c r="UHC57" s="57"/>
      <c r="UHD57" s="877"/>
      <c r="UHE57" s="8"/>
      <c r="UHF57" s="8"/>
      <c r="UHG57" s="32"/>
      <c r="UHH57" s="8"/>
      <c r="UHI57" s="6"/>
      <c r="UHJ57" s="57"/>
      <c r="UHK57" s="877"/>
      <c r="UHL57" s="8"/>
      <c r="UHM57" s="8"/>
      <c r="UHN57" s="32"/>
      <c r="UHO57" s="8"/>
      <c r="UHP57" s="6"/>
      <c r="UHQ57" s="57"/>
      <c r="UHR57" s="877"/>
      <c r="UHS57" s="8"/>
      <c r="UHT57" s="8"/>
      <c r="UHU57" s="32"/>
      <c r="UHV57" s="8"/>
      <c r="UHW57" s="6"/>
      <c r="UHX57" s="57"/>
      <c r="UHY57" s="877"/>
      <c r="UHZ57" s="8"/>
      <c r="UIA57" s="8"/>
      <c r="UIB57" s="32"/>
      <c r="UIC57" s="8"/>
      <c r="UID57" s="6"/>
      <c r="UIE57" s="57"/>
      <c r="UIF57" s="877"/>
      <c r="UIG57" s="8"/>
      <c r="UIH57" s="8"/>
      <c r="UII57" s="32"/>
      <c r="UIJ57" s="8"/>
      <c r="UIK57" s="6"/>
      <c r="UIL57" s="57"/>
      <c r="UIM57" s="877"/>
      <c r="UIN57" s="8"/>
      <c r="UIO57" s="8"/>
      <c r="UIP57" s="32"/>
      <c r="UIQ57" s="8"/>
      <c r="UIR57" s="6"/>
      <c r="UIS57" s="57"/>
      <c r="UIT57" s="877"/>
      <c r="UIU57" s="8"/>
      <c r="UIV57" s="8"/>
      <c r="UIW57" s="32"/>
      <c r="UIX57" s="8"/>
      <c r="UIY57" s="6"/>
      <c r="UIZ57" s="57"/>
      <c r="UJA57" s="877"/>
      <c r="UJB57" s="8"/>
      <c r="UJC57" s="8"/>
      <c r="UJD57" s="32"/>
      <c r="UJE57" s="8"/>
      <c r="UJF57" s="6"/>
      <c r="UJG57" s="57"/>
      <c r="UJH57" s="877"/>
      <c r="UJI57" s="8"/>
      <c r="UJJ57" s="8"/>
      <c r="UJK57" s="32"/>
      <c r="UJL57" s="8"/>
      <c r="UJM57" s="6"/>
      <c r="UJN57" s="57"/>
      <c r="UJO57" s="877"/>
      <c r="UJP57" s="8"/>
      <c r="UJQ57" s="8"/>
      <c r="UJR57" s="32"/>
      <c r="UJS57" s="8"/>
      <c r="UJT57" s="6"/>
      <c r="UJU57" s="57"/>
      <c r="UJV57" s="877"/>
      <c r="UJW57" s="8"/>
      <c r="UJX57" s="8"/>
      <c r="UJY57" s="32"/>
      <c r="UJZ57" s="8"/>
      <c r="UKA57" s="6"/>
      <c r="UKB57" s="57"/>
      <c r="UKC57" s="877"/>
      <c r="UKD57" s="8"/>
      <c r="UKE57" s="8"/>
      <c r="UKF57" s="32"/>
      <c r="UKG57" s="8"/>
      <c r="UKH57" s="6"/>
      <c r="UKI57" s="57"/>
      <c r="UKJ57" s="877"/>
      <c r="UKK57" s="8"/>
      <c r="UKL57" s="8"/>
      <c r="UKM57" s="32"/>
      <c r="UKN57" s="8"/>
      <c r="UKO57" s="6"/>
      <c r="UKP57" s="57"/>
      <c r="UKQ57" s="877"/>
      <c r="UKR57" s="8"/>
      <c r="UKS57" s="8"/>
      <c r="UKT57" s="32"/>
      <c r="UKU57" s="8"/>
      <c r="UKV57" s="6"/>
      <c r="UKW57" s="57"/>
      <c r="UKX57" s="877"/>
      <c r="UKY57" s="8"/>
      <c r="UKZ57" s="8"/>
      <c r="ULA57" s="32"/>
      <c r="ULB57" s="8"/>
      <c r="ULC57" s="6"/>
      <c r="ULD57" s="57"/>
      <c r="ULE57" s="877"/>
      <c r="ULF57" s="8"/>
      <c r="ULG57" s="8"/>
      <c r="ULH57" s="32"/>
      <c r="ULI57" s="8"/>
      <c r="ULJ57" s="6"/>
      <c r="ULK57" s="57"/>
      <c r="ULL57" s="877"/>
      <c r="ULM57" s="8"/>
      <c r="ULN57" s="8"/>
      <c r="ULO57" s="32"/>
      <c r="ULP57" s="8"/>
      <c r="ULQ57" s="6"/>
      <c r="ULR57" s="57"/>
      <c r="ULS57" s="877"/>
      <c r="ULT57" s="8"/>
      <c r="ULU57" s="8"/>
      <c r="ULV57" s="32"/>
      <c r="ULW57" s="8"/>
      <c r="ULX57" s="6"/>
      <c r="ULY57" s="57"/>
      <c r="ULZ57" s="877"/>
      <c r="UMA57" s="8"/>
      <c r="UMB57" s="8"/>
      <c r="UMC57" s="32"/>
      <c r="UMD57" s="8"/>
      <c r="UME57" s="6"/>
      <c r="UMF57" s="57"/>
      <c r="UMG57" s="877"/>
      <c r="UMH57" s="8"/>
      <c r="UMI57" s="8"/>
      <c r="UMJ57" s="32"/>
      <c r="UMK57" s="8"/>
      <c r="UML57" s="6"/>
      <c r="UMM57" s="57"/>
      <c r="UMN57" s="877"/>
      <c r="UMO57" s="8"/>
      <c r="UMP57" s="8"/>
      <c r="UMQ57" s="32"/>
      <c r="UMR57" s="8"/>
      <c r="UMS57" s="6"/>
      <c r="UMT57" s="57"/>
      <c r="UMU57" s="877"/>
      <c r="UMV57" s="8"/>
      <c r="UMW57" s="8"/>
      <c r="UMX57" s="32"/>
      <c r="UMY57" s="8"/>
      <c r="UMZ57" s="6"/>
      <c r="UNA57" s="57"/>
      <c r="UNB57" s="877"/>
      <c r="UNC57" s="8"/>
      <c r="UND57" s="8"/>
      <c r="UNE57" s="32"/>
      <c r="UNF57" s="8"/>
      <c r="UNG57" s="6"/>
      <c r="UNH57" s="57"/>
      <c r="UNI57" s="877"/>
      <c r="UNJ57" s="8"/>
      <c r="UNK57" s="8"/>
      <c r="UNL57" s="32"/>
      <c r="UNM57" s="8"/>
      <c r="UNN57" s="6"/>
      <c r="UNO57" s="57"/>
      <c r="UNP57" s="877"/>
      <c r="UNQ57" s="8"/>
      <c r="UNR57" s="8"/>
      <c r="UNS57" s="32"/>
      <c r="UNT57" s="8"/>
      <c r="UNU57" s="6"/>
      <c r="UNV57" s="57"/>
      <c r="UNW57" s="877"/>
      <c r="UNX57" s="8"/>
      <c r="UNY57" s="8"/>
      <c r="UNZ57" s="32"/>
      <c r="UOA57" s="8"/>
      <c r="UOB57" s="6"/>
      <c r="UOC57" s="57"/>
      <c r="UOD57" s="877"/>
      <c r="UOE57" s="8"/>
      <c r="UOF57" s="8"/>
      <c r="UOG57" s="32"/>
      <c r="UOH57" s="8"/>
      <c r="UOI57" s="6"/>
      <c r="UOJ57" s="57"/>
      <c r="UOK57" s="877"/>
      <c r="UOL57" s="8"/>
      <c r="UOM57" s="8"/>
      <c r="UON57" s="32"/>
      <c r="UOO57" s="8"/>
      <c r="UOP57" s="6"/>
      <c r="UOQ57" s="57"/>
      <c r="UOR57" s="877"/>
      <c r="UOS57" s="8"/>
      <c r="UOT57" s="8"/>
      <c r="UOU57" s="32"/>
      <c r="UOV57" s="8"/>
      <c r="UOW57" s="6"/>
      <c r="UOX57" s="57"/>
      <c r="UOY57" s="877"/>
      <c r="UOZ57" s="8"/>
      <c r="UPA57" s="8"/>
      <c r="UPB57" s="32"/>
      <c r="UPC57" s="8"/>
      <c r="UPD57" s="6"/>
      <c r="UPE57" s="57"/>
      <c r="UPF57" s="877"/>
      <c r="UPG57" s="8"/>
      <c r="UPH57" s="8"/>
      <c r="UPI57" s="32"/>
      <c r="UPJ57" s="8"/>
      <c r="UPK57" s="6"/>
      <c r="UPL57" s="57"/>
      <c r="UPM57" s="877"/>
      <c r="UPN57" s="8"/>
      <c r="UPO57" s="8"/>
      <c r="UPP57" s="32"/>
      <c r="UPQ57" s="8"/>
      <c r="UPR57" s="6"/>
      <c r="UPS57" s="57"/>
      <c r="UPT57" s="877"/>
      <c r="UPU57" s="8"/>
      <c r="UPV57" s="8"/>
      <c r="UPW57" s="32"/>
      <c r="UPX57" s="8"/>
      <c r="UPY57" s="6"/>
      <c r="UPZ57" s="57"/>
      <c r="UQA57" s="877"/>
      <c r="UQB57" s="8"/>
      <c r="UQC57" s="8"/>
      <c r="UQD57" s="32"/>
      <c r="UQE57" s="8"/>
      <c r="UQF57" s="6"/>
      <c r="UQG57" s="57"/>
      <c r="UQH57" s="877"/>
      <c r="UQI57" s="8"/>
      <c r="UQJ57" s="8"/>
      <c r="UQK57" s="32"/>
      <c r="UQL57" s="8"/>
      <c r="UQM57" s="6"/>
      <c r="UQN57" s="57"/>
      <c r="UQO57" s="877"/>
      <c r="UQP57" s="8"/>
      <c r="UQQ57" s="8"/>
      <c r="UQR57" s="32"/>
      <c r="UQS57" s="8"/>
      <c r="UQT57" s="6"/>
      <c r="UQU57" s="57"/>
      <c r="UQV57" s="877"/>
      <c r="UQW57" s="8"/>
      <c r="UQX57" s="8"/>
      <c r="UQY57" s="32"/>
      <c r="UQZ57" s="8"/>
      <c r="URA57" s="6"/>
      <c r="URB57" s="57"/>
      <c r="URC57" s="877"/>
      <c r="URD57" s="8"/>
      <c r="URE57" s="8"/>
      <c r="URF57" s="32"/>
      <c r="URG57" s="8"/>
      <c r="URH57" s="6"/>
      <c r="URI57" s="57"/>
      <c r="URJ57" s="877"/>
      <c r="URK57" s="8"/>
      <c r="URL57" s="8"/>
      <c r="URM57" s="32"/>
      <c r="URN57" s="8"/>
      <c r="URO57" s="6"/>
      <c r="URP57" s="57"/>
      <c r="URQ57" s="877"/>
      <c r="URR57" s="8"/>
      <c r="URS57" s="8"/>
      <c r="URT57" s="32"/>
      <c r="URU57" s="8"/>
      <c r="URV57" s="6"/>
      <c r="URW57" s="57"/>
      <c r="URX57" s="877"/>
      <c r="URY57" s="8"/>
      <c r="URZ57" s="8"/>
      <c r="USA57" s="32"/>
      <c r="USB57" s="8"/>
      <c r="USC57" s="6"/>
      <c r="USD57" s="57"/>
      <c r="USE57" s="877"/>
      <c r="USF57" s="8"/>
      <c r="USG57" s="8"/>
      <c r="USH57" s="32"/>
      <c r="USI57" s="8"/>
      <c r="USJ57" s="6"/>
      <c r="USK57" s="57"/>
      <c r="USL57" s="877"/>
      <c r="USM57" s="8"/>
      <c r="USN57" s="8"/>
      <c r="USO57" s="32"/>
      <c r="USP57" s="8"/>
      <c r="USQ57" s="6"/>
      <c r="USR57" s="57"/>
      <c r="USS57" s="877"/>
      <c r="UST57" s="8"/>
      <c r="USU57" s="8"/>
      <c r="USV57" s="32"/>
      <c r="USW57" s="8"/>
      <c r="USX57" s="6"/>
      <c r="USY57" s="57"/>
      <c r="USZ57" s="877"/>
      <c r="UTA57" s="8"/>
      <c r="UTB57" s="8"/>
      <c r="UTC57" s="32"/>
      <c r="UTD57" s="8"/>
      <c r="UTE57" s="6"/>
      <c r="UTF57" s="57"/>
      <c r="UTG57" s="877"/>
      <c r="UTH57" s="8"/>
      <c r="UTI57" s="8"/>
      <c r="UTJ57" s="32"/>
      <c r="UTK57" s="8"/>
      <c r="UTL57" s="6"/>
      <c r="UTM57" s="57"/>
      <c r="UTN57" s="877"/>
      <c r="UTO57" s="8"/>
      <c r="UTP57" s="8"/>
      <c r="UTQ57" s="32"/>
      <c r="UTR57" s="8"/>
      <c r="UTS57" s="6"/>
      <c r="UTT57" s="57"/>
      <c r="UTU57" s="877"/>
      <c r="UTV57" s="8"/>
      <c r="UTW57" s="8"/>
      <c r="UTX57" s="32"/>
      <c r="UTY57" s="8"/>
      <c r="UTZ57" s="6"/>
      <c r="UUA57" s="57"/>
      <c r="UUB57" s="877"/>
      <c r="UUC57" s="8"/>
      <c r="UUD57" s="8"/>
      <c r="UUE57" s="32"/>
      <c r="UUF57" s="8"/>
      <c r="UUG57" s="6"/>
      <c r="UUH57" s="57"/>
      <c r="UUI57" s="877"/>
      <c r="UUJ57" s="8"/>
      <c r="UUK57" s="8"/>
      <c r="UUL57" s="32"/>
      <c r="UUM57" s="8"/>
      <c r="UUN57" s="6"/>
      <c r="UUO57" s="57"/>
      <c r="UUP57" s="877"/>
      <c r="UUQ57" s="8"/>
      <c r="UUR57" s="8"/>
      <c r="UUS57" s="32"/>
      <c r="UUT57" s="8"/>
      <c r="UUU57" s="6"/>
      <c r="UUV57" s="57"/>
      <c r="UUW57" s="877"/>
      <c r="UUX57" s="8"/>
      <c r="UUY57" s="8"/>
      <c r="UUZ57" s="32"/>
      <c r="UVA57" s="8"/>
      <c r="UVB57" s="6"/>
      <c r="UVC57" s="57"/>
      <c r="UVD57" s="877"/>
      <c r="UVE57" s="8"/>
      <c r="UVF57" s="8"/>
      <c r="UVG57" s="32"/>
      <c r="UVH57" s="8"/>
      <c r="UVI57" s="6"/>
      <c r="UVJ57" s="57"/>
      <c r="UVK57" s="877"/>
      <c r="UVL57" s="8"/>
      <c r="UVM57" s="8"/>
      <c r="UVN57" s="32"/>
      <c r="UVO57" s="8"/>
      <c r="UVP57" s="6"/>
      <c r="UVQ57" s="57"/>
      <c r="UVR57" s="877"/>
      <c r="UVS57" s="8"/>
      <c r="UVT57" s="8"/>
      <c r="UVU57" s="32"/>
      <c r="UVV57" s="8"/>
      <c r="UVW57" s="6"/>
      <c r="UVX57" s="57"/>
      <c r="UVY57" s="877"/>
      <c r="UVZ57" s="8"/>
      <c r="UWA57" s="8"/>
      <c r="UWB57" s="32"/>
      <c r="UWC57" s="8"/>
      <c r="UWD57" s="6"/>
      <c r="UWE57" s="57"/>
      <c r="UWF57" s="877"/>
      <c r="UWG57" s="8"/>
      <c r="UWH57" s="8"/>
      <c r="UWI57" s="32"/>
      <c r="UWJ57" s="8"/>
      <c r="UWK57" s="6"/>
      <c r="UWL57" s="57"/>
      <c r="UWM57" s="877"/>
      <c r="UWN57" s="8"/>
      <c r="UWO57" s="8"/>
      <c r="UWP57" s="32"/>
      <c r="UWQ57" s="8"/>
      <c r="UWR57" s="6"/>
      <c r="UWS57" s="57"/>
      <c r="UWT57" s="877"/>
      <c r="UWU57" s="8"/>
      <c r="UWV57" s="8"/>
      <c r="UWW57" s="32"/>
      <c r="UWX57" s="8"/>
      <c r="UWY57" s="6"/>
      <c r="UWZ57" s="57"/>
      <c r="UXA57" s="877"/>
      <c r="UXB57" s="8"/>
      <c r="UXC57" s="8"/>
      <c r="UXD57" s="32"/>
      <c r="UXE57" s="8"/>
      <c r="UXF57" s="6"/>
      <c r="UXG57" s="57"/>
      <c r="UXH57" s="877"/>
      <c r="UXI57" s="8"/>
      <c r="UXJ57" s="8"/>
      <c r="UXK57" s="32"/>
      <c r="UXL57" s="8"/>
      <c r="UXM57" s="6"/>
      <c r="UXN57" s="57"/>
      <c r="UXO57" s="877"/>
      <c r="UXP57" s="8"/>
      <c r="UXQ57" s="8"/>
      <c r="UXR57" s="32"/>
      <c r="UXS57" s="8"/>
      <c r="UXT57" s="6"/>
      <c r="UXU57" s="57"/>
      <c r="UXV57" s="877"/>
      <c r="UXW57" s="8"/>
      <c r="UXX57" s="8"/>
      <c r="UXY57" s="32"/>
      <c r="UXZ57" s="8"/>
      <c r="UYA57" s="6"/>
      <c r="UYB57" s="57"/>
      <c r="UYC57" s="877"/>
      <c r="UYD57" s="8"/>
      <c r="UYE57" s="8"/>
      <c r="UYF57" s="32"/>
      <c r="UYG57" s="8"/>
      <c r="UYH57" s="6"/>
      <c r="UYI57" s="57"/>
      <c r="UYJ57" s="877"/>
      <c r="UYK57" s="8"/>
      <c r="UYL57" s="8"/>
      <c r="UYM57" s="32"/>
      <c r="UYN57" s="8"/>
      <c r="UYO57" s="6"/>
      <c r="UYP57" s="57"/>
      <c r="UYQ57" s="877"/>
      <c r="UYR57" s="8"/>
      <c r="UYS57" s="8"/>
      <c r="UYT57" s="32"/>
      <c r="UYU57" s="8"/>
      <c r="UYV57" s="6"/>
      <c r="UYW57" s="57"/>
      <c r="UYX57" s="877"/>
      <c r="UYY57" s="8"/>
      <c r="UYZ57" s="8"/>
      <c r="UZA57" s="32"/>
      <c r="UZB57" s="8"/>
      <c r="UZC57" s="6"/>
      <c r="UZD57" s="57"/>
      <c r="UZE57" s="877"/>
      <c r="UZF57" s="8"/>
      <c r="UZG57" s="8"/>
      <c r="UZH57" s="32"/>
      <c r="UZI57" s="8"/>
      <c r="UZJ57" s="6"/>
      <c r="UZK57" s="57"/>
      <c r="UZL57" s="877"/>
      <c r="UZM57" s="8"/>
      <c r="UZN57" s="8"/>
      <c r="UZO57" s="32"/>
      <c r="UZP57" s="8"/>
      <c r="UZQ57" s="6"/>
      <c r="UZR57" s="57"/>
      <c r="UZS57" s="877"/>
      <c r="UZT57" s="8"/>
      <c r="UZU57" s="8"/>
      <c r="UZV57" s="32"/>
      <c r="UZW57" s="8"/>
      <c r="UZX57" s="6"/>
      <c r="UZY57" s="57"/>
      <c r="UZZ57" s="877"/>
      <c r="VAA57" s="8"/>
      <c r="VAB57" s="8"/>
      <c r="VAC57" s="32"/>
      <c r="VAD57" s="8"/>
      <c r="VAE57" s="6"/>
      <c r="VAF57" s="57"/>
      <c r="VAG57" s="877"/>
      <c r="VAH57" s="8"/>
      <c r="VAI57" s="8"/>
      <c r="VAJ57" s="32"/>
      <c r="VAK57" s="8"/>
      <c r="VAL57" s="6"/>
      <c r="VAM57" s="57"/>
      <c r="VAN57" s="877"/>
      <c r="VAO57" s="8"/>
      <c r="VAP57" s="8"/>
      <c r="VAQ57" s="32"/>
      <c r="VAR57" s="8"/>
      <c r="VAS57" s="6"/>
      <c r="VAT57" s="57"/>
      <c r="VAU57" s="877"/>
      <c r="VAV57" s="8"/>
      <c r="VAW57" s="8"/>
      <c r="VAX57" s="32"/>
      <c r="VAY57" s="8"/>
      <c r="VAZ57" s="6"/>
      <c r="VBA57" s="57"/>
      <c r="VBB57" s="877"/>
      <c r="VBC57" s="8"/>
      <c r="VBD57" s="8"/>
      <c r="VBE57" s="32"/>
      <c r="VBF57" s="8"/>
      <c r="VBG57" s="6"/>
      <c r="VBH57" s="57"/>
      <c r="VBI57" s="877"/>
      <c r="VBJ57" s="8"/>
      <c r="VBK57" s="8"/>
      <c r="VBL57" s="32"/>
      <c r="VBM57" s="8"/>
      <c r="VBN57" s="6"/>
      <c r="VBO57" s="57"/>
      <c r="VBP57" s="877"/>
      <c r="VBQ57" s="8"/>
      <c r="VBR57" s="8"/>
      <c r="VBS57" s="32"/>
      <c r="VBT57" s="8"/>
      <c r="VBU57" s="6"/>
      <c r="VBV57" s="57"/>
      <c r="VBW57" s="877"/>
      <c r="VBX57" s="8"/>
      <c r="VBY57" s="8"/>
      <c r="VBZ57" s="32"/>
      <c r="VCA57" s="8"/>
      <c r="VCB57" s="6"/>
      <c r="VCC57" s="57"/>
      <c r="VCD57" s="877"/>
      <c r="VCE57" s="8"/>
      <c r="VCF57" s="8"/>
      <c r="VCG57" s="32"/>
      <c r="VCH57" s="8"/>
      <c r="VCI57" s="6"/>
      <c r="VCJ57" s="57"/>
      <c r="VCK57" s="877"/>
      <c r="VCL57" s="8"/>
      <c r="VCM57" s="8"/>
      <c r="VCN57" s="32"/>
      <c r="VCO57" s="8"/>
      <c r="VCP57" s="6"/>
      <c r="VCQ57" s="57"/>
      <c r="VCR57" s="877"/>
      <c r="VCS57" s="8"/>
      <c r="VCT57" s="8"/>
      <c r="VCU57" s="32"/>
      <c r="VCV57" s="8"/>
      <c r="VCW57" s="6"/>
      <c r="VCX57" s="57"/>
      <c r="VCY57" s="877"/>
      <c r="VCZ57" s="8"/>
      <c r="VDA57" s="8"/>
      <c r="VDB57" s="32"/>
      <c r="VDC57" s="8"/>
      <c r="VDD57" s="6"/>
      <c r="VDE57" s="57"/>
      <c r="VDF57" s="877"/>
      <c r="VDG57" s="8"/>
      <c r="VDH57" s="8"/>
      <c r="VDI57" s="32"/>
      <c r="VDJ57" s="8"/>
      <c r="VDK57" s="6"/>
      <c r="VDL57" s="57"/>
      <c r="VDM57" s="877"/>
      <c r="VDN57" s="8"/>
      <c r="VDO57" s="8"/>
      <c r="VDP57" s="32"/>
      <c r="VDQ57" s="8"/>
      <c r="VDR57" s="6"/>
      <c r="VDS57" s="57"/>
      <c r="VDT57" s="877"/>
      <c r="VDU57" s="8"/>
      <c r="VDV57" s="8"/>
      <c r="VDW57" s="32"/>
      <c r="VDX57" s="8"/>
      <c r="VDY57" s="6"/>
      <c r="VDZ57" s="57"/>
      <c r="VEA57" s="877"/>
      <c r="VEB57" s="8"/>
      <c r="VEC57" s="8"/>
      <c r="VED57" s="32"/>
      <c r="VEE57" s="8"/>
      <c r="VEF57" s="6"/>
      <c r="VEG57" s="57"/>
      <c r="VEH57" s="877"/>
      <c r="VEI57" s="8"/>
      <c r="VEJ57" s="8"/>
      <c r="VEK57" s="32"/>
      <c r="VEL57" s="8"/>
      <c r="VEM57" s="6"/>
      <c r="VEN57" s="57"/>
      <c r="VEO57" s="877"/>
      <c r="VEP57" s="8"/>
      <c r="VEQ57" s="8"/>
      <c r="VER57" s="32"/>
      <c r="VES57" s="8"/>
      <c r="VET57" s="6"/>
      <c r="VEU57" s="57"/>
      <c r="VEV57" s="877"/>
      <c r="VEW57" s="8"/>
      <c r="VEX57" s="8"/>
      <c r="VEY57" s="32"/>
      <c r="VEZ57" s="8"/>
      <c r="VFA57" s="6"/>
      <c r="VFB57" s="57"/>
      <c r="VFC57" s="877"/>
      <c r="VFD57" s="8"/>
      <c r="VFE57" s="8"/>
      <c r="VFF57" s="32"/>
      <c r="VFG57" s="8"/>
      <c r="VFH57" s="6"/>
      <c r="VFI57" s="57"/>
      <c r="VFJ57" s="877"/>
      <c r="VFK57" s="8"/>
      <c r="VFL57" s="8"/>
      <c r="VFM57" s="32"/>
      <c r="VFN57" s="8"/>
      <c r="VFO57" s="6"/>
      <c r="VFP57" s="57"/>
      <c r="VFQ57" s="877"/>
      <c r="VFR57" s="8"/>
      <c r="VFS57" s="8"/>
      <c r="VFT57" s="32"/>
      <c r="VFU57" s="8"/>
      <c r="VFV57" s="6"/>
      <c r="VFW57" s="57"/>
      <c r="VFX57" s="877"/>
      <c r="VFY57" s="8"/>
      <c r="VFZ57" s="8"/>
      <c r="VGA57" s="32"/>
      <c r="VGB57" s="8"/>
      <c r="VGC57" s="6"/>
      <c r="VGD57" s="57"/>
      <c r="VGE57" s="877"/>
      <c r="VGF57" s="8"/>
      <c r="VGG57" s="8"/>
      <c r="VGH57" s="32"/>
      <c r="VGI57" s="8"/>
      <c r="VGJ57" s="6"/>
      <c r="VGK57" s="57"/>
      <c r="VGL57" s="877"/>
      <c r="VGM57" s="8"/>
      <c r="VGN57" s="8"/>
      <c r="VGO57" s="32"/>
      <c r="VGP57" s="8"/>
      <c r="VGQ57" s="6"/>
      <c r="VGR57" s="57"/>
      <c r="VGS57" s="877"/>
      <c r="VGT57" s="8"/>
      <c r="VGU57" s="8"/>
      <c r="VGV57" s="32"/>
      <c r="VGW57" s="8"/>
      <c r="VGX57" s="6"/>
      <c r="VGY57" s="57"/>
      <c r="VGZ57" s="877"/>
      <c r="VHA57" s="8"/>
      <c r="VHB57" s="8"/>
      <c r="VHC57" s="32"/>
      <c r="VHD57" s="8"/>
      <c r="VHE57" s="6"/>
      <c r="VHF57" s="57"/>
      <c r="VHG57" s="877"/>
      <c r="VHH57" s="8"/>
      <c r="VHI57" s="8"/>
      <c r="VHJ57" s="32"/>
      <c r="VHK57" s="8"/>
      <c r="VHL57" s="6"/>
      <c r="VHM57" s="57"/>
      <c r="VHN57" s="877"/>
      <c r="VHO57" s="8"/>
      <c r="VHP57" s="8"/>
      <c r="VHQ57" s="32"/>
      <c r="VHR57" s="8"/>
      <c r="VHS57" s="6"/>
      <c r="VHT57" s="57"/>
      <c r="VHU57" s="877"/>
      <c r="VHV57" s="8"/>
      <c r="VHW57" s="8"/>
      <c r="VHX57" s="32"/>
      <c r="VHY57" s="8"/>
      <c r="VHZ57" s="6"/>
      <c r="VIA57" s="57"/>
      <c r="VIB57" s="877"/>
      <c r="VIC57" s="8"/>
      <c r="VID57" s="8"/>
      <c r="VIE57" s="32"/>
      <c r="VIF57" s="8"/>
      <c r="VIG57" s="6"/>
      <c r="VIH57" s="57"/>
      <c r="VII57" s="877"/>
      <c r="VIJ57" s="8"/>
      <c r="VIK57" s="8"/>
      <c r="VIL57" s="32"/>
      <c r="VIM57" s="8"/>
      <c r="VIN57" s="6"/>
      <c r="VIO57" s="57"/>
      <c r="VIP57" s="877"/>
      <c r="VIQ57" s="8"/>
      <c r="VIR57" s="8"/>
      <c r="VIS57" s="32"/>
      <c r="VIT57" s="8"/>
      <c r="VIU57" s="6"/>
      <c r="VIV57" s="57"/>
      <c r="VIW57" s="877"/>
      <c r="VIX57" s="8"/>
      <c r="VIY57" s="8"/>
      <c r="VIZ57" s="32"/>
      <c r="VJA57" s="8"/>
      <c r="VJB57" s="6"/>
      <c r="VJC57" s="57"/>
      <c r="VJD57" s="877"/>
      <c r="VJE57" s="8"/>
      <c r="VJF57" s="8"/>
      <c r="VJG57" s="32"/>
      <c r="VJH57" s="8"/>
      <c r="VJI57" s="6"/>
      <c r="VJJ57" s="57"/>
      <c r="VJK57" s="877"/>
      <c r="VJL57" s="8"/>
      <c r="VJM57" s="8"/>
      <c r="VJN57" s="32"/>
      <c r="VJO57" s="8"/>
      <c r="VJP57" s="6"/>
      <c r="VJQ57" s="57"/>
      <c r="VJR57" s="877"/>
      <c r="VJS57" s="8"/>
      <c r="VJT57" s="8"/>
      <c r="VJU57" s="32"/>
      <c r="VJV57" s="8"/>
      <c r="VJW57" s="6"/>
      <c r="VJX57" s="57"/>
      <c r="VJY57" s="877"/>
      <c r="VJZ57" s="8"/>
      <c r="VKA57" s="8"/>
      <c r="VKB57" s="32"/>
      <c r="VKC57" s="8"/>
      <c r="VKD57" s="6"/>
      <c r="VKE57" s="57"/>
      <c r="VKF57" s="877"/>
      <c r="VKG57" s="8"/>
      <c r="VKH57" s="8"/>
      <c r="VKI57" s="32"/>
      <c r="VKJ57" s="8"/>
      <c r="VKK57" s="6"/>
      <c r="VKL57" s="57"/>
      <c r="VKM57" s="877"/>
      <c r="VKN57" s="8"/>
      <c r="VKO57" s="8"/>
      <c r="VKP57" s="32"/>
      <c r="VKQ57" s="8"/>
      <c r="VKR57" s="6"/>
      <c r="VKS57" s="57"/>
      <c r="VKT57" s="877"/>
      <c r="VKU57" s="8"/>
      <c r="VKV57" s="8"/>
      <c r="VKW57" s="32"/>
      <c r="VKX57" s="8"/>
      <c r="VKY57" s="6"/>
      <c r="VKZ57" s="57"/>
      <c r="VLA57" s="877"/>
      <c r="VLB57" s="8"/>
      <c r="VLC57" s="8"/>
      <c r="VLD57" s="32"/>
      <c r="VLE57" s="8"/>
      <c r="VLF57" s="6"/>
      <c r="VLG57" s="57"/>
      <c r="VLH57" s="877"/>
      <c r="VLI57" s="8"/>
      <c r="VLJ57" s="8"/>
      <c r="VLK57" s="32"/>
      <c r="VLL57" s="8"/>
      <c r="VLM57" s="6"/>
      <c r="VLN57" s="57"/>
      <c r="VLO57" s="877"/>
      <c r="VLP57" s="8"/>
      <c r="VLQ57" s="8"/>
      <c r="VLR57" s="32"/>
      <c r="VLS57" s="8"/>
      <c r="VLT57" s="6"/>
      <c r="VLU57" s="57"/>
      <c r="VLV57" s="877"/>
      <c r="VLW57" s="8"/>
      <c r="VLX57" s="8"/>
      <c r="VLY57" s="32"/>
      <c r="VLZ57" s="8"/>
      <c r="VMA57" s="6"/>
      <c r="VMB57" s="57"/>
      <c r="VMC57" s="877"/>
      <c r="VMD57" s="8"/>
      <c r="VME57" s="8"/>
      <c r="VMF57" s="32"/>
      <c r="VMG57" s="8"/>
      <c r="VMH57" s="6"/>
      <c r="VMI57" s="57"/>
      <c r="VMJ57" s="877"/>
      <c r="VMK57" s="8"/>
      <c r="VML57" s="8"/>
      <c r="VMM57" s="32"/>
      <c r="VMN57" s="8"/>
      <c r="VMO57" s="6"/>
      <c r="VMP57" s="57"/>
      <c r="VMQ57" s="877"/>
      <c r="VMR57" s="8"/>
      <c r="VMS57" s="8"/>
      <c r="VMT57" s="32"/>
      <c r="VMU57" s="8"/>
      <c r="VMV57" s="6"/>
      <c r="VMW57" s="57"/>
      <c r="VMX57" s="877"/>
      <c r="VMY57" s="8"/>
      <c r="VMZ57" s="8"/>
      <c r="VNA57" s="32"/>
      <c r="VNB57" s="8"/>
      <c r="VNC57" s="6"/>
      <c r="VND57" s="57"/>
      <c r="VNE57" s="877"/>
      <c r="VNF57" s="8"/>
      <c r="VNG57" s="8"/>
      <c r="VNH57" s="32"/>
      <c r="VNI57" s="8"/>
      <c r="VNJ57" s="6"/>
      <c r="VNK57" s="57"/>
      <c r="VNL57" s="877"/>
      <c r="VNM57" s="8"/>
      <c r="VNN57" s="8"/>
      <c r="VNO57" s="32"/>
      <c r="VNP57" s="8"/>
      <c r="VNQ57" s="6"/>
      <c r="VNR57" s="57"/>
      <c r="VNS57" s="877"/>
      <c r="VNT57" s="8"/>
      <c r="VNU57" s="8"/>
      <c r="VNV57" s="32"/>
      <c r="VNW57" s="8"/>
      <c r="VNX57" s="6"/>
      <c r="VNY57" s="57"/>
      <c r="VNZ57" s="877"/>
      <c r="VOA57" s="8"/>
      <c r="VOB57" s="8"/>
      <c r="VOC57" s="32"/>
      <c r="VOD57" s="8"/>
      <c r="VOE57" s="6"/>
      <c r="VOF57" s="57"/>
      <c r="VOG57" s="877"/>
      <c r="VOH57" s="8"/>
      <c r="VOI57" s="8"/>
      <c r="VOJ57" s="32"/>
      <c r="VOK57" s="8"/>
      <c r="VOL57" s="6"/>
      <c r="VOM57" s="57"/>
      <c r="VON57" s="877"/>
      <c r="VOO57" s="8"/>
      <c r="VOP57" s="8"/>
      <c r="VOQ57" s="32"/>
      <c r="VOR57" s="8"/>
      <c r="VOS57" s="6"/>
      <c r="VOT57" s="57"/>
      <c r="VOU57" s="877"/>
      <c r="VOV57" s="8"/>
      <c r="VOW57" s="8"/>
      <c r="VOX57" s="32"/>
      <c r="VOY57" s="8"/>
      <c r="VOZ57" s="6"/>
      <c r="VPA57" s="57"/>
      <c r="VPB57" s="877"/>
      <c r="VPC57" s="8"/>
      <c r="VPD57" s="8"/>
      <c r="VPE57" s="32"/>
      <c r="VPF57" s="8"/>
      <c r="VPG57" s="6"/>
      <c r="VPH57" s="57"/>
      <c r="VPI57" s="877"/>
      <c r="VPJ57" s="8"/>
      <c r="VPK57" s="8"/>
      <c r="VPL57" s="32"/>
      <c r="VPM57" s="8"/>
      <c r="VPN57" s="6"/>
      <c r="VPO57" s="57"/>
      <c r="VPP57" s="877"/>
      <c r="VPQ57" s="8"/>
      <c r="VPR57" s="8"/>
      <c r="VPS57" s="32"/>
      <c r="VPT57" s="8"/>
      <c r="VPU57" s="6"/>
      <c r="VPV57" s="57"/>
      <c r="VPW57" s="877"/>
      <c r="VPX57" s="8"/>
      <c r="VPY57" s="8"/>
      <c r="VPZ57" s="32"/>
      <c r="VQA57" s="8"/>
      <c r="VQB57" s="6"/>
      <c r="VQC57" s="57"/>
      <c r="VQD57" s="877"/>
      <c r="VQE57" s="8"/>
      <c r="VQF57" s="8"/>
      <c r="VQG57" s="32"/>
      <c r="VQH57" s="8"/>
      <c r="VQI57" s="6"/>
      <c r="VQJ57" s="57"/>
      <c r="VQK57" s="877"/>
      <c r="VQL57" s="8"/>
      <c r="VQM57" s="8"/>
      <c r="VQN57" s="32"/>
      <c r="VQO57" s="8"/>
      <c r="VQP57" s="6"/>
      <c r="VQQ57" s="57"/>
      <c r="VQR57" s="877"/>
      <c r="VQS57" s="8"/>
      <c r="VQT57" s="8"/>
      <c r="VQU57" s="32"/>
      <c r="VQV57" s="8"/>
      <c r="VQW57" s="6"/>
      <c r="VQX57" s="57"/>
      <c r="VQY57" s="877"/>
      <c r="VQZ57" s="8"/>
      <c r="VRA57" s="8"/>
      <c r="VRB57" s="32"/>
      <c r="VRC57" s="8"/>
      <c r="VRD57" s="6"/>
      <c r="VRE57" s="57"/>
      <c r="VRF57" s="877"/>
      <c r="VRG57" s="8"/>
      <c r="VRH57" s="8"/>
      <c r="VRI57" s="32"/>
      <c r="VRJ57" s="8"/>
      <c r="VRK57" s="6"/>
      <c r="VRL57" s="57"/>
      <c r="VRM57" s="877"/>
      <c r="VRN57" s="8"/>
      <c r="VRO57" s="8"/>
      <c r="VRP57" s="32"/>
      <c r="VRQ57" s="8"/>
      <c r="VRR57" s="6"/>
      <c r="VRS57" s="57"/>
      <c r="VRT57" s="877"/>
      <c r="VRU57" s="8"/>
      <c r="VRV57" s="8"/>
      <c r="VRW57" s="32"/>
      <c r="VRX57" s="8"/>
      <c r="VRY57" s="6"/>
      <c r="VRZ57" s="57"/>
      <c r="VSA57" s="877"/>
      <c r="VSB57" s="8"/>
      <c r="VSC57" s="8"/>
      <c r="VSD57" s="32"/>
      <c r="VSE57" s="8"/>
      <c r="VSF57" s="6"/>
      <c r="VSG57" s="57"/>
      <c r="VSH57" s="877"/>
      <c r="VSI57" s="8"/>
      <c r="VSJ57" s="8"/>
      <c r="VSK57" s="32"/>
      <c r="VSL57" s="8"/>
      <c r="VSM57" s="6"/>
      <c r="VSN57" s="57"/>
      <c r="VSO57" s="877"/>
      <c r="VSP57" s="8"/>
      <c r="VSQ57" s="8"/>
      <c r="VSR57" s="32"/>
      <c r="VSS57" s="8"/>
      <c r="VST57" s="6"/>
      <c r="VSU57" s="57"/>
      <c r="VSV57" s="877"/>
      <c r="VSW57" s="8"/>
      <c r="VSX57" s="8"/>
      <c r="VSY57" s="32"/>
      <c r="VSZ57" s="8"/>
      <c r="VTA57" s="6"/>
      <c r="VTB57" s="57"/>
      <c r="VTC57" s="877"/>
      <c r="VTD57" s="8"/>
      <c r="VTE57" s="8"/>
      <c r="VTF57" s="32"/>
      <c r="VTG57" s="8"/>
      <c r="VTH57" s="6"/>
      <c r="VTI57" s="57"/>
      <c r="VTJ57" s="877"/>
      <c r="VTK57" s="8"/>
      <c r="VTL57" s="8"/>
      <c r="VTM57" s="32"/>
      <c r="VTN57" s="8"/>
      <c r="VTO57" s="6"/>
      <c r="VTP57" s="57"/>
      <c r="VTQ57" s="877"/>
      <c r="VTR57" s="8"/>
      <c r="VTS57" s="8"/>
      <c r="VTT57" s="32"/>
      <c r="VTU57" s="8"/>
      <c r="VTV57" s="6"/>
      <c r="VTW57" s="57"/>
      <c r="VTX57" s="877"/>
      <c r="VTY57" s="8"/>
      <c r="VTZ57" s="8"/>
      <c r="VUA57" s="32"/>
      <c r="VUB57" s="8"/>
      <c r="VUC57" s="6"/>
      <c r="VUD57" s="57"/>
      <c r="VUE57" s="877"/>
      <c r="VUF57" s="8"/>
      <c r="VUG57" s="8"/>
      <c r="VUH57" s="32"/>
      <c r="VUI57" s="8"/>
      <c r="VUJ57" s="6"/>
      <c r="VUK57" s="57"/>
      <c r="VUL57" s="877"/>
      <c r="VUM57" s="8"/>
      <c r="VUN57" s="8"/>
      <c r="VUO57" s="32"/>
      <c r="VUP57" s="8"/>
      <c r="VUQ57" s="6"/>
      <c r="VUR57" s="57"/>
      <c r="VUS57" s="877"/>
      <c r="VUT57" s="8"/>
      <c r="VUU57" s="8"/>
      <c r="VUV57" s="32"/>
      <c r="VUW57" s="8"/>
      <c r="VUX57" s="6"/>
      <c r="VUY57" s="57"/>
      <c r="VUZ57" s="877"/>
      <c r="VVA57" s="8"/>
      <c r="VVB57" s="8"/>
      <c r="VVC57" s="32"/>
      <c r="VVD57" s="8"/>
      <c r="VVE57" s="6"/>
      <c r="VVF57" s="57"/>
      <c r="VVG57" s="877"/>
      <c r="VVH57" s="8"/>
      <c r="VVI57" s="8"/>
      <c r="VVJ57" s="32"/>
      <c r="VVK57" s="8"/>
      <c r="VVL57" s="6"/>
      <c r="VVM57" s="57"/>
      <c r="VVN57" s="877"/>
      <c r="VVO57" s="8"/>
      <c r="VVP57" s="8"/>
      <c r="VVQ57" s="32"/>
      <c r="VVR57" s="8"/>
      <c r="VVS57" s="6"/>
      <c r="VVT57" s="57"/>
      <c r="VVU57" s="877"/>
      <c r="VVV57" s="8"/>
      <c r="VVW57" s="8"/>
      <c r="VVX57" s="32"/>
      <c r="VVY57" s="8"/>
      <c r="VVZ57" s="6"/>
      <c r="VWA57" s="57"/>
      <c r="VWB57" s="877"/>
      <c r="VWC57" s="8"/>
      <c r="VWD57" s="8"/>
      <c r="VWE57" s="32"/>
      <c r="VWF57" s="8"/>
      <c r="VWG57" s="6"/>
      <c r="VWH57" s="57"/>
      <c r="VWI57" s="877"/>
      <c r="VWJ57" s="8"/>
      <c r="VWK57" s="8"/>
      <c r="VWL57" s="32"/>
      <c r="VWM57" s="8"/>
      <c r="VWN57" s="6"/>
      <c r="VWO57" s="57"/>
      <c r="VWP57" s="877"/>
      <c r="VWQ57" s="8"/>
      <c r="VWR57" s="8"/>
      <c r="VWS57" s="32"/>
      <c r="VWT57" s="8"/>
      <c r="VWU57" s="6"/>
      <c r="VWV57" s="57"/>
      <c r="VWW57" s="877"/>
      <c r="VWX57" s="8"/>
      <c r="VWY57" s="8"/>
      <c r="VWZ57" s="32"/>
      <c r="VXA57" s="8"/>
      <c r="VXB57" s="6"/>
      <c r="VXC57" s="57"/>
      <c r="VXD57" s="877"/>
      <c r="VXE57" s="8"/>
      <c r="VXF57" s="8"/>
      <c r="VXG57" s="32"/>
      <c r="VXH57" s="8"/>
      <c r="VXI57" s="6"/>
      <c r="VXJ57" s="57"/>
      <c r="VXK57" s="877"/>
      <c r="VXL57" s="8"/>
      <c r="VXM57" s="8"/>
      <c r="VXN57" s="32"/>
      <c r="VXO57" s="8"/>
      <c r="VXP57" s="6"/>
      <c r="VXQ57" s="57"/>
      <c r="VXR57" s="877"/>
      <c r="VXS57" s="8"/>
      <c r="VXT57" s="8"/>
      <c r="VXU57" s="32"/>
      <c r="VXV57" s="8"/>
      <c r="VXW57" s="6"/>
      <c r="VXX57" s="57"/>
      <c r="VXY57" s="877"/>
      <c r="VXZ57" s="8"/>
      <c r="VYA57" s="8"/>
      <c r="VYB57" s="32"/>
      <c r="VYC57" s="8"/>
      <c r="VYD57" s="6"/>
      <c r="VYE57" s="57"/>
      <c r="VYF57" s="877"/>
      <c r="VYG57" s="8"/>
      <c r="VYH57" s="8"/>
      <c r="VYI57" s="32"/>
      <c r="VYJ57" s="8"/>
      <c r="VYK57" s="6"/>
      <c r="VYL57" s="57"/>
      <c r="VYM57" s="877"/>
      <c r="VYN57" s="8"/>
      <c r="VYO57" s="8"/>
      <c r="VYP57" s="32"/>
      <c r="VYQ57" s="8"/>
      <c r="VYR57" s="6"/>
      <c r="VYS57" s="57"/>
      <c r="VYT57" s="877"/>
      <c r="VYU57" s="8"/>
      <c r="VYV57" s="8"/>
      <c r="VYW57" s="32"/>
      <c r="VYX57" s="8"/>
      <c r="VYY57" s="6"/>
      <c r="VYZ57" s="57"/>
      <c r="VZA57" s="877"/>
      <c r="VZB57" s="8"/>
      <c r="VZC57" s="8"/>
      <c r="VZD57" s="32"/>
      <c r="VZE57" s="8"/>
      <c r="VZF57" s="6"/>
      <c r="VZG57" s="57"/>
      <c r="VZH57" s="877"/>
      <c r="VZI57" s="8"/>
      <c r="VZJ57" s="8"/>
      <c r="VZK57" s="32"/>
      <c r="VZL57" s="8"/>
      <c r="VZM57" s="6"/>
      <c r="VZN57" s="57"/>
      <c r="VZO57" s="877"/>
      <c r="VZP57" s="8"/>
      <c r="VZQ57" s="8"/>
      <c r="VZR57" s="32"/>
      <c r="VZS57" s="8"/>
      <c r="VZT57" s="6"/>
      <c r="VZU57" s="57"/>
      <c r="VZV57" s="877"/>
      <c r="VZW57" s="8"/>
      <c r="VZX57" s="8"/>
      <c r="VZY57" s="32"/>
      <c r="VZZ57" s="8"/>
      <c r="WAA57" s="6"/>
      <c r="WAB57" s="57"/>
      <c r="WAC57" s="877"/>
      <c r="WAD57" s="8"/>
      <c r="WAE57" s="8"/>
      <c r="WAF57" s="32"/>
      <c r="WAG57" s="8"/>
      <c r="WAH57" s="6"/>
      <c r="WAI57" s="57"/>
      <c r="WAJ57" s="877"/>
      <c r="WAK57" s="8"/>
      <c r="WAL57" s="8"/>
      <c r="WAM57" s="32"/>
      <c r="WAN57" s="8"/>
      <c r="WAO57" s="6"/>
      <c r="WAP57" s="57"/>
      <c r="WAQ57" s="877"/>
      <c r="WAR57" s="8"/>
      <c r="WAS57" s="8"/>
      <c r="WAT57" s="32"/>
      <c r="WAU57" s="8"/>
      <c r="WAV57" s="6"/>
      <c r="WAW57" s="57"/>
      <c r="WAX57" s="877"/>
      <c r="WAY57" s="8"/>
      <c r="WAZ57" s="8"/>
      <c r="WBA57" s="32"/>
      <c r="WBB57" s="8"/>
      <c r="WBC57" s="6"/>
      <c r="WBD57" s="57"/>
      <c r="WBE57" s="877"/>
      <c r="WBF57" s="8"/>
      <c r="WBG57" s="8"/>
      <c r="WBH57" s="32"/>
      <c r="WBI57" s="8"/>
      <c r="WBJ57" s="6"/>
      <c r="WBK57" s="57"/>
      <c r="WBL57" s="877"/>
      <c r="WBM57" s="8"/>
      <c r="WBN57" s="8"/>
      <c r="WBO57" s="32"/>
      <c r="WBP57" s="8"/>
      <c r="WBQ57" s="6"/>
      <c r="WBR57" s="57"/>
      <c r="WBS57" s="877"/>
      <c r="WBT57" s="8"/>
      <c r="WBU57" s="8"/>
      <c r="WBV57" s="32"/>
      <c r="WBW57" s="8"/>
      <c r="WBX57" s="6"/>
      <c r="WBY57" s="57"/>
      <c r="WBZ57" s="877"/>
      <c r="WCA57" s="8"/>
      <c r="WCB57" s="8"/>
      <c r="WCC57" s="32"/>
      <c r="WCD57" s="8"/>
      <c r="WCE57" s="6"/>
      <c r="WCF57" s="57"/>
      <c r="WCG57" s="877"/>
      <c r="WCH57" s="8"/>
      <c r="WCI57" s="8"/>
      <c r="WCJ57" s="32"/>
      <c r="WCK57" s="8"/>
      <c r="WCL57" s="6"/>
      <c r="WCM57" s="57"/>
      <c r="WCN57" s="877"/>
      <c r="WCO57" s="8"/>
      <c r="WCP57" s="8"/>
      <c r="WCQ57" s="32"/>
      <c r="WCR57" s="8"/>
      <c r="WCS57" s="6"/>
      <c r="WCT57" s="57"/>
      <c r="WCU57" s="877"/>
      <c r="WCV57" s="8"/>
      <c r="WCW57" s="8"/>
      <c r="WCX57" s="32"/>
      <c r="WCY57" s="8"/>
      <c r="WCZ57" s="6"/>
      <c r="WDA57" s="57"/>
      <c r="WDB57" s="877"/>
      <c r="WDC57" s="8"/>
      <c r="WDD57" s="8"/>
      <c r="WDE57" s="32"/>
      <c r="WDF57" s="8"/>
      <c r="WDG57" s="6"/>
      <c r="WDH57" s="57"/>
      <c r="WDI57" s="877"/>
      <c r="WDJ57" s="8"/>
      <c r="WDK57" s="8"/>
      <c r="WDL57" s="32"/>
      <c r="WDM57" s="8"/>
      <c r="WDN57" s="6"/>
      <c r="WDO57" s="57"/>
      <c r="WDP57" s="877"/>
      <c r="WDQ57" s="8"/>
      <c r="WDR57" s="8"/>
      <c r="WDS57" s="32"/>
      <c r="WDT57" s="8"/>
      <c r="WDU57" s="6"/>
      <c r="WDV57" s="57"/>
      <c r="WDW57" s="877"/>
      <c r="WDX57" s="8"/>
      <c r="WDY57" s="8"/>
      <c r="WDZ57" s="32"/>
      <c r="WEA57" s="8"/>
      <c r="WEB57" s="6"/>
      <c r="WEC57" s="57"/>
      <c r="WED57" s="877"/>
      <c r="WEE57" s="8"/>
      <c r="WEF57" s="8"/>
      <c r="WEG57" s="32"/>
      <c r="WEH57" s="8"/>
      <c r="WEI57" s="6"/>
      <c r="WEJ57" s="57"/>
      <c r="WEK57" s="877"/>
      <c r="WEL57" s="8"/>
      <c r="WEM57" s="8"/>
      <c r="WEN57" s="32"/>
      <c r="WEO57" s="8"/>
      <c r="WEP57" s="6"/>
      <c r="WEQ57" s="57"/>
      <c r="WER57" s="877"/>
      <c r="WES57" s="8"/>
      <c r="WET57" s="8"/>
      <c r="WEU57" s="32"/>
      <c r="WEV57" s="8"/>
      <c r="WEW57" s="6"/>
      <c r="WEX57" s="57"/>
      <c r="WEY57" s="877"/>
      <c r="WEZ57" s="8"/>
      <c r="WFA57" s="8"/>
      <c r="WFB57" s="32"/>
      <c r="WFC57" s="8"/>
      <c r="WFD57" s="6"/>
      <c r="WFE57" s="57"/>
      <c r="WFF57" s="877"/>
      <c r="WFG57" s="8"/>
      <c r="WFH57" s="8"/>
      <c r="WFI57" s="32"/>
      <c r="WFJ57" s="8"/>
      <c r="WFK57" s="6"/>
      <c r="WFL57" s="57"/>
      <c r="WFM57" s="877"/>
      <c r="WFN57" s="8"/>
      <c r="WFO57" s="8"/>
      <c r="WFP57" s="32"/>
      <c r="WFQ57" s="8"/>
      <c r="WFR57" s="6"/>
      <c r="WFS57" s="57"/>
      <c r="WFT57" s="877"/>
      <c r="WFU57" s="8"/>
      <c r="WFV57" s="8"/>
      <c r="WFW57" s="32"/>
      <c r="WFX57" s="8"/>
      <c r="WFY57" s="6"/>
      <c r="WFZ57" s="57"/>
      <c r="WGA57" s="877"/>
      <c r="WGB57" s="8"/>
      <c r="WGC57" s="8"/>
      <c r="WGD57" s="32"/>
      <c r="WGE57" s="8"/>
      <c r="WGF57" s="6"/>
      <c r="WGG57" s="57"/>
      <c r="WGH57" s="877"/>
      <c r="WGI57" s="8"/>
      <c r="WGJ57" s="8"/>
      <c r="WGK57" s="32"/>
      <c r="WGL57" s="8"/>
      <c r="WGM57" s="6"/>
      <c r="WGN57" s="57"/>
      <c r="WGO57" s="877"/>
      <c r="WGP57" s="8"/>
      <c r="WGQ57" s="8"/>
      <c r="WGR57" s="32"/>
      <c r="WGS57" s="8"/>
      <c r="WGT57" s="6"/>
      <c r="WGU57" s="57"/>
      <c r="WGV57" s="877"/>
      <c r="WGW57" s="8"/>
      <c r="WGX57" s="8"/>
      <c r="WGY57" s="32"/>
      <c r="WGZ57" s="8"/>
      <c r="WHA57" s="6"/>
      <c r="WHB57" s="57"/>
      <c r="WHC57" s="877"/>
      <c r="WHD57" s="8"/>
      <c r="WHE57" s="8"/>
      <c r="WHF57" s="32"/>
      <c r="WHG57" s="8"/>
      <c r="WHH57" s="6"/>
      <c r="WHI57" s="57"/>
      <c r="WHJ57" s="877"/>
      <c r="WHK57" s="8"/>
      <c r="WHL57" s="8"/>
      <c r="WHM57" s="32"/>
      <c r="WHN57" s="8"/>
      <c r="WHO57" s="6"/>
      <c r="WHP57" s="57"/>
      <c r="WHQ57" s="877"/>
      <c r="WHR57" s="8"/>
      <c r="WHS57" s="8"/>
      <c r="WHT57" s="32"/>
      <c r="WHU57" s="8"/>
      <c r="WHV57" s="6"/>
      <c r="WHW57" s="57"/>
      <c r="WHX57" s="877"/>
      <c r="WHY57" s="8"/>
      <c r="WHZ57" s="8"/>
      <c r="WIA57" s="32"/>
      <c r="WIB57" s="8"/>
      <c r="WIC57" s="6"/>
      <c r="WID57" s="57"/>
      <c r="WIE57" s="877"/>
      <c r="WIF57" s="8"/>
      <c r="WIG57" s="8"/>
      <c r="WIH57" s="32"/>
      <c r="WII57" s="8"/>
      <c r="WIJ57" s="6"/>
      <c r="WIK57" s="57"/>
      <c r="WIL57" s="877"/>
      <c r="WIM57" s="8"/>
      <c r="WIN57" s="8"/>
      <c r="WIO57" s="32"/>
      <c r="WIP57" s="8"/>
      <c r="WIQ57" s="6"/>
      <c r="WIR57" s="57"/>
      <c r="WIS57" s="877"/>
      <c r="WIT57" s="8"/>
      <c r="WIU57" s="8"/>
      <c r="WIV57" s="32"/>
      <c r="WIW57" s="8"/>
      <c r="WIX57" s="6"/>
      <c r="WIY57" s="57"/>
      <c r="WIZ57" s="877"/>
      <c r="WJA57" s="8"/>
      <c r="WJB57" s="8"/>
      <c r="WJC57" s="32"/>
      <c r="WJD57" s="8"/>
      <c r="WJE57" s="6"/>
      <c r="WJF57" s="57"/>
      <c r="WJG57" s="877"/>
      <c r="WJH57" s="8"/>
      <c r="WJI57" s="8"/>
      <c r="WJJ57" s="32"/>
      <c r="WJK57" s="8"/>
      <c r="WJL57" s="6"/>
      <c r="WJM57" s="57"/>
      <c r="WJN57" s="877"/>
      <c r="WJO57" s="8"/>
      <c r="WJP57" s="8"/>
      <c r="WJQ57" s="32"/>
      <c r="WJR57" s="8"/>
      <c r="WJS57" s="6"/>
      <c r="WJT57" s="57"/>
      <c r="WJU57" s="877"/>
      <c r="WJV57" s="8"/>
      <c r="WJW57" s="8"/>
      <c r="WJX57" s="32"/>
      <c r="WJY57" s="8"/>
      <c r="WJZ57" s="6"/>
      <c r="WKA57" s="57"/>
      <c r="WKB57" s="877"/>
      <c r="WKC57" s="8"/>
      <c r="WKD57" s="8"/>
      <c r="WKE57" s="32"/>
      <c r="WKF57" s="8"/>
      <c r="WKG57" s="6"/>
      <c r="WKH57" s="57"/>
      <c r="WKI57" s="877"/>
      <c r="WKJ57" s="8"/>
      <c r="WKK57" s="8"/>
      <c r="WKL57" s="32"/>
      <c r="WKM57" s="8"/>
      <c r="WKN57" s="6"/>
      <c r="WKO57" s="57"/>
      <c r="WKP57" s="877"/>
      <c r="WKQ57" s="8"/>
      <c r="WKR57" s="8"/>
      <c r="WKS57" s="32"/>
      <c r="WKT57" s="8"/>
      <c r="WKU57" s="6"/>
      <c r="WKV57" s="57"/>
      <c r="WKW57" s="877"/>
      <c r="WKX57" s="8"/>
      <c r="WKY57" s="8"/>
      <c r="WKZ57" s="32"/>
      <c r="WLA57" s="8"/>
      <c r="WLB57" s="6"/>
      <c r="WLC57" s="57"/>
      <c r="WLD57" s="877"/>
      <c r="WLE57" s="8"/>
      <c r="WLF57" s="8"/>
      <c r="WLG57" s="32"/>
      <c r="WLH57" s="8"/>
      <c r="WLI57" s="6"/>
      <c r="WLJ57" s="57"/>
      <c r="WLK57" s="877"/>
      <c r="WLL57" s="8"/>
      <c r="WLM57" s="8"/>
      <c r="WLN57" s="32"/>
      <c r="WLO57" s="8"/>
      <c r="WLP57" s="6"/>
      <c r="WLQ57" s="57"/>
      <c r="WLR57" s="877"/>
      <c r="WLS57" s="8"/>
      <c r="WLT57" s="8"/>
      <c r="WLU57" s="32"/>
      <c r="WLV57" s="8"/>
      <c r="WLW57" s="6"/>
      <c r="WLX57" s="57"/>
      <c r="WLY57" s="877"/>
      <c r="WLZ57" s="8"/>
      <c r="WMA57" s="8"/>
      <c r="WMB57" s="32"/>
      <c r="WMC57" s="8"/>
      <c r="WMD57" s="6"/>
      <c r="WME57" s="57"/>
      <c r="WMF57" s="877"/>
      <c r="WMG57" s="8"/>
      <c r="WMH57" s="8"/>
      <c r="WMI57" s="32"/>
      <c r="WMJ57" s="8"/>
      <c r="WMK57" s="6"/>
      <c r="WML57" s="57"/>
      <c r="WMM57" s="877"/>
      <c r="WMN57" s="8"/>
      <c r="WMO57" s="8"/>
      <c r="WMP57" s="32"/>
      <c r="WMQ57" s="8"/>
      <c r="WMR57" s="6"/>
      <c r="WMS57" s="57"/>
      <c r="WMT57" s="877"/>
      <c r="WMU57" s="8"/>
      <c r="WMV57" s="8"/>
      <c r="WMW57" s="32"/>
      <c r="WMX57" s="8"/>
      <c r="WMY57" s="6"/>
      <c r="WMZ57" s="57"/>
      <c r="WNA57" s="877"/>
      <c r="WNB57" s="8"/>
      <c r="WNC57" s="8"/>
      <c r="WND57" s="32"/>
      <c r="WNE57" s="8"/>
      <c r="WNF57" s="6"/>
      <c r="WNG57" s="57"/>
      <c r="WNH57" s="877"/>
      <c r="WNI57" s="8"/>
      <c r="WNJ57" s="8"/>
      <c r="WNK57" s="32"/>
      <c r="WNL57" s="8"/>
      <c r="WNM57" s="6"/>
      <c r="WNN57" s="57"/>
      <c r="WNO57" s="877"/>
      <c r="WNP57" s="8"/>
      <c r="WNQ57" s="8"/>
      <c r="WNR57" s="32"/>
      <c r="WNS57" s="8"/>
      <c r="WNT57" s="6"/>
      <c r="WNU57" s="57"/>
      <c r="WNV57" s="877"/>
      <c r="WNW57" s="8"/>
      <c r="WNX57" s="8"/>
      <c r="WNY57" s="32"/>
      <c r="WNZ57" s="8"/>
      <c r="WOA57" s="6"/>
      <c r="WOB57" s="57"/>
      <c r="WOC57" s="877"/>
      <c r="WOD57" s="8"/>
      <c r="WOE57" s="8"/>
      <c r="WOF57" s="32"/>
      <c r="WOG57" s="8"/>
      <c r="WOH57" s="6"/>
      <c r="WOI57" s="57"/>
      <c r="WOJ57" s="877"/>
      <c r="WOK57" s="8"/>
      <c r="WOL57" s="8"/>
      <c r="WOM57" s="32"/>
      <c r="WON57" s="8"/>
      <c r="WOO57" s="6"/>
      <c r="WOP57" s="57"/>
      <c r="WOQ57" s="877"/>
      <c r="WOR57" s="8"/>
      <c r="WOS57" s="8"/>
      <c r="WOT57" s="32"/>
      <c r="WOU57" s="8"/>
      <c r="WOV57" s="6"/>
      <c r="WOW57" s="57"/>
      <c r="WOX57" s="877"/>
      <c r="WOY57" s="8"/>
      <c r="WOZ57" s="8"/>
      <c r="WPA57" s="32"/>
      <c r="WPB57" s="8"/>
      <c r="WPC57" s="6"/>
      <c r="WPD57" s="57"/>
      <c r="WPE57" s="877"/>
      <c r="WPF57" s="8"/>
      <c r="WPG57" s="8"/>
      <c r="WPH57" s="32"/>
      <c r="WPI57" s="8"/>
      <c r="WPJ57" s="6"/>
      <c r="WPK57" s="57"/>
      <c r="WPL57" s="877"/>
      <c r="WPM57" s="8"/>
      <c r="WPN57" s="8"/>
      <c r="WPO57" s="32"/>
      <c r="WPP57" s="8"/>
      <c r="WPQ57" s="6"/>
      <c r="WPR57" s="57"/>
      <c r="WPS57" s="877"/>
      <c r="WPT57" s="8"/>
      <c r="WPU57" s="8"/>
      <c r="WPV57" s="32"/>
      <c r="WPW57" s="8"/>
      <c r="WPX57" s="6"/>
      <c r="WPY57" s="57"/>
      <c r="WPZ57" s="877"/>
      <c r="WQA57" s="8"/>
      <c r="WQB57" s="8"/>
      <c r="WQC57" s="32"/>
      <c r="WQD57" s="8"/>
      <c r="WQE57" s="6"/>
      <c r="WQF57" s="57"/>
      <c r="WQG57" s="877"/>
      <c r="WQH57" s="8"/>
      <c r="WQI57" s="8"/>
      <c r="WQJ57" s="32"/>
      <c r="WQK57" s="8"/>
      <c r="WQL57" s="6"/>
      <c r="WQM57" s="57"/>
      <c r="WQN57" s="877"/>
      <c r="WQO57" s="8"/>
      <c r="WQP57" s="8"/>
      <c r="WQQ57" s="32"/>
      <c r="WQR57" s="8"/>
      <c r="WQS57" s="6"/>
      <c r="WQT57" s="57"/>
      <c r="WQU57" s="877"/>
      <c r="WQV57" s="8"/>
      <c r="WQW57" s="8"/>
      <c r="WQX57" s="32"/>
      <c r="WQY57" s="8"/>
      <c r="WQZ57" s="6"/>
      <c r="WRA57" s="57"/>
      <c r="WRB57" s="877"/>
      <c r="WRC57" s="8"/>
      <c r="WRD57" s="8"/>
      <c r="WRE57" s="32"/>
      <c r="WRF57" s="8"/>
      <c r="WRG57" s="6"/>
      <c r="WRH57" s="57"/>
      <c r="WRI57" s="877"/>
      <c r="WRJ57" s="8"/>
      <c r="WRK57" s="8"/>
      <c r="WRL57" s="32"/>
      <c r="WRM57" s="8"/>
      <c r="WRN57" s="6"/>
      <c r="WRO57" s="57"/>
      <c r="WRP57" s="877"/>
      <c r="WRQ57" s="8"/>
      <c r="WRR57" s="8"/>
      <c r="WRS57" s="32"/>
      <c r="WRT57" s="8"/>
      <c r="WRU57" s="6"/>
      <c r="WRV57" s="57"/>
      <c r="WRW57" s="877"/>
      <c r="WRX57" s="8"/>
      <c r="WRY57" s="8"/>
      <c r="WRZ57" s="32"/>
      <c r="WSA57" s="8"/>
      <c r="WSB57" s="6"/>
      <c r="WSC57" s="57"/>
      <c r="WSD57" s="877"/>
      <c r="WSE57" s="8"/>
      <c r="WSF57" s="8"/>
      <c r="WSG57" s="32"/>
      <c r="WSH57" s="8"/>
      <c r="WSI57" s="6"/>
      <c r="WSJ57" s="57"/>
      <c r="WSK57" s="877"/>
      <c r="WSL57" s="8"/>
      <c r="WSM57" s="8"/>
      <c r="WSN57" s="32"/>
      <c r="WSO57" s="8"/>
      <c r="WSP57" s="6"/>
      <c r="WSQ57" s="57"/>
      <c r="WSR57" s="877"/>
      <c r="WSS57" s="8"/>
      <c r="WST57" s="8"/>
      <c r="WSU57" s="32"/>
      <c r="WSV57" s="8"/>
      <c r="WSW57" s="6"/>
      <c r="WSX57" s="57"/>
      <c r="WSY57" s="877"/>
      <c r="WSZ57" s="8"/>
      <c r="WTA57" s="8"/>
      <c r="WTB57" s="32"/>
      <c r="WTC57" s="8"/>
      <c r="WTD57" s="6"/>
      <c r="WTE57" s="57"/>
      <c r="WTF57" s="877"/>
      <c r="WTG57" s="8"/>
      <c r="WTH57" s="8"/>
      <c r="WTI57" s="32"/>
      <c r="WTJ57" s="8"/>
      <c r="WTK57" s="6"/>
      <c r="WTL57" s="57"/>
      <c r="WTM57" s="877"/>
      <c r="WTN57" s="8"/>
      <c r="WTO57" s="8"/>
      <c r="WTP57" s="32"/>
      <c r="WTQ57" s="8"/>
      <c r="WTR57" s="6"/>
      <c r="WTS57" s="57"/>
      <c r="WTT57" s="877"/>
      <c r="WTU57" s="8"/>
      <c r="WTV57" s="8"/>
      <c r="WTW57" s="32"/>
      <c r="WTX57" s="8"/>
      <c r="WTY57" s="6"/>
      <c r="WTZ57" s="57"/>
      <c r="WUA57" s="877"/>
      <c r="WUB57" s="8"/>
      <c r="WUC57" s="8"/>
      <c r="WUD57" s="32"/>
      <c r="WUE57" s="8"/>
      <c r="WUF57" s="6"/>
      <c r="WUG57" s="57"/>
      <c r="WUH57" s="877"/>
      <c r="WUI57" s="8"/>
      <c r="WUJ57" s="8"/>
      <c r="WUK57" s="32"/>
      <c r="WUL57" s="8"/>
      <c r="WUM57" s="6"/>
      <c r="WUN57" s="57"/>
      <c r="WUO57" s="877"/>
      <c r="WUP57" s="8"/>
      <c r="WUQ57" s="8"/>
      <c r="WUR57" s="32"/>
      <c r="WUS57" s="8"/>
      <c r="WUT57" s="6"/>
      <c r="WUU57" s="57"/>
      <c r="WUV57" s="877"/>
      <c r="WUW57" s="8"/>
      <c r="WUX57" s="8"/>
      <c r="WUY57" s="32"/>
      <c r="WUZ57" s="8"/>
      <c r="WVA57" s="6"/>
      <c r="WVB57" s="57"/>
      <c r="WVC57" s="877"/>
      <c r="WVD57" s="8"/>
      <c r="WVE57" s="8"/>
      <c r="WVF57" s="32"/>
      <c r="WVG57" s="8"/>
      <c r="WVH57" s="6"/>
      <c r="WVI57" s="57"/>
      <c r="WVJ57" s="877"/>
      <c r="WVK57" s="8"/>
      <c r="WVL57" s="8"/>
      <c r="WVM57" s="32"/>
      <c r="WVN57" s="8"/>
      <c r="WVO57" s="6"/>
      <c r="WVP57" s="57"/>
      <c r="WVQ57" s="877"/>
      <c r="WVR57" s="8"/>
      <c r="WVS57" s="8"/>
      <c r="WVT57" s="32"/>
      <c r="WVU57" s="8"/>
      <c r="WVV57" s="6"/>
      <c r="WVW57" s="57"/>
      <c r="WVX57" s="877"/>
      <c r="WVY57" s="8"/>
      <c r="WVZ57" s="8"/>
      <c r="WWA57" s="32"/>
      <c r="WWB57" s="8"/>
      <c r="WWC57" s="6"/>
      <c r="WWD57" s="57"/>
      <c r="WWE57" s="877"/>
      <c r="WWF57" s="8"/>
      <c r="WWG57" s="8"/>
      <c r="WWH57" s="32"/>
      <c r="WWI57" s="8"/>
      <c r="WWJ57" s="6"/>
      <c r="WWK57" s="57"/>
      <c r="WWL57" s="877"/>
      <c r="WWM57" s="8"/>
      <c r="WWN57" s="8"/>
      <c r="WWO57" s="32"/>
      <c r="WWP57" s="8"/>
      <c r="WWQ57" s="6"/>
      <c r="WWR57" s="57"/>
      <c r="WWS57" s="877"/>
      <c r="WWT57" s="8"/>
      <c r="WWU57" s="8"/>
      <c r="WWV57" s="32"/>
      <c r="WWW57" s="8"/>
      <c r="WWX57" s="6"/>
      <c r="WWY57" s="57"/>
      <c r="WWZ57" s="877"/>
      <c r="WXA57" s="8"/>
      <c r="WXB57" s="8"/>
      <c r="WXC57" s="32"/>
      <c r="WXD57" s="8"/>
      <c r="WXE57" s="6"/>
      <c r="WXF57" s="57"/>
      <c r="WXG57" s="877"/>
      <c r="WXH57" s="8"/>
      <c r="WXI57" s="8"/>
      <c r="WXJ57" s="32"/>
      <c r="WXK57" s="8"/>
      <c r="WXL57" s="6"/>
      <c r="WXM57" s="57"/>
      <c r="WXN57" s="877"/>
      <c r="WXO57" s="8"/>
      <c r="WXP57" s="8"/>
      <c r="WXQ57" s="32"/>
      <c r="WXR57" s="8"/>
      <c r="WXS57" s="6"/>
      <c r="WXT57" s="57"/>
      <c r="WXU57" s="877"/>
      <c r="WXV57" s="8"/>
      <c r="WXW57" s="8"/>
      <c r="WXX57" s="32"/>
      <c r="WXY57" s="8"/>
      <c r="WXZ57" s="6"/>
      <c r="WYA57" s="57"/>
      <c r="WYB57" s="877"/>
      <c r="WYC57" s="8"/>
      <c r="WYD57" s="8"/>
      <c r="WYE57" s="32"/>
      <c r="WYF57" s="8"/>
      <c r="WYG57" s="6"/>
      <c r="WYH57" s="57"/>
      <c r="WYI57" s="877"/>
      <c r="WYJ57" s="8"/>
      <c r="WYK57" s="8"/>
      <c r="WYL57" s="32"/>
      <c r="WYM57" s="8"/>
      <c r="WYN57" s="6"/>
      <c r="WYO57" s="57"/>
      <c r="WYP57" s="877"/>
      <c r="WYQ57" s="8"/>
      <c r="WYR57" s="8"/>
      <c r="WYS57" s="32"/>
      <c r="WYT57" s="8"/>
      <c r="WYU57" s="6"/>
      <c r="WYV57" s="57"/>
      <c r="WYW57" s="877"/>
      <c r="WYX57" s="8"/>
      <c r="WYY57" s="8"/>
      <c r="WYZ57" s="32"/>
      <c r="WZA57" s="8"/>
      <c r="WZB57" s="6"/>
      <c r="WZC57" s="57"/>
      <c r="WZD57" s="877"/>
      <c r="WZE57" s="8"/>
      <c r="WZF57" s="8"/>
      <c r="WZG57" s="32"/>
      <c r="WZH57" s="8"/>
      <c r="WZI57" s="6"/>
      <c r="WZJ57" s="57"/>
      <c r="WZK57" s="877"/>
      <c r="WZL57" s="8"/>
      <c r="WZM57" s="8"/>
      <c r="WZN57" s="32"/>
      <c r="WZO57" s="8"/>
      <c r="WZP57" s="6"/>
      <c r="WZQ57" s="57"/>
      <c r="WZR57" s="877"/>
      <c r="WZS57" s="8"/>
      <c r="WZT57" s="8"/>
      <c r="WZU57" s="32"/>
      <c r="WZV57" s="8"/>
      <c r="WZW57" s="6"/>
      <c r="WZX57" s="57"/>
      <c r="WZY57" s="877"/>
      <c r="WZZ57" s="8"/>
      <c r="XAA57" s="8"/>
      <c r="XAB57" s="32"/>
      <c r="XAC57" s="8"/>
      <c r="XAD57" s="6"/>
      <c r="XAE57" s="57"/>
      <c r="XAF57" s="877"/>
      <c r="XAG57" s="8"/>
      <c r="XAH57" s="8"/>
      <c r="XAI57" s="32"/>
      <c r="XAJ57" s="8"/>
      <c r="XAK57" s="6"/>
      <c r="XAL57" s="57"/>
      <c r="XAM57" s="877"/>
      <c r="XAN57" s="8"/>
      <c r="XAO57" s="8"/>
      <c r="XAP57" s="32"/>
      <c r="XAQ57" s="8"/>
      <c r="XAR57" s="6"/>
      <c r="XAS57" s="57"/>
      <c r="XAT57" s="877"/>
      <c r="XAU57" s="8"/>
      <c r="XAV57" s="8"/>
      <c r="XAW57" s="32"/>
      <c r="XAX57" s="8"/>
      <c r="XAY57" s="6"/>
      <c r="XAZ57" s="57"/>
      <c r="XBA57" s="877"/>
      <c r="XBB57" s="8"/>
      <c r="XBC57" s="8"/>
      <c r="XBD57" s="32"/>
      <c r="XBE57" s="8"/>
      <c r="XBF57" s="6"/>
      <c r="XBG57" s="57"/>
      <c r="XBH57" s="877"/>
      <c r="XBI57" s="8"/>
      <c r="XBJ57" s="8"/>
      <c r="XBK57" s="32"/>
      <c r="XBL57" s="8"/>
      <c r="XBM57" s="6"/>
      <c r="XBN57" s="57"/>
      <c r="XBO57" s="877"/>
      <c r="XBP57" s="8"/>
      <c r="XBQ57" s="8"/>
      <c r="XBR57" s="32"/>
      <c r="XBS57" s="8"/>
      <c r="XBT57" s="6"/>
      <c r="XBU57" s="57"/>
      <c r="XBV57" s="877"/>
      <c r="XBW57" s="8"/>
      <c r="XBX57" s="8"/>
      <c r="XBY57" s="32"/>
      <c r="XBZ57" s="8"/>
      <c r="XCA57" s="6"/>
      <c r="XCB57" s="57"/>
      <c r="XCC57" s="877"/>
      <c r="XCD57" s="8"/>
      <c r="XCE57" s="8"/>
      <c r="XCF57" s="32"/>
      <c r="XCG57" s="8"/>
      <c r="XCH57" s="6"/>
      <c r="XCI57" s="57"/>
      <c r="XCJ57" s="877"/>
      <c r="XCK57" s="8"/>
      <c r="XCL57" s="8"/>
      <c r="XCM57" s="32"/>
      <c r="XCN57" s="8"/>
      <c r="XCO57" s="6"/>
      <c r="XCP57" s="57"/>
      <c r="XCQ57" s="877"/>
      <c r="XCR57" s="8"/>
      <c r="XCS57" s="8"/>
      <c r="XCT57" s="32"/>
      <c r="XCU57" s="8"/>
      <c r="XCV57" s="6"/>
      <c r="XCW57" s="57"/>
      <c r="XCX57" s="877"/>
      <c r="XCY57" s="8"/>
      <c r="XCZ57" s="8"/>
      <c r="XDA57" s="32"/>
      <c r="XDB57" s="8"/>
      <c r="XDC57" s="6"/>
      <c r="XDD57" s="57"/>
      <c r="XDE57" s="877"/>
      <c r="XDF57" s="8"/>
      <c r="XDG57" s="8"/>
      <c r="XDH57" s="32"/>
      <c r="XDI57" s="8"/>
      <c r="XDJ57" s="6"/>
      <c r="XDK57" s="57"/>
      <c r="XDL57" s="877"/>
      <c r="XDM57" s="8"/>
      <c r="XDN57" s="8"/>
      <c r="XDO57" s="32"/>
      <c r="XDP57" s="8"/>
      <c r="XDQ57" s="6"/>
      <c r="XDR57" s="57"/>
      <c r="XDS57" s="877"/>
      <c r="XDT57" s="8"/>
      <c r="XDU57" s="8"/>
      <c r="XDV57" s="32"/>
      <c r="XDW57" s="8"/>
      <c r="XDX57" s="6"/>
      <c r="XDY57" s="57"/>
      <c r="XDZ57" s="877"/>
      <c r="XEA57" s="8"/>
      <c r="XEB57" s="8"/>
      <c r="XEC57" s="32"/>
      <c r="XED57" s="8"/>
      <c r="XEE57" s="6"/>
      <c r="XEF57" s="57"/>
      <c r="XEG57" s="877"/>
      <c r="XEH57" s="8"/>
      <c r="XEI57" s="8"/>
      <c r="XEJ57" s="32"/>
      <c r="XEK57" s="8"/>
      <c r="XEL57" s="6"/>
      <c r="XEM57" s="57"/>
      <c r="XEN57" s="877"/>
      <c r="XEO57" s="8"/>
      <c r="XEP57" s="8"/>
      <c r="XEQ57" s="32"/>
      <c r="XER57" s="8"/>
      <c r="XES57" s="6"/>
      <c r="XET57" s="57"/>
      <c r="XEU57" s="877"/>
      <c r="XEV57" s="8"/>
      <c r="XEW57" s="8"/>
      <c r="XEX57" s="32"/>
      <c r="XEY57" s="8"/>
      <c r="XEZ57" s="6"/>
      <c r="XFA57" s="57"/>
      <c r="XFB57" s="877"/>
      <c r="XFC57" s="8"/>
      <c r="XFD57" s="8"/>
    </row>
    <row r="58" spans="1:16384" s="15" customFormat="1" ht="14.4" x14ac:dyDescent="0.3">
      <c r="I58" s="176"/>
    </row>
    <row r="59" spans="1:16384" s="15" customFormat="1" ht="15" thickBot="1" x14ac:dyDescent="0.35">
      <c r="A59" s="459" t="s">
        <v>1051</v>
      </c>
      <c r="B59" s="886" t="s">
        <v>1052</v>
      </c>
      <c r="C59"/>
      <c r="D59" s="100"/>
      <c r="G59" s="1469" t="s">
        <v>606</v>
      </c>
    </row>
    <row r="60" spans="1:16384" s="56" customFormat="1" ht="33" customHeight="1" thickTop="1" x14ac:dyDescent="0.3">
      <c r="A60" s="1620"/>
      <c r="B60" s="1620"/>
      <c r="C60" s="1614" t="s">
        <v>109</v>
      </c>
      <c r="D60" s="1614"/>
      <c r="E60" s="32"/>
      <c r="F60" s="1614" t="s">
        <v>185</v>
      </c>
      <c r="G60" s="1614" t="e">
        <v>#REF!</v>
      </c>
    </row>
    <row r="61" spans="1:16384" s="56" customFormat="1" x14ac:dyDescent="0.3">
      <c r="A61" s="1621"/>
      <c r="B61" s="1621"/>
      <c r="C61" s="887" t="s">
        <v>1635</v>
      </c>
      <c r="D61" s="888" t="s">
        <v>1568</v>
      </c>
      <c r="E61" s="32"/>
      <c r="F61" s="887" t="s">
        <v>1635</v>
      </c>
      <c r="G61" s="888" t="s">
        <v>1568</v>
      </c>
    </row>
    <row r="62" spans="1:16384" s="56" customFormat="1" x14ac:dyDescent="0.3">
      <c r="A62" s="98"/>
      <c r="B62" s="98"/>
      <c r="C62" s="375"/>
      <c r="D62" s="98"/>
      <c r="E62" s="32"/>
      <c r="F62" s="127"/>
      <c r="G62" s="128"/>
    </row>
    <row r="63" spans="1:16384" s="15" customFormat="1" ht="14.4" x14ac:dyDescent="0.3">
      <c r="A63" s="701" t="s">
        <v>113</v>
      </c>
      <c r="B63" s="701" t="s">
        <v>1053</v>
      </c>
      <c r="C63" s="141">
        <v>0</v>
      </c>
      <c r="D63" s="847">
        <v>0</v>
      </c>
      <c r="E63" s="32"/>
      <c r="F63" s="890">
        <v>494729</v>
      </c>
      <c r="G63" s="891">
        <v>463030</v>
      </c>
    </row>
    <row r="64" spans="1:16384" s="15" customFormat="1" ht="15" thickBot="1" x14ac:dyDescent="0.35">
      <c r="A64" s="701" t="s">
        <v>1576</v>
      </c>
      <c r="B64" s="701" t="s">
        <v>1577</v>
      </c>
      <c r="C64" s="134">
        <v>16079</v>
      </c>
      <c r="D64" s="223">
        <v>863</v>
      </c>
      <c r="E64" s="32"/>
      <c r="F64" s="134">
        <v>0</v>
      </c>
      <c r="G64" s="223">
        <v>0</v>
      </c>
    </row>
    <row r="65" spans="1:8" s="56" customFormat="1" x14ac:dyDescent="0.3">
      <c r="A65" s="895" t="s">
        <v>796</v>
      </c>
      <c r="B65" s="895" t="s">
        <v>1054</v>
      </c>
      <c r="C65" s="896">
        <v>16079</v>
      </c>
      <c r="D65" s="897">
        <v>863</v>
      </c>
      <c r="E65" s="32"/>
      <c r="F65" s="896">
        <v>494729</v>
      </c>
      <c r="G65" s="897">
        <v>463030</v>
      </c>
      <c r="H65" s="1238"/>
    </row>
    <row r="66" spans="1:8" s="15" customFormat="1" ht="14.4" x14ac:dyDescent="0.3">
      <c r="A66" s="898"/>
      <c r="B66" s="898"/>
      <c r="C66" s="899"/>
      <c r="D66" s="880"/>
      <c r="E66" s="32"/>
      <c r="F66" s="899"/>
      <c r="G66" s="880"/>
    </row>
    <row r="67" spans="1:8" s="15" customFormat="1" ht="14.4" x14ac:dyDescent="0.3">
      <c r="A67" s="701" t="s">
        <v>1732</v>
      </c>
      <c r="B67" s="701" t="s">
        <v>1733</v>
      </c>
      <c r="C67" s="141">
        <v>0</v>
      </c>
      <c r="D67" s="847">
        <v>0</v>
      </c>
      <c r="E67" s="32"/>
      <c r="F67" s="890">
        <v>102102</v>
      </c>
      <c r="G67" s="891">
        <v>107609</v>
      </c>
    </row>
    <row r="68" spans="1:8" s="15" customFormat="1" ht="15" thickBot="1" x14ac:dyDescent="0.35">
      <c r="A68" s="701" t="s">
        <v>116</v>
      </c>
      <c r="B68" s="701" t="s">
        <v>115</v>
      </c>
      <c r="C68" s="134">
        <v>0</v>
      </c>
      <c r="D68" s="223">
        <v>0</v>
      </c>
      <c r="E68" s="32"/>
      <c r="F68" s="134">
        <v>83149</v>
      </c>
      <c r="G68" s="223">
        <v>53659</v>
      </c>
    </row>
    <row r="69" spans="1:8" s="56" customFormat="1" ht="14.4" thickBot="1" x14ac:dyDescent="0.35">
      <c r="A69" s="183" t="s">
        <v>797</v>
      </c>
      <c r="B69" s="183" t="s">
        <v>1055</v>
      </c>
      <c r="C69" s="1452">
        <v>0</v>
      </c>
      <c r="D69" s="1453">
        <v>0</v>
      </c>
      <c r="E69" s="32"/>
      <c r="F69" s="896">
        <v>185251</v>
      </c>
      <c r="G69" s="1451">
        <v>161268</v>
      </c>
      <c r="H69" s="1238"/>
    </row>
    <row r="70" spans="1:8" s="15" customFormat="1" ht="15" thickBot="1" x14ac:dyDescent="0.35">
      <c r="A70" s="901" t="s">
        <v>798</v>
      </c>
      <c r="B70" s="901" t="s">
        <v>538</v>
      </c>
      <c r="C70" s="884">
        <v>16079</v>
      </c>
      <c r="D70" s="902">
        <v>863</v>
      </c>
      <c r="E70" s="32"/>
      <c r="F70" s="903">
        <v>679980</v>
      </c>
      <c r="G70" s="904">
        <v>624298</v>
      </c>
      <c r="H70" s="905"/>
    </row>
    <row r="71" spans="1:8" ht="14.4" thickTop="1" x14ac:dyDescent="0.3">
      <c r="C71" s="880"/>
      <c r="D71" s="880"/>
      <c r="F71" s="880"/>
      <c r="G71" s="880"/>
    </row>
    <row r="72" spans="1:8" x14ac:dyDescent="0.3">
      <c r="C72" s="880"/>
      <c r="D72" s="880"/>
      <c r="F72" s="1254"/>
      <c r="G72" s="880"/>
    </row>
    <row r="73" spans="1:8" x14ac:dyDescent="0.3">
      <c r="B73" s="764"/>
      <c r="C73" s="880"/>
      <c r="D73" s="880"/>
      <c r="F73" s="1254"/>
      <c r="G73" s="880"/>
    </row>
    <row r="74" spans="1:8" x14ac:dyDescent="0.3">
      <c r="C74" s="880"/>
      <c r="D74" s="880"/>
      <c r="F74" s="1254"/>
      <c r="G74" s="880"/>
    </row>
    <row r="75" spans="1:8" x14ac:dyDescent="0.3">
      <c r="C75" s="880"/>
      <c r="D75" s="880"/>
      <c r="F75" s="1254"/>
      <c r="G75" s="880"/>
    </row>
    <row r="76" spans="1:8" x14ac:dyDescent="0.3">
      <c r="C76" s="880"/>
      <c r="D76" s="880"/>
      <c r="F76" s="1254"/>
      <c r="G76" s="880"/>
    </row>
    <row r="77" spans="1:8" x14ac:dyDescent="0.3">
      <c r="C77" s="880"/>
      <c r="D77" s="880"/>
      <c r="F77" s="1254"/>
      <c r="G77" s="880"/>
    </row>
    <row r="78" spans="1:8" x14ac:dyDescent="0.3">
      <c r="C78" s="880"/>
      <c r="D78" s="880"/>
      <c r="F78" s="1254"/>
      <c r="G78" s="880"/>
    </row>
    <row r="79" spans="1:8" x14ac:dyDescent="0.3">
      <c r="C79" s="880"/>
      <c r="D79" s="880"/>
      <c r="F79" s="880"/>
      <c r="G79" s="880"/>
    </row>
    <row r="81" spans="1:9" s="15" customFormat="1" ht="15" thickBot="1" x14ac:dyDescent="0.35">
      <c r="A81" s="459" t="s">
        <v>799</v>
      </c>
      <c r="B81" s="459" t="s">
        <v>668</v>
      </c>
      <c r="C81"/>
      <c r="H81" s="1151"/>
      <c r="I81" s="1469" t="s">
        <v>606</v>
      </c>
    </row>
    <row r="82" spans="1:9" s="15" customFormat="1" ht="33" customHeight="1" thickTop="1" x14ac:dyDescent="0.3">
      <c r="A82" s="1531"/>
      <c r="B82" s="1531"/>
      <c r="C82" s="1149" t="s">
        <v>109</v>
      </c>
      <c r="D82" s="1149"/>
      <c r="E82" s="1149"/>
      <c r="G82" s="1150" t="s">
        <v>185</v>
      </c>
      <c r="H82" s="1150"/>
      <c r="I82" s="1150"/>
    </row>
    <row r="83" spans="1:9" s="15" customFormat="1" ht="14.4" x14ac:dyDescent="0.3">
      <c r="A83" s="1532"/>
      <c r="B83" s="1532"/>
      <c r="C83" s="1110" t="s">
        <v>1633</v>
      </c>
      <c r="D83" s="1173" t="s">
        <v>1634</v>
      </c>
      <c r="E83" s="1125">
        <v>2023</v>
      </c>
      <c r="G83" s="1125" t="s">
        <v>1633</v>
      </c>
      <c r="H83" s="1125" t="s">
        <v>1634</v>
      </c>
      <c r="I83" s="1125">
        <v>2023</v>
      </c>
    </row>
    <row r="84" spans="1:9" s="15" customFormat="1" ht="14.4" x14ac:dyDescent="0.3">
      <c r="A84" s="606"/>
      <c r="B84" s="606"/>
      <c r="C84" s="906"/>
      <c r="D84" s="1126"/>
      <c r="E84" s="1126"/>
      <c r="G84" s="535"/>
      <c r="H84" s="538"/>
      <c r="I84" s="538"/>
    </row>
    <row r="85" spans="1:9" s="15" customFormat="1" ht="14.4" x14ac:dyDescent="0.3">
      <c r="A85" s="606"/>
      <c r="B85" s="606"/>
      <c r="C85" s="906"/>
      <c r="D85" s="1126"/>
      <c r="E85" s="1126"/>
      <c r="G85" s="535"/>
      <c r="H85" s="538"/>
      <c r="I85" s="538"/>
    </row>
    <row r="86" spans="1:9" s="15" customFormat="1" ht="14.4" x14ac:dyDescent="0.3">
      <c r="A86" s="889" t="s">
        <v>869</v>
      </c>
      <c r="B86" s="889" t="s">
        <v>870</v>
      </c>
      <c r="C86" s="1001">
        <v>863</v>
      </c>
      <c r="D86" s="1127">
        <v>0</v>
      </c>
      <c r="E86" s="1127">
        <v>0</v>
      </c>
      <c r="G86" s="907">
        <v>624298</v>
      </c>
      <c r="H86" s="1127">
        <v>713308</v>
      </c>
      <c r="I86" s="1127">
        <v>713308</v>
      </c>
    </row>
    <row r="87" spans="1:9" s="56" customFormat="1" ht="12" x14ac:dyDescent="0.2">
      <c r="A87" s="892" t="s">
        <v>431</v>
      </c>
      <c r="B87" s="892" t="s">
        <v>532</v>
      </c>
      <c r="C87" s="134">
        <v>0</v>
      </c>
      <c r="D87" s="223">
        <v>0</v>
      </c>
      <c r="E87" s="1127">
        <v>0</v>
      </c>
      <c r="G87" s="1225">
        <v>46053</v>
      </c>
      <c r="H87" s="700">
        <v>-56021</v>
      </c>
      <c r="I87" s="700">
        <v>-68272</v>
      </c>
    </row>
    <row r="88" spans="1:9" s="56" customFormat="1" ht="22.8" x14ac:dyDescent="0.2">
      <c r="A88" s="892" t="s">
        <v>655</v>
      </c>
      <c r="B88" s="892" t="s">
        <v>794</v>
      </c>
      <c r="C88" s="879">
        <v>0</v>
      </c>
      <c r="D88" s="767">
        <v>0</v>
      </c>
      <c r="E88" s="1127">
        <v>0</v>
      </c>
      <c r="G88" s="151">
        <v>63500</v>
      </c>
      <c r="H88" s="700">
        <v>27675</v>
      </c>
      <c r="I88" s="700">
        <v>76311</v>
      </c>
    </row>
    <row r="89" spans="1:9" s="56" customFormat="1" ht="12" x14ac:dyDescent="0.2">
      <c r="A89" s="724" t="s">
        <v>1617</v>
      </c>
      <c r="B89" s="724" t="s">
        <v>1588</v>
      </c>
      <c r="C89" s="879">
        <v>15229</v>
      </c>
      <c r="D89" s="767">
        <v>0</v>
      </c>
      <c r="E89" s="1127">
        <v>863</v>
      </c>
      <c r="G89" s="151"/>
      <c r="H89" s="700"/>
      <c r="I89" s="700"/>
    </row>
    <row r="90" spans="1:9" s="56" customFormat="1" ht="12" x14ac:dyDescent="0.2">
      <c r="A90" s="892" t="s">
        <v>654</v>
      </c>
      <c r="B90" s="892" t="s">
        <v>795</v>
      </c>
      <c r="C90" s="134">
        <v>0</v>
      </c>
      <c r="D90" s="223">
        <v>0</v>
      </c>
      <c r="E90" s="1127">
        <v>0</v>
      </c>
      <c r="G90" s="131">
        <v>-53826</v>
      </c>
      <c r="H90" s="700">
        <v>-48393</v>
      </c>
      <c r="I90" s="700">
        <v>-96977</v>
      </c>
    </row>
    <row r="91" spans="1:9" s="56" customFormat="1" ht="12.6" thickBot="1" x14ac:dyDescent="0.35">
      <c r="A91" s="894" t="s">
        <v>744</v>
      </c>
      <c r="B91" s="894" t="s">
        <v>732</v>
      </c>
      <c r="C91" s="871">
        <v>-13</v>
      </c>
      <c r="D91" s="900">
        <v>0</v>
      </c>
      <c r="E91" s="1127">
        <v>0</v>
      </c>
      <c r="G91" s="908">
        <v>-45</v>
      </c>
      <c r="H91" s="1128">
        <v>-81</v>
      </c>
      <c r="I91" s="1128">
        <v>-72</v>
      </c>
    </row>
    <row r="92" spans="1:9" s="15" customFormat="1" ht="15" thickBot="1" x14ac:dyDescent="0.35">
      <c r="A92" s="1296" t="s">
        <v>877</v>
      </c>
      <c r="B92" s="1296" t="s">
        <v>878</v>
      </c>
      <c r="C92" s="881">
        <v>16079</v>
      </c>
      <c r="D92" s="882">
        <v>0</v>
      </c>
      <c r="E92" s="882">
        <v>863</v>
      </c>
      <c r="G92" s="1297">
        <v>679980</v>
      </c>
      <c r="H92" s="882">
        <v>636488</v>
      </c>
      <c r="I92" s="882">
        <v>624298</v>
      </c>
    </row>
    <row r="93" spans="1:9" x14ac:dyDescent="0.3">
      <c r="A93" s="1295" t="s">
        <v>653</v>
      </c>
      <c r="B93" s="1295" t="s">
        <v>652</v>
      </c>
      <c r="C93" s="875"/>
      <c r="D93" s="32"/>
      <c r="G93" s="899"/>
    </row>
    <row r="94" spans="1:9" s="56" customFormat="1" ht="11.4" x14ac:dyDescent="0.2">
      <c r="A94" s="892" t="s">
        <v>1602</v>
      </c>
      <c r="B94" s="892" t="s">
        <v>1657</v>
      </c>
      <c r="C94" s="134">
        <v>16079</v>
      </c>
      <c r="D94" s="223">
        <v>0</v>
      </c>
      <c r="E94" s="223">
        <v>863</v>
      </c>
      <c r="G94" s="879">
        <v>419794</v>
      </c>
      <c r="H94" s="223">
        <v>362339</v>
      </c>
      <c r="I94" s="223">
        <v>719798</v>
      </c>
    </row>
    <row r="95" spans="1:9" s="56" customFormat="1" ht="11.4" x14ac:dyDescent="0.2">
      <c r="A95" s="892" t="s">
        <v>1655</v>
      </c>
      <c r="B95" s="892" t="s">
        <v>1656</v>
      </c>
      <c r="C95" s="134">
        <v>0</v>
      </c>
      <c r="D95" s="223">
        <v>0</v>
      </c>
      <c r="E95" s="223">
        <v>0</v>
      </c>
      <c r="G95" s="131">
        <v>-373741</v>
      </c>
      <c r="H95" s="700">
        <v>-418360</v>
      </c>
      <c r="I95" s="700">
        <v>-788070</v>
      </c>
    </row>
    <row r="96" spans="1:9" s="15" customFormat="1" ht="15" thickBot="1" x14ac:dyDescent="0.35">
      <c r="A96" s="909" t="s">
        <v>1056</v>
      </c>
      <c r="B96" s="909" t="s">
        <v>1057</v>
      </c>
      <c r="C96" s="910">
        <v>16079</v>
      </c>
      <c r="D96" s="1294">
        <v>0</v>
      </c>
      <c r="E96" s="1364">
        <v>863</v>
      </c>
      <c r="G96" s="1195">
        <v>46053</v>
      </c>
      <c r="H96" s="1129">
        <v>-56021</v>
      </c>
      <c r="I96" s="1129">
        <v>-68272</v>
      </c>
    </row>
    <row r="97" spans="3:9" x14ac:dyDescent="0.3">
      <c r="D97" s="32"/>
      <c r="H97" s="1167"/>
    </row>
    <row r="98" spans="3:9" x14ac:dyDescent="0.3">
      <c r="C98" s="880"/>
      <c r="D98" s="880"/>
      <c r="E98" s="880"/>
      <c r="G98" s="1003"/>
      <c r="H98" s="880"/>
      <c r="I98" s="880"/>
    </row>
    <row r="99" spans="3:9" x14ac:dyDescent="0.3">
      <c r="G99" s="1003"/>
      <c r="H99" s="1003"/>
    </row>
  </sheetData>
  <mergeCells count="19">
    <mergeCell ref="A82:A83"/>
    <mergeCell ref="B82:B83"/>
    <mergeCell ref="A40:A41"/>
    <mergeCell ref="B40:B41"/>
    <mergeCell ref="C40:D40"/>
    <mergeCell ref="F40:G40"/>
    <mergeCell ref="A60:A61"/>
    <mergeCell ref="B60:B61"/>
    <mergeCell ref="C60:D60"/>
    <mergeCell ref="F60:G60"/>
    <mergeCell ref="A22:A23"/>
    <mergeCell ref="B22:B23"/>
    <mergeCell ref="C22:D22"/>
    <mergeCell ref="F22:G22"/>
    <mergeCell ref="B9:B10"/>
    <mergeCell ref="C9:D9"/>
    <mergeCell ref="F9:I9"/>
    <mergeCell ref="F10:G10"/>
    <mergeCell ref="H10:I10"/>
  </mergeCells>
  <conditionalFormatting sqref="C71:D71 F71:G71">
    <cfRule type="containsText" dxfId="2" priority="2" operator="containsText" text="FALSE">
      <formula>NOT(ISERROR(SEARCH("FALSE",C71)))</formula>
    </cfRule>
  </conditionalFormatting>
  <conditionalFormatting sqref="C98:I98">
    <cfRule type="containsText" dxfId="1" priority="3" operator="containsText" text="FALSE">
      <formula>NOT(ISERROR(SEARCH("FALSE",C98)))</formula>
    </cfRule>
  </conditionalFormatting>
  <conditionalFormatting sqref="H30:I47">
    <cfRule type="containsText" dxfId="0" priority="4" operator="containsText" text="false">
      <formula>NOT(ISERROR(SEARCH("false",H30)))</formula>
    </cfRule>
  </conditionalFormatting>
  <pageMargins left="0" right="0" top="0.94488188976377963" bottom="0.74803149606299213" header="0.11811023622047245" footer="0.11811023622047245"/>
  <pageSetup paperSize="9" scale="59" fitToHeight="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4AC7-53C8-49A5-8CAC-5069EED5D817}">
  <sheetPr>
    <tabColor rgb="FFFF00FF"/>
  </sheetPr>
  <dimension ref="A1:L47"/>
  <sheetViews>
    <sheetView showGridLines="0" workbookViewId="0">
      <selection activeCell="I39" sqref="I39"/>
    </sheetView>
  </sheetViews>
  <sheetFormatPr defaultRowHeight="14.4" x14ac:dyDescent="0.3"/>
  <cols>
    <col min="1" max="1" width="3" customWidth="1"/>
    <col min="2" max="2" width="2.44140625" customWidth="1"/>
    <col min="3" max="3" width="50.5546875" customWidth="1"/>
    <col min="4" max="4" width="17" customWidth="1"/>
    <col min="5" max="5" width="16.44140625" style="813" customWidth="1"/>
    <col min="6" max="6" width="10.5546875" style="985" customWidth="1"/>
    <col min="7" max="8" width="14.5546875" style="986" customWidth="1"/>
    <col min="9" max="9" width="18.44140625" style="986" customWidth="1"/>
    <col min="10" max="10" width="50.5546875" style="987" customWidth="1"/>
    <col min="11" max="11" width="26.5546875" customWidth="1"/>
    <col min="257" max="257" width="3" customWidth="1"/>
    <col min="258" max="258" width="2.44140625" customWidth="1"/>
    <col min="259" max="259" width="50.5546875" customWidth="1"/>
    <col min="260" max="260" width="17" customWidth="1"/>
    <col min="261" max="261" width="16.44140625" customWidth="1"/>
    <col min="262" max="262" width="10.5546875" customWidth="1"/>
    <col min="263" max="265" width="14.5546875" customWidth="1"/>
    <col min="266" max="266" width="50.5546875" customWidth="1"/>
    <col min="267" max="267" width="26.5546875" customWidth="1"/>
    <col min="513" max="513" width="3" customWidth="1"/>
    <col min="514" max="514" width="2.44140625" customWidth="1"/>
    <col min="515" max="515" width="50.5546875" customWidth="1"/>
    <col min="516" max="516" width="17" customWidth="1"/>
    <col min="517" max="517" width="16.44140625" customWidth="1"/>
    <col min="518" max="518" width="10.5546875" customWidth="1"/>
    <col min="519" max="521" width="14.5546875" customWidth="1"/>
    <col min="522" max="522" width="50.5546875" customWidth="1"/>
    <col min="523" max="523" width="26.5546875" customWidth="1"/>
    <col min="769" max="769" width="3" customWidth="1"/>
    <col min="770" max="770" width="2.44140625" customWidth="1"/>
    <col min="771" max="771" width="50.5546875" customWidth="1"/>
    <col min="772" max="772" width="17" customWidth="1"/>
    <col min="773" max="773" width="16.44140625" customWidth="1"/>
    <col min="774" max="774" width="10.5546875" customWidth="1"/>
    <col min="775" max="777" width="14.5546875" customWidth="1"/>
    <col min="778" max="778" width="50.5546875" customWidth="1"/>
    <col min="779" max="779" width="26.5546875" customWidth="1"/>
    <col min="1025" max="1025" width="3" customWidth="1"/>
    <col min="1026" max="1026" width="2.44140625" customWidth="1"/>
    <col min="1027" max="1027" width="50.5546875" customWidth="1"/>
    <col min="1028" max="1028" width="17" customWidth="1"/>
    <col min="1029" max="1029" width="16.44140625" customWidth="1"/>
    <col min="1030" max="1030" width="10.5546875" customWidth="1"/>
    <col min="1031" max="1033" width="14.5546875" customWidth="1"/>
    <col min="1034" max="1034" width="50.5546875" customWidth="1"/>
    <col min="1035" max="1035" width="26.5546875" customWidth="1"/>
    <col min="1281" max="1281" width="3" customWidth="1"/>
    <col min="1282" max="1282" width="2.44140625" customWidth="1"/>
    <col min="1283" max="1283" width="50.5546875" customWidth="1"/>
    <col min="1284" max="1284" width="17" customWidth="1"/>
    <col min="1285" max="1285" width="16.44140625" customWidth="1"/>
    <col min="1286" max="1286" width="10.5546875" customWidth="1"/>
    <col min="1287" max="1289" width="14.5546875" customWidth="1"/>
    <col min="1290" max="1290" width="50.5546875" customWidth="1"/>
    <col min="1291" max="1291" width="26.5546875" customWidth="1"/>
    <col min="1537" max="1537" width="3" customWidth="1"/>
    <col min="1538" max="1538" width="2.44140625" customWidth="1"/>
    <col min="1539" max="1539" width="50.5546875" customWidth="1"/>
    <col min="1540" max="1540" width="17" customWidth="1"/>
    <col min="1541" max="1541" width="16.44140625" customWidth="1"/>
    <col min="1542" max="1542" width="10.5546875" customWidth="1"/>
    <col min="1543" max="1545" width="14.5546875" customWidth="1"/>
    <col min="1546" max="1546" width="50.5546875" customWidth="1"/>
    <col min="1547" max="1547" width="26.5546875" customWidth="1"/>
    <col min="1793" max="1793" width="3" customWidth="1"/>
    <col min="1794" max="1794" width="2.44140625" customWidth="1"/>
    <col min="1795" max="1795" width="50.5546875" customWidth="1"/>
    <col min="1796" max="1796" width="17" customWidth="1"/>
    <col min="1797" max="1797" width="16.44140625" customWidth="1"/>
    <col min="1798" max="1798" width="10.5546875" customWidth="1"/>
    <col min="1799" max="1801" width="14.5546875" customWidth="1"/>
    <col min="1802" max="1802" width="50.5546875" customWidth="1"/>
    <col min="1803" max="1803" width="26.5546875" customWidth="1"/>
    <col min="2049" max="2049" width="3" customWidth="1"/>
    <col min="2050" max="2050" width="2.44140625" customWidth="1"/>
    <col min="2051" max="2051" width="50.5546875" customWidth="1"/>
    <col min="2052" max="2052" width="17" customWidth="1"/>
    <col min="2053" max="2053" width="16.44140625" customWidth="1"/>
    <col min="2054" max="2054" width="10.5546875" customWidth="1"/>
    <col min="2055" max="2057" width="14.5546875" customWidth="1"/>
    <col min="2058" max="2058" width="50.5546875" customWidth="1"/>
    <col min="2059" max="2059" width="26.5546875" customWidth="1"/>
    <col min="2305" max="2305" width="3" customWidth="1"/>
    <col min="2306" max="2306" width="2.44140625" customWidth="1"/>
    <col min="2307" max="2307" width="50.5546875" customWidth="1"/>
    <col min="2308" max="2308" width="17" customWidth="1"/>
    <col min="2309" max="2309" width="16.44140625" customWidth="1"/>
    <col min="2310" max="2310" width="10.5546875" customWidth="1"/>
    <col min="2311" max="2313" width="14.5546875" customWidth="1"/>
    <col min="2314" max="2314" width="50.5546875" customWidth="1"/>
    <col min="2315" max="2315" width="26.5546875" customWidth="1"/>
    <col min="2561" max="2561" width="3" customWidth="1"/>
    <col min="2562" max="2562" width="2.44140625" customWidth="1"/>
    <col min="2563" max="2563" width="50.5546875" customWidth="1"/>
    <col min="2564" max="2564" width="17" customWidth="1"/>
    <col min="2565" max="2565" width="16.44140625" customWidth="1"/>
    <col min="2566" max="2566" width="10.5546875" customWidth="1"/>
    <col min="2567" max="2569" width="14.5546875" customWidth="1"/>
    <col min="2570" max="2570" width="50.5546875" customWidth="1"/>
    <col min="2571" max="2571" width="26.5546875" customWidth="1"/>
    <col min="2817" max="2817" width="3" customWidth="1"/>
    <col min="2818" max="2818" width="2.44140625" customWidth="1"/>
    <col min="2819" max="2819" width="50.5546875" customWidth="1"/>
    <col min="2820" max="2820" width="17" customWidth="1"/>
    <col min="2821" max="2821" width="16.44140625" customWidth="1"/>
    <col min="2822" max="2822" width="10.5546875" customWidth="1"/>
    <col min="2823" max="2825" width="14.5546875" customWidth="1"/>
    <col min="2826" max="2826" width="50.5546875" customWidth="1"/>
    <col min="2827" max="2827" width="26.5546875" customWidth="1"/>
    <col min="3073" max="3073" width="3" customWidth="1"/>
    <col min="3074" max="3074" width="2.44140625" customWidth="1"/>
    <col min="3075" max="3075" width="50.5546875" customWidth="1"/>
    <col min="3076" max="3076" width="17" customWidth="1"/>
    <col min="3077" max="3077" width="16.44140625" customWidth="1"/>
    <col min="3078" max="3078" width="10.5546875" customWidth="1"/>
    <col min="3079" max="3081" width="14.5546875" customWidth="1"/>
    <col min="3082" max="3082" width="50.5546875" customWidth="1"/>
    <col min="3083" max="3083" width="26.5546875" customWidth="1"/>
    <col min="3329" max="3329" width="3" customWidth="1"/>
    <col min="3330" max="3330" width="2.44140625" customWidth="1"/>
    <col min="3331" max="3331" width="50.5546875" customWidth="1"/>
    <col min="3332" max="3332" width="17" customWidth="1"/>
    <col min="3333" max="3333" width="16.44140625" customWidth="1"/>
    <col min="3334" max="3334" width="10.5546875" customWidth="1"/>
    <col min="3335" max="3337" width="14.5546875" customWidth="1"/>
    <col min="3338" max="3338" width="50.5546875" customWidth="1"/>
    <col min="3339" max="3339" width="26.5546875" customWidth="1"/>
    <col min="3585" max="3585" width="3" customWidth="1"/>
    <col min="3586" max="3586" width="2.44140625" customWidth="1"/>
    <col min="3587" max="3587" width="50.5546875" customWidth="1"/>
    <col min="3588" max="3588" width="17" customWidth="1"/>
    <col min="3589" max="3589" width="16.44140625" customWidth="1"/>
    <col min="3590" max="3590" width="10.5546875" customWidth="1"/>
    <col min="3591" max="3593" width="14.5546875" customWidth="1"/>
    <col min="3594" max="3594" width="50.5546875" customWidth="1"/>
    <col min="3595" max="3595" width="26.5546875" customWidth="1"/>
    <col min="3841" max="3841" width="3" customWidth="1"/>
    <col min="3842" max="3842" width="2.44140625" customWidth="1"/>
    <col min="3843" max="3843" width="50.5546875" customWidth="1"/>
    <col min="3844" max="3844" width="17" customWidth="1"/>
    <col min="3845" max="3845" width="16.44140625" customWidth="1"/>
    <col min="3846" max="3846" width="10.5546875" customWidth="1"/>
    <col min="3847" max="3849" width="14.5546875" customWidth="1"/>
    <col min="3850" max="3850" width="50.5546875" customWidth="1"/>
    <col min="3851" max="3851" width="26.5546875" customWidth="1"/>
    <col min="4097" max="4097" width="3" customWidth="1"/>
    <col min="4098" max="4098" width="2.44140625" customWidth="1"/>
    <col min="4099" max="4099" width="50.5546875" customWidth="1"/>
    <col min="4100" max="4100" width="17" customWidth="1"/>
    <col min="4101" max="4101" width="16.44140625" customWidth="1"/>
    <col min="4102" max="4102" width="10.5546875" customWidth="1"/>
    <col min="4103" max="4105" width="14.5546875" customWidth="1"/>
    <col min="4106" max="4106" width="50.5546875" customWidth="1"/>
    <col min="4107" max="4107" width="26.5546875" customWidth="1"/>
    <col min="4353" max="4353" width="3" customWidth="1"/>
    <col min="4354" max="4354" width="2.44140625" customWidth="1"/>
    <col min="4355" max="4355" width="50.5546875" customWidth="1"/>
    <col min="4356" max="4356" width="17" customWidth="1"/>
    <col min="4357" max="4357" width="16.44140625" customWidth="1"/>
    <col min="4358" max="4358" width="10.5546875" customWidth="1"/>
    <col min="4359" max="4361" width="14.5546875" customWidth="1"/>
    <col min="4362" max="4362" width="50.5546875" customWidth="1"/>
    <col min="4363" max="4363" width="26.5546875" customWidth="1"/>
    <col min="4609" max="4609" width="3" customWidth="1"/>
    <col min="4610" max="4610" width="2.44140625" customWidth="1"/>
    <col min="4611" max="4611" width="50.5546875" customWidth="1"/>
    <col min="4612" max="4612" width="17" customWidth="1"/>
    <col min="4613" max="4613" width="16.44140625" customWidth="1"/>
    <col min="4614" max="4614" width="10.5546875" customWidth="1"/>
    <col min="4615" max="4617" width="14.5546875" customWidth="1"/>
    <col min="4618" max="4618" width="50.5546875" customWidth="1"/>
    <col min="4619" max="4619" width="26.5546875" customWidth="1"/>
    <col min="4865" max="4865" width="3" customWidth="1"/>
    <col min="4866" max="4866" width="2.44140625" customWidth="1"/>
    <col min="4867" max="4867" width="50.5546875" customWidth="1"/>
    <col min="4868" max="4868" width="17" customWidth="1"/>
    <col min="4869" max="4869" width="16.44140625" customWidth="1"/>
    <col min="4870" max="4870" width="10.5546875" customWidth="1"/>
    <col min="4871" max="4873" width="14.5546875" customWidth="1"/>
    <col min="4874" max="4874" width="50.5546875" customWidth="1"/>
    <col min="4875" max="4875" width="26.5546875" customWidth="1"/>
    <col min="5121" max="5121" width="3" customWidth="1"/>
    <col min="5122" max="5122" width="2.44140625" customWidth="1"/>
    <col min="5123" max="5123" width="50.5546875" customWidth="1"/>
    <col min="5124" max="5124" width="17" customWidth="1"/>
    <col min="5125" max="5125" width="16.44140625" customWidth="1"/>
    <col min="5126" max="5126" width="10.5546875" customWidth="1"/>
    <col min="5127" max="5129" width="14.5546875" customWidth="1"/>
    <col min="5130" max="5130" width="50.5546875" customWidth="1"/>
    <col min="5131" max="5131" width="26.5546875" customWidth="1"/>
    <col min="5377" max="5377" width="3" customWidth="1"/>
    <col min="5378" max="5378" width="2.44140625" customWidth="1"/>
    <col min="5379" max="5379" width="50.5546875" customWidth="1"/>
    <col min="5380" max="5380" width="17" customWidth="1"/>
    <col min="5381" max="5381" width="16.44140625" customWidth="1"/>
    <col min="5382" max="5382" width="10.5546875" customWidth="1"/>
    <col min="5383" max="5385" width="14.5546875" customWidth="1"/>
    <col min="5386" max="5386" width="50.5546875" customWidth="1"/>
    <col min="5387" max="5387" width="26.5546875" customWidth="1"/>
    <col min="5633" max="5633" width="3" customWidth="1"/>
    <col min="5634" max="5634" width="2.44140625" customWidth="1"/>
    <col min="5635" max="5635" width="50.5546875" customWidth="1"/>
    <col min="5636" max="5636" width="17" customWidth="1"/>
    <col min="5637" max="5637" width="16.44140625" customWidth="1"/>
    <col min="5638" max="5638" width="10.5546875" customWidth="1"/>
    <col min="5639" max="5641" width="14.5546875" customWidth="1"/>
    <col min="5642" max="5642" width="50.5546875" customWidth="1"/>
    <col min="5643" max="5643" width="26.5546875" customWidth="1"/>
    <col min="5889" max="5889" width="3" customWidth="1"/>
    <col min="5890" max="5890" width="2.44140625" customWidth="1"/>
    <col min="5891" max="5891" width="50.5546875" customWidth="1"/>
    <col min="5892" max="5892" width="17" customWidth="1"/>
    <col min="5893" max="5893" width="16.44140625" customWidth="1"/>
    <col min="5894" max="5894" width="10.5546875" customWidth="1"/>
    <col min="5895" max="5897" width="14.5546875" customWidth="1"/>
    <col min="5898" max="5898" width="50.5546875" customWidth="1"/>
    <col min="5899" max="5899" width="26.5546875" customWidth="1"/>
    <col min="6145" max="6145" width="3" customWidth="1"/>
    <col min="6146" max="6146" width="2.44140625" customWidth="1"/>
    <col min="6147" max="6147" width="50.5546875" customWidth="1"/>
    <col min="6148" max="6148" width="17" customWidth="1"/>
    <col min="6149" max="6149" width="16.44140625" customWidth="1"/>
    <col min="6150" max="6150" width="10.5546875" customWidth="1"/>
    <col min="6151" max="6153" width="14.5546875" customWidth="1"/>
    <col min="6154" max="6154" width="50.5546875" customWidth="1"/>
    <col min="6155" max="6155" width="26.5546875" customWidth="1"/>
    <col min="6401" max="6401" width="3" customWidth="1"/>
    <col min="6402" max="6402" width="2.44140625" customWidth="1"/>
    <col min="6403" max="6403" width="50.5546875" customWidth="1"/>
    <col min="6404" max="6404" width="17" customWidth="1"/>
    <col min="6405" max="6405" width="16.44140625" customWidth="1"/>
    <col min="6406" max="6406" width="10.5546875" customWidth="1"/>
    <col min="6407" max="6409" width="14.5546875" customWidth="1"/>
    <col min="6410" max="6410" width="50.5546875" customWidth="1"/>
    <col min="6411" max="6411" width="26.5546875" customWidth="1"/>
    <col min="6657" max="6657" width="3" customWidth="1"/>
    <col min="6658" max="6658" width="2.44140625" customWidth="1"/>
    <col min="6659" max="6659" width="50.5546875" customWidth="1"/>
    <col min="6660" max="6660" width="17" customWidth="1"/>
    <col min="6661" max="6661" width="16.44140625" customWidth="1"/>
    <col min="6662" max="6662" width="10.5546875" customWidth="1"/>
    <col min="6663" max="6665" width="14.5546875" customWidth="1"/>
    <col min="6666" max="6666" width="50.5546875" customWidth="1"/>
    <col min="6667" max="6667" width="26.5546875" customWidth="1"/>
    <col min="6913" max="6913" width="3" customWidth="1"/>
    <col min="6914" max="6914" width="2.44140625" customWidth="1"/>
    <col min="6915" max="6915" width="50.5546875" customWidth="1"/>
    <col min="6916" max="6916" width="17" customWidth="1"/>
    <col min="6917" max="6917" width="16.44140625" customWidth="1"/>
    <col min="6918" max="6918" width="10.5546875" customWidth="1"/>
    <col min="6919" max="6921" width="14.5546875" customWidth="1"/>
    <col min="6922" max="6922" width="50.5546875" customWidth="1"/>
    <col min="6923" max="6923" width="26.5546875" customWidth="1"/>
    <col min="7169" max="7169" width="3" customWidth="1"/>
    <col min="7170" max="7170" width="2.44140625" customWidth="1"/>
    <col min="7171" max="7171" width="50.5546875" customWidth="1"/>
    <col min="7172" max="7172" width="17" customWidth="1"/>
    <col min="7173" max="7173" width="16.44140625" customWidth="1"/>
    <col min="7174" max="7174" width="10.5546875" customWidth="1"/>
    <col min="7175" max="7177" width="14.5546875" customWidth="1"/>
    <col min="7178" max="7178" width="50.5546875" customWidth="1"/>
    <col min="7179" max="7179" width="26.5546875" customWidth="1"/>
    <col min="7425" max="7425" width="3" customWidth="1"/>
    <col min="7426" max="7426" width="2.44140625" customWidth="1"/>
    <col min="7427" max="7427" width="50.5546875" customWidth="1"/>
    <col min="7428" max="7428" width="17" customWidth="1"/>
    <col min="7429" max="7429" width="16.44140625" customWidth="1"/>
    <col min="7430" max="7430" width="10.5546875" customWidth="1"/>
    <col min="7431" max="7433" width="14.5546875" customWidth="1"/>
    <col min="7434" max="7434" width="50.5546875" customWidth="1"/>
    <col min="7435" max="7435" width="26.5546875" customWidth="1"/>
    <col min="7681" max="7681" width="3" customWidth="1"/>
    <col min="7682" max="7682" width="2.44140625" customWidth="1"/>
    <col min="7683" max="7683" width="50.5546875" customWidth="1"/>
    <col min="7684" max="7684" width="17" customWidth="1"/>
    <col min="7685" max="7685" width="16.44140625" customWidth="1"/>
    <col min="7686" max="7686" width="10.5546875" customWidth="1"/>
    <col min="7687" max="7689" width="14.5546875" customWidth="1"/>
    <col min="7690" max="7690" width="50.5546875" customWidth="1"/>
    <col min="7691" max="7691" width="26.5546875" customWidth="1"/>
    <col min="7937" max="7937" width="3" customWidth="1"/>
    <col min="7938" max="7938" width="2.44140625" customWidth="1"/>
    <col min="7939" max="7939" width="50.5546875" customWidth="1"/>
    <col min="7940" max="7940" width="17" customWidth="1"/>
    <col min="7941" max="7941" width="16.44140625" customWidth="1"/>
    <col min="7942" max="7942" width="10.5546875" customWidth="1"/>
    <col min="7943" max="7945" width="14.5546875" customWidth="1"/>
    <col min="7946" max="7946" width="50.5546875" customWidth="1"/>
    <col min="7947" max="7947" width="26.5546875" customWidth="1"/>
    <col min="8193" max="8193" width="3" customWidth="1"/>
    <col min="8194" max="8194" width="2.44140625" customWidth="1"/>
    <col min="8195" max="8195" width="50.5546875" customWidth="1"/>
    <col min="8196" max="8196" width="17" customWidth="1"/>
    <col min="8197" max="8197" width="16.44140625" customWidth="1"/>
    <col min="8198" max="8198" width="10.5546875" customWidth="1"/>
    <col min="8199" max="8201" width="14.5546875" customWidth="1"/>
    <col min="8202" max="8202" width="50.5546875" customWidth="1"/>
    <col min="8203" max="8203" width="26.5546875" customWidth="1"/>
    <col min="8449" max="8449" width="3" customWidth="1"/>
    <col min="8450" max="8450" width="2.44140625" customWidth="1"/>
    <col min="8451" max="8451" width="50.5546875" customWidth="1"/>
    <col min="8452" max="8452" width="17" customWidth="1"/>
    <col min="8453" max="8453" width="16.44140625" customWidth="1"/>
    <col min="8454" max="8454" width="10.5546875" customWidth="1"/>
    <col min="8455" max="8457" width="14.5546875" customWidth="1"/>
    <col min="8458" max="8458" width="50.5546875" customWidth="1"/>
    <col min="8459" max="8459" width="26.5546875" customWidth="1"/>
    <col min="8705" max="8705" width="3" customWidth="1"/>
    <col min="8706" max="8706" width="2.44140625" customWidth="1"/>
    <col min="8707" max="8707" width="50.5546875" customWidth="1"/>
    <col min="8708" max="8708" width="17" customWidth="1"/>
    <col min="8709" max="8709" width="16.44140625" customWidth="1"/>
    <col min="8710" max="8710" width="10.5546875" customWidth="1"/>
    <col min="8711" max="8713" width="14.5546875" customWidth="1"/>
    <col min="8714" max="8714" width="50.5546875" customWidth="1"/>
    <col min="8715" max="8715" width="26.5546875" customWidth="1"/>
    <col min="8961" max="8961" width="3" customWidth="1"/>
    <col min="8962" max="8962" width="2.44140625" customWidth="1"/>
    <col min="8963" max="8963" width="50.5546875" customWidth="1"/>
    <col min="8964" max="8964" width="17" customWidth="1"/>
    <col min="8965" max="8965" width="16.44140625" customWidth="1"/>
    <col min="8966" max="8966" width="10.5546875" customWidth="1"/>
    <col min="8967" max="8969" width="14.5546875" customWidth="1"/>
    <col min="8970" max="8970" width="50.5546875" customWidth="1"/>
    <col min="8971" max="8971" width="26.5546875" customWidth="1"/>
    <col min="9217" max="9217" width="3" customWidth="1"/>
    <col min="9218" max="9218" width="2.44140625" customWidth="1"/>
    <col min="9219" max="9219" width="50.5546875" customWidth="1"/>
    <col min="9220" max="9220" width="17" customWidth="1"/>
    <col min="9221" max="9221" width="16.44140625" customWidth="1"/>
    <col min="9222" max="9222" width="10.5546875" customWidth="1"/>
    <col min="9223" max="9225" width="14.5546875" customWidth="1"/>
    <col min="9226" max="9226" width="50.5546875" customWidth="1"/>
    <col min="9227" max="9227" width="26.5546875" customWidth="1"/>
    <col min="9473" max="9473" width="3" customWidth="1"/>
    <col min="9474" max="9474" width="2.44140625" customWidth="1"/>
    <col min="9475" max="9475" width="50.5546875" customWidth="1"/>
    <col min="9476" max="9476" width="17" customWidth="1"/>
    <col min="9477" max="9477" width="16.44140625" customWidth="1"/>
    <col min="9478" max="9478" width="10.5546875" customWidth="1"/>
    <col min="9479" max="9481" width="14.5546875" customWidth="1"/>
    <col min="9482" max="9482" width="50.5546875" customWidth="1"/>
    <col min="9483" max="9483" width="26.5546875" customWidth="1"/>
    <col min="9729" max="9729" width="3" customWidth="1"/>
    <col min="9730" max="9730" width="2.44140625" customWidth="1"/>
    <col min="9731" max="9731" width="50.5546875" customWidth="1"/>
    <col min="9732" max="9732" width="17" customWidth="1"/>
    <col min="9733" max="9733" width="16.44140625" customWidth="1"/>
    <col min="9734" max="9734" width="10.5546875" customWidth="1"/>
    <col min="9735" max="9737" width="14.5546875" customWidth="1"/>
    <col min="9738" max="9738" width="50.5546875" customWidth="1"/>
    <col min="9739" max="9739" width="26.5546875" customWidth="1"/>
    <col min="9985" max="9985" width="3" customWidth="1"/>
    <col min="9986" max="9986" width="2.44140625" customWidth="1"/>
    <col min="9987" max="9987" width="50.5546875" customWidth="1"/>
    <col min="9988" max="9988" width="17" customWidth="1"/>
    <col min="9989" max="9989" width="16.44140625" customWidth="1"/>
    <col min="9990" max="9990" width="10.5546875" customWidth="1"/>
    <col min="9991" max="9993" width="14.5546875" customWidth="1"/>
    <col min="9994" max="9994" width="50.5546875" customWidth="1"/>
    <col min="9995" max="9995" width="26.5546875" customWidth="1"/>
    <col min="10241" max="10241" width="3" customWidth="1"/>
    <col min="10242" max="10242" width="2.44140625" customWidth="1"/>
    <col min="10243" max="10243" width="50.5546875" customWidth="1"/>
    <col min="10244" max="10244" width="17" customWidth="1"/>
    <col min="10245" max="10245" width="16.44140625" customWidth="1"/>
    <col min="10246" max="10246" width="10.5546875" customWidth="1"/>
    <col min="10247" max="10249" width="14.5546875" customWidth="1"/>
    <col min="10250" max="10250" width="50.5546875" customWidth="1"/>
    <col min="10251" max="10251" width="26.5546875" customWidth="1"/>
    <col min="10497" max="10497" width="3" customWidth="1"/>
    <col min="10498" max="10498" width="2.44140625" customWidth="1"/>
    <col min="10499" max="10499" width="50.5546875" customWidth="1"/>
    <col min="10500" max="10500" width="17" customWidth="1"/>
    <col min="10501" max="10501" width="16.44140625" customWidth="1"/>
    <col min="10502" max="10502" width="10.5546875" customWidth="1"/>
    <col min="10503" max="10505" width="14.5546875" customWidth="1"/>
    <col min="10506" max="10506" width="50.5546875" customWidth="1"/>
    <col min="10507" max="10507" width="26.5546875" customWidth="1"/>
    <col min="10753" max="10753" width="3" customWidth="1"/>
    <col min="10754" max="10754" width="2.44140625" customWidth="1"/>
    <col min="10755" max="10755" width="50.5546875" customWidth="1"/>
    <col min="10756" max="10756" width="17" customWidth="1"/>
    <col min="10757" max="10757" width="16.44140625" customWidth="1"/>
    <col min="10758" max="10758" width="10.5546875" customWidth="1"/>
    <col min="10759" max="10761" width="14.5546875" customWidth="1"/>
    <col min="10762" max="10762" width="50.5546875" customWidth="1"/>
    <col min="10763" max="10763" width="26.5546875" customWidth="1"/>
    <col min="11009" max="11009" width="3" customWidth="1"/>
    <col min="11010" max="11010" width="2.44140625" customWidth="1"/>
    <col min="11011" max="11011" width="50.5546875" customWidth="1"/>
    <col min="11012" max="11012" width="17" customWidth="1"/>
    <col min="11013" max="11013" width="16.44140625" customWidth="1"/>
    <col min="11014" max="11014" width="10.5546875" customWidth="1"/>
    <col min="11015" max="11017" width="14.5546875" customWidth="1"/>
    <col min="11018" max="11018" width="50.5546875" customWidth="1"/>
    <col min="11019" max="11019" width="26.5546875" customWidth="1"/>
    <col min="11265" max="11265" width="3" customWidth="1"/>
    <col min="11266" max="11266" width="2.44140625" customWidth="1"/>
    <col min="11267" max="11267" width="50.5546875" customWidth="1"/>
    <col min="11268" max="11268" width="17" customWidth="1"/>
    <col min="11269" max="11269" width="16.44140625" customWidth="1"/>
    <col min="11270" max="11270" width="10.5546875" customWidth="1"/>
    <col min="11271" max="11273" width="14.5546875" customWidth="1"/>
    <col min="11274" max="11274" width="50.5546875" customWidth="1"/>
    <col min="11275" max="11275" width="26.5546875" customWidth="1"/>
    <col min="11521" max="11521" width="3" customWidth="1"/>
    <col min="11522" max="11522" width="2.44140625" customWidth="1"/>
    <col min="11523" max="11523" width="50.5546875" customWidth="1"/>
    <col min="11524" max="11524" width="17" customWidth="1"/>
    <col min="11525" max="11525" width="16.44140625" customWidth="1"/>
    <col min="11526" max="11526" width="10.5546875" customWidth="1"/>
    <col min="11527" max="11529" width="14.5546875" customWidth="1"/>
    <col min="11530" max="11530" width="50.5546875" customWidth="1"/>
    <col min="11531" max="11531" width="26.5546875" customWidth="1"/>
    <col min="11777" max="11777" width="3" customWidth="1"/>
    <col min="11778" max="11778" width="2.44140625" customWidth="1"/>
    <col min="11779" max="11779" width="50.5546875" customWidth="1"/>
    <col min="11780" max="11780" width="17" customWidth="1"/>
    <col min="11781" max="11781" width="16.44140625" customWidth="1"/>
    <col min="11782" max="11782" width="10.5546875" customWidth="1"/>
    <col min="11783" max="11785" width="14.5546875" customWidth="1"/>
    <col min="11786" max="11786" width="50.5546875" customWidth="1"/>
    <col min="11787" max="11787" width="26.5546875" customWidth="1"/>
    <col min="12033" max="12033" width="3" customWidth="1"/>
    <col min="12034" max="12034" width="2.44140625" customWidth="1"/>
    <col min="12035" max="12035" width="50.5546875" customWidth="1"/>
    <col min="12036" max="12036" width="17" customWidth="1"/>
    <col min="12037" max="12037" width="16.44140625" customWidth="1"/>
    <col min="12038" max="12038" width="10.5546875" customWidth="1"/>
    <col min="12039" max="12041" width="14.5546875" customWidth="1"/>
    <col min="12042" max="12042" width="50.5546875" customWidth="1"/>
    <col min="12043" max="12043" width="26.5546875" customWidth="1"/>
    <col min="12289" max="12289" width="3" customWidth="1"/>
    <col min="12290" max="12290" width="2.44140625" customWidth="1"/>
    <col min="12291" max="12291" width="50.5546875" customWidth="1"/>
    <col min="12292" max="12292" width="17" customWidth="1"/>
    <col min="12293" max="12293" width="16.44140625" customWidth="1"/>
    <col min="12294" max="12294" width="10.5546875" customWidth="1"/>
    <col min="12295" max="12297" width="14.5546875" customWidth="1"/>
    <col min="12298" max="12298" width="50.5546875" customWidth="1"/>
    <col min="12299" max="12299" width="26.5546875" customWidth="1"/>
    <col min="12545" max="12545" width="3" customWidth="1"/>
    <col min="12546" max="12546" width="2.44140625" customWidth="1"/>
    <col min="12547" max="12547" width="50.5546875" customWidth="1"/>
    <col min="12548" max="12548" width="17" customWidth="1"/>
    <col min="12549" max="12549" width="16.44140625" customWidth="1"/>
    <col min="12550" max="12550" width="10.5546875" customWidth="1"/>
    <col min="12551" max="12553" width="14.5546875" customWidth="1"/>
    <col min="12554" max="12554" width="50.5546875" customWidth="1"/>
    <col min="12555" max="12555" width="26.5546875" customWidth="1"/>
    <col min="12801" max="12801" width="3" customWidth="1"/>
    <col min="12802" max="12802" width="2.44140625" customWidth="1"/>
    <col min="12803" max="12803" width="50.5546875" customWidth="1"/>
    <col min="12804" max="12804" width="17" customWidth="1"/>
    <col min="12805" max="12805" width="16.44140625" customWidth="1"/>
    <col min="12806" max="12806" width="10.5546875" customWidth="1"/>
    <col min="12807" max="12809" width="14.5546875" customWidth="1"/>
    <col min="12810" max="12810" width="50.5546875" customWidth="1"/>
    <col min="12811" max="12811" width="26.5546875" customWidth="1"/>
    <col min="13057" max="13057" width="3" customWidth="1"/>
    <col min="13058" max="13058" width="2.44140625" customWidth="1"/>
    <col min="13059" max="13059" width="50.5546875" customWidth="1"/>
    <col min="13060" max="13060" width="17" customWidth="1"/>
    <col min="13061" max="13061" width="16.44140625" customWidth="1"/>
    <col min="13062" max="13062" width="10.5546875" customWidth="1"/>
    <col min="13063" max="13065" width="14.5546875" customWidth="1"/>
    <col min="13066" max="13066" width="50.5546875" customWidth="1"/>
    <col min="13067" max="13067" width="26.5546875" customWidth="1"/>
    <col min="13313" max="13313" width="3" customWidth="1"/>
    <col min="13314" max="13314" width="2.44140625" customWidth="1"/>
    <col min="13315" max="13315" width="50.5546875" customWidth="1"/>
    <col min="13316" max="13316" width="17" customWidth="1"/>
    <col min="13317" max="13317" width="16.44140625" customWidth="1"/>
    <col min="13318" max="13318" width="10.5546875" customWidth="1"/>
    <col min="13319" max="13321" width="14.5546875" customWidth="1"/>
    <col min="13322" max="13322" width="50.5546875" customWidth="1"/>
    <col min="13323" max="13323" width="26.5546875" customWidth="1"/>
    <col min="13569" max="13569" width="3" customWidth="1"/>
    <col min="13570" max="13570" width="2.44140625" customWidth="1"/>
    <col min="13571" max="13571" width="50.5546875" customWidth="1"/>
    <col min="13572" max="13572" width="17" customWidth="1"/>
    <col min="13573" max="13573" width="16.44140625" customWidth="1"/>
    <col min="13574" max="13574" width="10.5546875" customWidth="1"/>
    <col min="13575" max="13577" width="14.5546875" customWidth="1"/>
    <col min="13578" max="13578" width="50.5546875" customWidth="1"/>
    <col min="13579" max="13579" width="26.5546875" customWidth="1"/>
    <col min="13825" max="13825" width="3" customWidth="1"/>
    <col min="13826" max="13826" width="2.44140625" customWidth="1"/>
    <col min="13827" max="13827" width="50.5546875" customWidth="1"/>
    <col min="13828" max="13828" width="17" customWidth="1"/>
    <col min="13829" max="13829" width="16.44140625" customWidth="1"/>
    <col min="13830" max="13830" width="10.5546875" customWidth="1"/>
    <col min="13831" max="13833" width="14.5546875" customWidth="1"/>
    <col min="13834" max="13834" width="50.5546875" customWidth="1"/>
    <col min="13835" max="13835" width="26.5546875" customWidth="1"/>
    <col min="14081" max="14081" width="3" customWidth="1"/>
    <col min="14082" max="14082" width="2.44140625" customWidth="1"/>
    <col min="14083" max="14083" width="50.5546875" customWidth="1"/>
    <col min="14084" max="14084" width="17" customWidth="1"/>
    <col min="14085" max="14085" width="16.44140625" customWidth="1"/>
    <col min="14086" max="14086" width="10.5546875" customWidth="1"/>
    <col min="14087" max="14089" width="14.5546875" customWidth="1"/>
    <col min="14090" max="14090" width="50.5546875" customWidth="1"/>
    <col min="14091" max="14091" width="26.5546875" customWidth="1"/>
    <col min="14337" max="14337" width="3" customWidth="1"/>
    <col min="14338" max="14338" width="2.44140625" customWidth="1"/>
    <col min="14339" max="14339" width="50.5546875" customWidth="1"/>
    <col min="14340" max="14340" width="17" customWidth="1"/>
    <col min="14341" max="14341" width="16.44140625" customWidth="1"/>
    <col min="14342" max="14342" width="10.5546875" customWidth="1"/>
    <col min="14343" max="14345" width="14.5546875" customWidth="1"/>
    <col min="14346" max="14346" width="50.5546875" customWidth="1"/>
    <col min="14347" max="14347" width="26.5546875" customWidth="1"/>
    <col min="14593" max="14593" width="3" customWidth="1"/>
    <col min="14594" max="14594" width="2.44140625" customWidth="1"/>
    <col min="14595" max="14595" width="50.5546875" customWidth="1"/>
    <col min="14596" max="14596" width="17" customWidth="1"/>
    <col min="14597" max="14597" width="16.44140625" customWidth="1"/>
    <col min="14598" max="14598" width="10.5546875" customWidth="1"/>
    <col min="14599" max="14601" width="14.5546875" customWidth="1"/>
    <col min="14602" max="14602" width="50.5546875" customWidth="1"/>
    <col min="14603" max="14603" width="26.5546875" customWidth="1"/>
    <col min="14849" max="14849" width="3" customWidth="1"/>
    <col min="14850" max="14850" width="2.44140625" customWidth="1"/>
    <col min="14851" max="14851" width="50.5546875" customWidth="1"/>
    <col min="14852" max="14852" width="17" customWidth="1"/>
    <col min="14853" max="14853" width="16.44140625" customWidth="1"/>
    <col min="14854" max="14854" width="10.5546875" customWidth="1"/>
    <col min="14855" max="14857" width="14.5546875" customWidth="1"/>
    <col min="14858" max="14858" width="50.5546875" customWidth="1"/>
    <col min="14859" max="14859" width="26.5546875" customWidth="1"/>
    <col min="15105" max="15105" width="3" customWidth="1"/>
    <col min="15106" max="15106" width="2.44140625" customWidth="1"/>
    <col min="15107" max="15107" width="50.5546875" customWidth="1"/>
    <col min="15108" max="15108" width="17" customWidth="1"/>
    <col min="15109" max="15109" width="16.44140625" customWidth="1"/>
    <col min="15110" max="15110" width="10.5546875" customWidth="1"/>
    <col min="15111" max="15113" width="14.5546875" customWidth="1"/>
    <col min="15114" max="15114" width="50.5546875" customWidth="1"/>
    <col min="15115" max="15115" width="26.5546875" customWidth="1"/>
    <col min="15361" max="15361" width="3" customWidth="1"/>
    <col min="15362" max="15362" width="2.44140625" customWidth="1"/>
    <col min="15363" max="15363" width="50.5546875" customWidth="1"/>
    <col min="15364" max="15364" width="17" customWidth="1"/>
    <col min="15365" max="15365" width="16.44140625" customWidth="1"/>
    <col min="15366" max="15366" width="10.5546875" customWidth="1"/>
    <col min="15367" max="15369" width="14.5546875" customWidth="1"/>
    <col min="15370" max="15370" width="50.5546875" customWidth="1"/>
    <col min="15371" max="15371" width="26.5546875" customWidth="1"/>
    <col min="15617" max="15617" width="3" customWidth="1"/>
    <col min="15618" max="15618" width="2.44140625" customWidth="1"/>
    <col min="15619" max="15619" width="50.5546875" customWidth="1"/>
    <col min="15620" max="15620" width="17" customWidth="1"/>
    <col min="15621" max="15621" width="16.44140625" customWidth="1"/>
    <col min="15622" max="15622" width="10.5546875" customWidth="1"/>
    <col min="15623" max="15625" width="14.5546875" customWidth="1"/>
    <col min="15626" max="15626" width="50.5546875" customWidth="1"/>
    <col min="15627" max="15627" width="26.5546875" customWidth="1"/>
    <col min="15873" max="15873" width="3" customWidth="1"/>
    <col min="15874" max="15874" width="2.44140625" customWidth="1"/>
    <col min="15875" max="15875" width="50.5546875" customWidth="1"/>
    <col min="15876" max="15876" width="17" customWidth="1"/>
    <col min="15877" max="15877" width="16.44140625" customWidth="1"/>
    <col min="15878" max="15878" width="10.5546875" customWidth="1"/>
    <col min="15879" max="15881" width="14.5546875" customWidth="1"/>
    <col min="15882" max="15882" width="50.5546875" customWidth="1"/>
    <col min="15883" max="15883" width="26.5546875" customWidth="1"/>
    <col min="16129" max="16129" width="3" customWidth="1"/>
    <col min="16130" max="16130" width="2.44140625" customWidth="1"/>
    <col min="16131" max="16131" width="50.5546875" customWidth="1"/>
    <col min="16132" max="16132" width="17" customWidth="1"/>
    <col min="16133" max="16133" width="16.44140625" customWidth="1"/>
    <col min="16134" max="16134" width="10.5546875" customWidth="1"/>
    <col min="16135" max="16137" width="14.5546875" customWidth="1"/>
    <col min="16138" max="16138" width="50.5546875" customWidth="1"/>
    <col min="16139" max="16139" width="26.5546875" customWidth="1"/>
  </cols>
  <sheetData>
    <row r="1" spans="1:12" x14ac:dyDescent="0.3">
      <c r="A1" t="s">
        <v>843</v>
      </c>
    </row>
    <row r="2" spans="1:12" x14ac:dyDescent="0.3">
      <c r="A2" t="s">
        <v>842</v>
      </c>
    </row>
    <row r="3" spans="1:12" x14ac:dyDescent="0.3">
      <c r="A3" t="s">
        <v>841</v>
      </c>
    </row>
    <row r="4" spans="1:12" x14ac:dyDescent="0.3">
      <c r="A4" t="s">
        <v>840</v>
      </c>
    </row>
    <row r="5" spans="1:12" ht="15.6" x14ac:dyDescent="0.3">
      <c r="A5" s="1622" t="s">
        <v>839</v>
      </c>
      <c r="B5" s="1622"/>
      <c r="C5" s="1622"/>
      <c r="D5" s="1622"/>
      <c r="E5" s="1622"/>
      <c r="F5" s="1622"/>
      <c r="G5" s="1622"/>
      <c r="H5" s="1622"/>
      <c r="I5" s="1622"/>
      <c r="J5" s="1622"/>
    </row>
    <row r="6" spans="1:12" x14ac:dyDescent="0.3">
      <c r="A6" s="1623" t="s">
        <v>1533</v>
      </c>
      <c r="B6" s="1624"/>
      <c r="C6" s="1624"/>
      <c r="D6" s="1624"/>
      <c r="E6" s="1624"/>
      <c r="F6" s="1624"/>
      <c r="G6" s="1624"/>
      <c r="H6" s="1624"/>
      <c r="I6" s="1624"/>
      <c r="J6" s="1624"/>
    </row>
    <row r="7" spans="1:12" x14ac:dyDescent="0.3">
      <c r="A7" s="988"/>
      <c r="B7" s="988"/>
      <c r="C7" s="988"/>
      <c r="D7" s="988"/>
      <c r="F7" s="989"/>
      <c r="G7" s="990"/>
      <c r="H7" s="990"/>
      <c r="I7" s="990"/>
    </row>
    <row r="8" spans="1:12" x14ac:dyDescent="0.3">
      <c r="C8" s="991" t="s">
        <v>838</v>
      </c>
      <c r="D8" s="991" t="s">
        <v>1413</v>
      </c>
      <c r="E8" s="991" t="s">
        <v>262</v>
      </c>
      <c r="F8" s="992" t="s">
        <v>837</v>
      </c>
      <c r="G8" s="993"/>
      <c r="H8" s="993"/>
      <c r="I8" s="993"/>
      <c r="J8" s="994" t="s">
        <v>836</v>
      </c>
    </row>
    <row r="9" spans="1:12" ht="24.6" x14ac:dyDescent="0.3">
      <c r="C9" s="1255"/>
      <c r="D9" s="1255"/>
      <c r="E9" s="1255"/>
      <c r="F9" s="1256"/>
      <c r="G9" s="1257" t="s">
        <v>1115</v>
      </c>
      <c r="H9" s="1257"/>
      <c r="I9" s="1257" t="s">
        <v>1116</v>
      </c>
      <c r="J9" s="1258"/>
    </row>
    <row r="10" spans="1:12" x14ac:dyDescent="0.3">
      <c r="C10" s="1259" t="s">
        <v>825</v>
      </c>
      <c r="D10" s="1260">
        <v>10316053</v>
      </c>
      <c r="E10" s="1261" t="s">
        <v>1121</v>
      </c>
      <c r="F10" s="1262">
        <v>45199</v>
      </c>
      <c r="G10" s="1263">
        <v>35898.639999999999</v>
      </c>
      <c r="H10" s="1263"/>
      <c r="I10" s="1263">
        <f t="shared" ref="I10:I23" si="0">G10+H10</f>
        <v>35898.639999999999</v>
      </c>
      <c r="J10" s="1264" t="s">
        <v>1534</v>
      </c>
    </row>
    <row r="11" spans="1:12" x14ac:dyDescent="0.3">
      <c r="C11" s="1068" t="s">
        <v>1376</v>
      </c>
      <c r="D11" s="1062">
        <v>10315010</v>
      </c>
      <c r="E11" s="1265"/>
      <c r="F11" s="1266">
        <v>44957</v>
      </c>
      <c r="G11" s="1267">
        <v>211422.96000000002</v>
      </c>
      <c r="H11" s="1267"/>
      <c r="I11" s="1267">
        <f t="shared" si="0"/>
        <v>211422.96000000002</v>
      </c>
      <c r="J11" s="1062" t="s">
        <v>1377</v>
      </c>
    </row>
    <row r="12" spans="1:12" x14ac:dyDescent="0.3">
      <c r="C12" s="1068" t="s">
        <v>1378</v>
      </c>
      <c r="D12" s="1062">
        <v>10315959</v>
      </c>
      <c r="E12" s="1265" t="s">
        <v>1535</v>
      </c>
      <c r="F12" s="1266">
        <v>44957</v>
      </c>
      <c r="G12" s="1267">
        <v>34499.97</v>
      </c>
      <c r="H12" s="1267"/>
      <c r="I12" s="1267">
        <f t="shared" si="0"/>
        <v>34499.97</v>
      </c>
      <c r="J12" s="1062"/>
    </row>
    <row r="13" spans="1:12" x14ac:dyDescent="0.3">
      <c r="C13" s="1276" t="s">
        <v>1379</v>
      </c>
      <c r="D13" s="1242">
        <v>10314044</v>
      </c>
      <c r="E13" s="1265" t="s">
        <v>1380</v>
      </c>
      <c r="F13" s="1266">
        <v>45016</v>
      </c>
      <c r="G13" s="1275">
        <v>85486.29</v>
      </c>
      <c r="H13" s="1267"/>
      <c r="I13" s="1267">
        <f t="shared" si="0"/>
        <v>85486.29</v>
      </c>
      <c r="J13" s="1062" t="s">
        <v>1381</v>
      </c>
    </row>
    <row r="14" spans="1:12" ht="24" x14ac:dyDescent="0.3">
      <c r="C14" s="1276" t="s">
        <v>1536</v>
      </c>
      <c r="D14" s="1268">
        <v>10315405</v>
      </c>
      <c r="E14" s="1265" t="s">
        <v>1537</v>
      </c>
      <c r="F14" s="1266">
        <v>45138</v>
      </c>
      <c r="G14" s="1275">
        <v>85486.29</v>
      </c>
      <c r="H14" s="1267"/>
      <c r="I14" s="1267">
        <f>G14+H14</f>
        <v>85486.29</v>
      </c>
      <c r="J14" s="1068" t="s">
        <v>1538</v>
      </c>
      <c r="L14" s="998"/>
    </row>
    <row r="15" spans="1:12" ht="24" x14ac:dyDescent="0.3">
      <c r="C15" s="1276" t="s">
        <v>1539</v>
      </c>
      <c r="D15" s="1268">
        <v>10316205</v>
      </c>
      <c r="E15" s="1265" t="s">
        <v>1537</v>
      </c>
      <c r="F15" s="1266">
        <v>45199</v>
      </c>
      <c r="G15" s="1275">
        <v>85486.29</v>
      </c>
      <c r="H15" s="1267"/>
      <c r="I15" s="1267">
        <f>G15+H15</f>
        <v>85486.29</v>
      </c>
      <c r="J15" s="1068" t="s">
        <v>1540</v>
      </c>
      <c r="L15" s="998"/>
    </row>
    <row r="16" spans="1:12" x14ac:dyDescent="0.3">
      <c r="C16" s="1068" t="s">
        <v>1541</v>
      </c>
      <c r="D16" s="1068">
        <v>10316121</v>
      </c>
      <c r="E16" s="1265" t="s">
        <v>1542</v>
      </c>
      <c r="F16" s="1266">
        <v>45199</v>
      </c>
      <c r="G16" s="1267">
        <v>30659.78</v>
      </c>
      <c r="H16" s="1267"/>
      <c r="I16" s="1267">
        <f t="shared" si="0"/>
        <v>30659.78</v>
      </c>
      <c r="J16" s="1068" t="s">
        <v>1543</v>
      </c>
    </row>
    <row r="17" spans="1:12" ht="24" x14ac:dyDescent="0.3">
      <c r="C17" s="1068" t="s">
        <v>1544</v>
      </c>
      <c r="D17" s="1269">
        <v>10316040</v>
      </c>
      <c r="E17" s="1265"/>
      <c r="F17" s="1266">
        <v>45199</v>
      </c>
      <c r="G17" s="1267">
        <v>77653.64</v>
      </c>
      <c r="H17" s="1267"/>
      <c r="I17" s="1267">
        <f t="shared" si="0"/>
        <v>77653.64</v>
      </c>
      <c r="J17" s="1270"/>
      <c r="L17" s="998"/>
    </row>
    <row r="18" spans="1:12" ht="24" x14ac:dyDescent="0.3">
      <c r="C18" s="1068" t="s">
        <v>1545</v>
      </c>
      <c r="D18" s="1269">
        <v>10316097</v>
      </c>
      <c r="E18" s="1265"/>
      <c r="F18" s="1266">
        <v>45199</v>
      </c>
      <c r="G18" s="1267">
        <v>9370.52</v>
      </c>
      <c r="H18" s="1267"/>
      <c r="I18" s="1267">
        <f t="shared" si="0"/>
        <v>9370.52</v>
      </c>
      <c r="J18" s="1270"/>
      <c r="L18" s="998"/>
    </row>
    <row r="19" spans="1:12" ht="24" x14ac:dyDescent="0.3">
      <c r="C19" s="1068" t="s">
        <v>1546</v>
      </c>
      <c r="D19" s="1269">
        <v>10316099</v>
      </c>
      <c r="E19" s="1265"/>
      <c r="F19" s="1266">
        <v>45199</v>
      </c>
      <c r="G19" s="1267">
        <v>158.21</v>
      </c>
      <c r="H19" s="1267"/>
      <c r="I19" s="1267">
        <f t="shared" si="0"/>
        <v>158.21</v>
      </c>
      <c r="J19" s="1270"/>
      <c r="L19" s="998"/>
    </row>
    <row r="20" spans="1:12" ht="24" x14ac:dyDescent="0.3">
      <c r="C20" s="1068" t="s">
        <v>1547</v>
      </c>
      <c r="D20" s="1269">
        <v>10316101</v>
      </c>
      <c r="E20" s="1265"/>
      <c r="F20" s="1266">
        <v>45199</v>
      </c>
      <c r="G20" s="1267">
        <v>3390.25</v>
      </c>
      <c r="H20" s="1267"/>
      <c r="I20" s="1267">
        <f>G20+H20</f>
        <v>3390.25</v>
      </c>
      <c r="J20" s="1270"/>
      <c r="L20" s="998"/>
    </row>
    <row r="21" spans="1:12" x14ac:dyDescent="0.3">
      <c r="C21" s="1068" t="s">
        <v>1548</v>
      </c>
      <c r="D21" s="1269">
        <v>10316185</v>
      </c>
      <c r="E21" s="1265"/>
      <c r="F21" s="1266">
        <v>45199</v>
      </c>
      <c r="G21" s="1267">
        <v>749275.54</v>
      </c>
      <c r="H21" s="1267">
        <v>-749275.54</v>
      </c>
      <c r="I21" s="1267">
        <f t="shared" si="0"/>
        <v>0</v>
      </c>
      <c r="J21" s="1270" t="s">
        <v>1549</v>
      </c>
      <c r="K21" s="998"/>
      <c r="L21" s="998"/>
    </row>
    <row r="22" spans="1:12" x14ac:dyDescent="0.3">
      <c r="C22" s="1068" t="s">
        <v>1550</v>
      </c>
      <c r="D22" s="1269">
        <v>10316194</v>
      </c>
      <c r="E22" s="1265"/>
      <c r="F22" s="1266">
        <v>45199</v>
      </c>
      <c r="G22" s="1267">
        <v>180578.66</v>
      </c>
      <c r="H22" s="1267">
        <v>-180578.66</v>
      </c>
      <c r="I22" s="1267">
        <f t="shared" si="0"/>
        <v>0</v>
      </c>
      <c r="J22" s="1270" t="s">
        <v>1534</v>
      </c>
      <c r="K22" s="998"/>
      <c r="L22" s="998"/>
    </row>
    <row r="23" spans="1:12" x14ac:dyDescent="0.3">
      <c r="C23" s="998" t="s">
        <v>1551</v>
      </c>
      <c r="D23" s="1269">
        <v>10316315</v>
      </c>
      <c r="E23" s="1265"/>
      <c r="F23" s="1266">
        <v>45230</v>
      </c>
      <c r="G23" s="1267"/>
      <c r="H23" s="1267">
        <v>103948.73</v>
      </c>
      <c r="I23" s="1267">
        <f t="shared" si="0"/>
        <v>103948.73</v>
      </c>
      <c r="J23" s="1066" t="s">
        <v>1552</v>
      </c>
      <c r="K23" s="998" t="s">
        <v>1553</v>
      </c>
      <c r="L23" s="998"/>
    </row>
    <row r="24" spans="1:12" x14ac:dyDescent="0.3">
      <c r="C24" s="1271" t="s">
        <v>607</v>
      </c>
      <c r="D24" s="1271"/>
      <c r="E24" s="1272"/>
      <c r="F24" s="1266"/>
      <c r="G24" s="1273">
        <f>SUM(G10:G23)</f>
        <v>1589367.04</v>
      </c>
      <c r="H24" s="1273"/>
      <c r="I24" s="1273">
        <f>SUM(I10:I22)</f>
        <v>659512.84000000008</v>
      </c>
      <c r="J24" s="1065"/>
    </row>
    <row r="25" spans="1:12" s="1274" customFormat="1" x14ac:dyDescent="0.3">
      <c r="C25" s="998"/>
      <c r="D25" s="998"/>
      <c r="E25" s="813"/>
      <c r="F25" s="985"/>
      <c r="G25" s="986"/>
      <c r="H25" s="986"/>
      <c r="I25" s="986"/>
      <c r="J25" s="987"/>
    </row>
    <row r="27" spans="1:12" x14ac:dyDescent="0.3">
      <c r="A27" s="1274" t="s">
        <v>1382</v>
      </c>
      <c r="B27" s="1274"/>
      <c r="C27" s="1277"/>
      <c r="D27" s="1274"/>
      <c r="E27" s="1278"/>
      <c r="F27" s="1278"/>
      <c r="G27" s="1278"/>
      <c r="H27" s="1274"/>
      <c r="I27"/>
      <c r="J27"/>
    </row>
    <row r="28" spans="1:12" x14ac:dyDescent="0.3">
      <c r="A28" s="1274" t="s">
        <v>1383</v>
      </c>
      <c r="B28" s="1274"/>
      <c r="C28" s="1277"/>
      <c r="D28" s="1274"/>
      <c r="E28" s="1278"/>
      <c r="F28" s="1278"/>
      <c r="G28" s="1278"/>
      <c r="H28" s="1274"/>
      <c r="I28"/>
      <c r="J28"/>
    </row>
    <row r="29" spans="1:12" x14ac:dyDescent="0.3">
      <c r="A29" s="1274" t="s">
        <v>1384</v>
      </c>
      <c r="B29" s="1274"/>
      <c r="C29" s="1277"/>
      <c r="D29" s="1274"/>
      <c r="E29" s="1278"/>
      <c r="F29" s="1278"/>
      <c r="G29" s="1278"/>
      <c r="H29" s="1274"/>
      <c r="I29"/>
      <c r="J29"/>
    </row>
    <row r="30" spans="1:12" x14ac:dyDescent="0.3">
      <c r="A30" s="1274" t="s">
        <v>1385</v>
      </c>
      <c r="B30" s="1274"/>
      <c r="C30" s="1277"/>
      <c r="D30" s="1274"/>
      <c r="E30" s="1278"/>
      <c r="F30" s="1278"/>
      <c r="G30" s="1278"/>
      <c r="H30" s="1274"/>
      <c r="I30"/>
      <c r="J30"/>
    </row>
    <row r="31" spans="1:12" x14ac:dyDescent="0.3">
      <c r="A31" s="1279"/>
      <c r="B31" s="1625" t="s">
        <v>839</v>
      </c>
      <c r="C31" s="1626"/>
      <c r="D31" s="1626"/>
      <c r="E31" s="1626"/>
      <c r="F31" s="1626"/>
      <c r="G31" s="1626"/>
      <c r="H31" s="1626"/>
      <c r="I31"/>
      <c r="J31"/>
    </row>
    <row r="32" spans="1:12" ht="15" thickBot="1" x14ac:dyDescent="0.35">
      <c r="A32" s="1627" t="s">
        <v>1554</v>
      </c>
      <c r="B32" s="1626"/>
      <c r="C32" s="1626"/>
      <c r="D32" s="1626"/>
      <c r="E32" s="1626"/>
      <c r="F32" s="1626"/>
      <c r="G32" s="1626"/>
      <c r="H32" s="1626"/>
      <c r="I32"/>
      <c r="J32"/>
    </row>
    <row r="33" spans="1:11" ht="21.6" x14ac:dyDescent="0.3">
      <c r="A33" s="1274"/>
      <c r="B33" s="1274"/>
      <c r="C33" s="991" t="s">
        <v>838</v>
      </c>
      <c r="D33" s="1201" t="s">
        <v>262</v>
      </c>
      <c r="E33" s="1202" t="s">
        <v>837</v>
      </c>
      <c r="F33" s="1203" t="s">
        <v>1386</v>
      </c>
      <c r="G33" s="1203" t="s">
        <v>1387</v>
      </c>
      <c r="H33" s="1203" t="s">
        <v>1388</v>
      </c>
      <c r="I33" s="1204" t="s">
        <v>836</v>
      </c>
      <c r="J33"/>
    </row>
    <row r="34" spans="1:11" x14ac:dyDescent="0.3">
      <c r="A34" s="1274"/>
      <c r="B34" s="1274"/>
      <c r="C34" s="1056" t="s">
        <v>1555</v>
      </c>
      <c r="D34" s="1057" t="s">
        <v>1389</v>
      </c>
      <c r="E34" s="1280">
        <v>45199</v>
      </c>
      <c r="F34" s="1209">
        <v>291504.52</v>
      </c>
      <c r="G34" s="1205">
        <f>-F34</f>
        <v>-291504.52</v>
      </c>
      <c r="H34" s="1205">
        <f t="shared" ref="H34:H45" si="1">F34+G34</f>
        <v>0</v>
      </c>
      <c r="I34" s="1281" t="s">
        <v>1390</v>
      </c>
      <c r="J34" s="1293">
        <v>100077188</v>
      </c>
    </row>
    <row r="35" spans="1:11" x14ac:dyDescent="0.3">
      <c r="A35" s="1274"/>
      <c r="B35" s="1274"/>
      <c r="C35" s="1056" t="s">
        <v>1556</v>
      </c>
      <c r="D35" s="1243"/>
      <c r="E35" s="1280">
        <v>45230</v>
      </c>
      <c r="F35" s="1209"/>
      <c r="G35" s="1209"/>
      <c r="H35" s="1205">
        <f t="shared" si="1"/>
        <v>0</v>
      </c>
      <c r="I35" s="1281" t="s">
        <v>1390</v>
      </c>
      <c r="J35" s="1213"/>
    </row>
    <row r="36" spans="1:11" ht="16.350000000000001" customHeight="1" x14ac:dyDescent="0.3">
      <c r="A36" s="1274"/>
      <c r="B36" s="1274"/>
      <c r="C36" s="1206" t="s">
        <v>1391</v>
      </c>
      <c r="D36" s="1207" t="s">
        <v>1557</v>
      </c>
      <c r="E36" s="1208">
        <v>45169</v>
      </c>
      <c r="F36" s="1209">
        <v>11250</v>
      </c>
      <c r="G36" s="1209">
        <v>2216.67</v>
      </c>
      <c r="H36" s="1205">
        <f t="shared" si="1"/>
        <v>13466.67</v>
      </c>
      <c r="I36" s="1282" t="s">
        <v>1558</v>
      </c>
      <c r="J36" s="1213"/>
    </row>
    <row r="37" spans="1:11" ht="16.350000000000001" customHeight="1" x14ac:dyDescent="0.3">
      <c r="A37" s="1274"/>
      <c r="B37" s="1274"/>
      <c r="C37" s="1206" t="s">
        <v>1391</v>
      </c>
      <c r="D37" s="1207" t="s">
        <v>1557</v>
      </c>
      <c r="E37" s="1208">
        <v>45211</v>
      </c>
      <c r="F37" s="1209"/>
      <c r="G37" s="1209">
        <f>-8950</f>
        <v>-8950</v>
      </c>
      <c r="H37" s="1205">
        <f t="shared" si="1"/>
        <v>-8950</v>
      </c>
      <c r="I37" s="1282">
        <v>100076913</v>
      </c>
      <c r="J37" s="1213"/>
    </row>
    <row r="38" spans="1:11" ht="16.350000000000001" customHeight="1" x14ac:dyDescent="0.3">
      <c r="A38" s="1274"/>
      <c r="B38" s="1274"/>
      <c r="C38" s="1210" t="s">
        <v>1392</v>
      </c>
      <c r="D38" s="1207" t="s">
        <v>1393</v>
      </c>
      <c r="E38" s="1208">
        <v>44377</v>
      </c>
      <c r="F38" s="1211">
        <v>4005.72</v>
      </c>
      <c r="G38" s="1209"/>
      <c r="H38" s="1205">
        <f t="shared" si="1"/>
        <v>4005.72</v>
      </c>
      <c r="I38" s="1282" t="s">
        <v>1394</v>
      </c>
      <c r="J38" s="1213"/>
    </row>
    <row r="39" spans="1:11" ht="16.350000000000001" customHeight="1" x14ac:dyDescent="0.3">
      <c r="A39" s="1274"/>
      <c r="B39" s="1274"/>
      <c r="C39" s="1210" t="s">
        <v>1392</v>
      </c>
      <c r="D39" s="1207" t="s">
        <v>1393</v>
      </c>
      <c r="E39" s="1208">
        <v>44561</v>
      </c>
      <c r="F39" s="1211">
        <v>936.59</v>
      </c>
      <c r="G39" s="1209"/>
      <c r="H39" s="1205">
        <f t="shared" si="1"/>
        <v>936.59</v>
      </c>
      <c r="I39" s="1282" t="s">
        <v>1326</v>
      </c>
      <c r="J39" s="1213"/>
    </row>
    <row r="40" spans="1:11" ht="16.350000000000001" customHeight="1" x14ac:dyDescent="0.3">
      <c r="A40" s="1274"/>
      <c r="B40" s="1274"/>
      <c r="C40" s="1283" t="s">
        <v>1392</v>
      </c>
      <c r="D40" s="1284" t="s">
        <v>1393</v>
      </c>
      <c r="E40" s="1285">
        <v>44742</v>
      </c>
      <c r="F40" s="1286">
        <v>725.73</v>
      </c>
      <c r="G40" s="1286"/>
      <c r="H40" s="1287">
        <f>F40+G40</f>
        <v>725.73</v>
      </c>
      <c r="I40" s="1288" t="s">
        <v>1395</v>
      </c>
      <c r="J40" s="1213"/>
      <c r="K40" s="1213"/>
    </row>
    <row r="41" spans="1:11" x14ac:dyDescent="0.3">
      <c r="A41" s="1274"/>
      <c r="B41" s="1274"/>
      <c r="C41" s="1212" t="s">
        <v>1396</v>
      </c>
      <c r="D41" s="1207"/>
      <c r="E41" s="1208">
        <v>44926</v>
      </c>
      <c r="F41" s="1211">
        <v>1974.86</v>
      </c>
      <c r="G41" s="1209"/>
      <c r="H41" s="1205">
        <f t="shared" si="1"/>
        <v>1974.86</v>
      </c>
      <c r="I41" s="1289" t="s">
        <v>1397</v>
      </c>
      <c r="J41" s="1213"/>
      <c r="K41" s="1213"/>
    </row>
    <row r="42" spans="1:11" x14ac:dyDescent="0.3">
      <c r="A42" s="1274"/>
      <c r="B42" s="1274"/>
      <c r="C42" s="1283" t="s">
        <v>1392</v>
      </c>
      <c r="D42" s="1284" t="s">
        <v>1393</v>
      </c>
      <c r="E42" s="1285">
        <v>45107</v>
      </c>
      <c r="F42" s="1286">
        <v>3785.0799999999995</v>
      </c>
      <c r="G42" s="1286"/>
      <c r="H42" s="1287">
        <f t="shared" si="1"/>
        <v>3785.0799999999995</v>
      </c>
      <c r="I42" s="1290" t="s">
        <v>1414</v>
      </c>
      <c r="J42" s="1213"/>
      <c r="K42" s="1213"/>
    </row>
    <row r="43" spans="1:11" ht="58.2" x14ac:dyDescent="0.3">
      <c r="C43" s="1068" t="s">
        <v>1559</v>
      </c>
      <c r="D43" s="1243" t="s">
        <v>1560</v>
      </c>
      <c r="E43" s="1244">
        <v>45199</v>
      </c>
      <c r="F43" s="1209">
        <v>29621.01</v>
      </c>
      <c r="G43" s="1209"/>
      <c r="H43" s="1205">
        <f t="shared" si="1"/>
        <v>29621.01</v>
      </c>
      <c r="I43" s="1291" t="s">
        <v>1561</v>
      </c>
      <c r="J43" s="1213"/>
    </row>
    <row r="44" spans="1:11" x14ac:dyDescent="0.3">
      <c r="C44" s="1068" t="s">
        <v>1562</v>
      </c>
      <c r="D44" s="1243"/>
      <c r="E44" s="1244">
        <v>45199</v>
      </c>
      <c r="F44" s="1209">
        <v>2588.8200000000002</v>
      </c>
      <c r="G44" s="1209"/>
      <c r="H44" s="1205">
        <f t="shared" si="1"/>
        <v>2588.8200000000002</v>
      </c>
      <c r="I44" s="1291">
        <v>100076869</v>
      </c>
      <c r="J44" s="1213"/>
    </row>
    <row r="45" spans="1:11" ht="24" x14ac:dyDescent="0.3">
      <c r="C45" s="1292" t="s">
        <v>1563</v>
      </c>
      <c r="D45" s="1243"/>
      <c r="E45" s="1244">
        <v>45199</v>
      </c>
      <c r="F45" s="1209">
        <v>1584.07</v>
      </c>
      <c r="G45" s="1209"/>
      <c r="H45" s="1205">
        <f t="shared" si="1"/>
        <v>1584.07</v>
      </c>
      <c r="I45" s="1291">
        <v>100076680</v>
      </c>
      <c r="J45" s="1213"/>
    </row>
    <row r="46" spans="1:11" x14ac:dyDescent="0.3">
      <c r="A46" s="1274"/>
      <c r="B46" s="1274"/>
      <c r="C46" s="1214"/>
      <c r="D46" s="1215"/>
      <c r="E46" s="1216"/>
      <c r="F46" s="1217">
        <v>347976.4</v>
      </c>
      <c r="G46" s="1217"/>
      <c r="H46" s="1217">
        <f>SUM(H34:H45)</f>
        <v>49738.549999999996</v>
      </c>
      <c r="I46" s="1218"/>
      <c r="J46"/>
    </row>
    <row r="47" spans="1:11" ht="15" thickBot="1" x14ac:dyDescent="0.35">
      <c r="A47" s="1274"/>
      <c r="B47" s="1274"/>
      <c r="C47" s="1219" t="s">
        <v>1398</v>
      </c>
      <c r="D47" s="1220" t="s">
        <v>607</v>
      </c>
      <c r="E47" s="1221" t="s">
        <v>607</v>
      </c>
      <c r="F47" s="1222"/>
      <c r="G47" s="1222"/>
      <c r="H47" s="1222"/>
      <c r="I47" s="1223"/>
      <c r="J47"/>
    </row>
  </sheetData>
  <mergeCells count="4">
    <mergeCell ref="A5:J5"/>
    <mergeCell ref="A6:J6"/>
    <mergeCell ref="B31:H31"/>
    <mergeCell ref="A32:H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63A7-47B9-4D0A-B39C-F0BABA1F7557}">
  <sheetPr>
    <tabColor rgb="FFFF00FF"/>
  </sheetPr>
  <dimension ref="A1:O55"/>
  <sheetViews>
    <sheetView showGridLines="0" workbookViewId="0">
      <pane ySplit="9" topLeftCell="A10" activePane="bottomLeft" state="frozen"/>
      <selection pane="bottomLeft" activeCell="K30" sqref="K30"/>
    </sheetView>
  </sheetViews>
  <sheetFormatPr defaultRowHeight="14.4" x14ac:dyDescent="0.3"/>
  <cols>
    <col min="1" max="1" width="3" customWidth="1"/>
    <col min="2" max="2" width="2.44140625" customWidth="1"/>
    <col min="3" max="3" width="50.5546875" customWidth="1"/>
    <col min="4" max="4" width="16.44140625" style="813" customWidth="1"/>
    <col min="5" max="5" width="10.5546875" style="985" customWidth="1"/>
    <col min="6" max="8" width="14.5546875" style="986" customWidth="1"/>
    <col min="9" max="9" width="36.5546875" style="987" customWidth="1"/>
    <col min="14" max="14" width="25.5546875" customWidth="1"/>
    <col min="257" max="257" width="3" customWidth="1"/>
    <col min="258" max="258" width="2.44140625" customWidth="1"/>
    <col min="259" max="259" width="50.5546875" customWidth="1"/>
    <col min="260" max="260" width="16.44140625" customWidth="1"/>
    <col min="261" max="261" width="10.5546875" customWidth="1"/>
    <col min="262" max="264" width="14.5546875" customWidth="1"/>
    <col min="265" max="265" width="36.5546875" customWidth="1"/>
    <col min="270" max="270" width="25.5546875" customWidth="1"/>
    <col min="513" max="513" width="3" customWidth="1"/>
    <col min="514" max="514" width="2.44140625" customWidth="1"/>
    <col min="515" max="515" width="50.5546875" customWidth="1"/>
    <col min="516" max="516" width="16.44140625" customWidth="1"/>
    <col min="517" max="517" width="10.5546875" customWidth="1"/>
    <col min="518" max="520" width="14.5546875" customWidth="1"/>
    <col min="521" max="521" width="36.5546875" customWidth="1"/>
    <col min="526" max="526" width="25.5546875" customWidth="1"/>
    <col min="769" max="769" width="3" customWidth="1"/>
    <col min="770" max="770" width="2.44140625" customWidth="1"/>
    <col min="771" max="771" width="50.5546875" customWidth="1"/>
    <col min="772" max="772" width="16.44140625" customWidth="1"/>
    <col min="773" max="773" width="10.5546875" customWidth="1"/>
    <col min="774" max="776" width="14.5546875" customWidth="1"/>
    <col min="777" max="777" width="36.5546875" customWidth="1"/>
    <col min="782" max="782" width="25.5546875" customWidth="1"/>
    <col min="1025" max="1025" width="3" customWidth="1"/>
    <col min="1026" max="1026" width="2.44140625" customWidth="1"/>
    <col min="1027" max="1027" width="50.5546875" customWidth="1"/>
    <col min="1028" max="1028" width="16.44140625" customWidth="1"/>
    <col min="1029" max="1029" width="10.5546875" customWidth="1"/>
    <col min="1030" max="1032" width="14.5546875" customWidth="1"/>
    <col min="1033" max="1033" width="36.5546875" customWidth="1"/>
    <col min="1038" max="1038" width="25.5546875" customWidth="1"/>
    <col min="1281" max="1281" width="3" customWidth="1"/>
    <col min="1282" max="1282" width="2.44140625" customWidth="1"/>
    <col min="1283" max="1283" width="50.5546875" customWidth="1"/>
    <col min="1284" max="1284" width="16.44140625" customWidth="1"/>
    <col min="1285" max="1285" width="10.5546875" customWidth="1"/>
    <col min="1286" max="1288" width="14.5546875" customWidth="1"/>
    <col min="1289" max="1289" width="36.5546875" customWidth="1"/>
    <col min="1294" max="1294" width="25.5546875" customWidth="1"/>
    <col min="1537" max="1537" width="3" customWidth="1"/>
    <col min="1538" max="1538" width="2.44140625" customWidth="1"/>
    <col min="1539" max="1539" width="50.5546875" customWidth="1"/>
    <col min="1540" max="1540" width="16.44140625" customWidth="1"/>
    <col min="1541" max="1541" width="10.5546875" customWidth="1"/>
    <col min="1542" max="1544" width="14.5546875" customWidth="1"/>
    <col min="1545" max="1545" width="36.5546875" customWidth="1"/>
    <col min="1550" max="1550" width="25.5546875" customWidth="1"/>
    <col min="1793" max="1793" width="3" customWidth="1"/>
    <col min="1794" max="1794" width="2.44140625" customWidth="1"/>
    <col min="1795" max="1795" width="50.5546875" customWidth="1"/>
    <col min="1796" max="1796" width="16.44140625" customWidth="1"/>
    <col min="1797" max="1797" width="10.5546875" customWidth="1"/>
    <col min="1798" max="1800" width="14.5546875" customWidth="1"/>
    <col min="1801" max="1801" width="36.5546875" customWidth="1"/>
    <col min="1806" max="1806" width="25.5546875" customWidth="1"/>
    <col min="2049" max="2049" width="3" customWidth="1"/>
    <col min="2050" max="2050" width="2.44140625" customWidth="1"/>
    <col min="2051" max="2051" width="50.5546875" customWidth="1"/>
    <col min="2052" max="2052" width="16.44140625" customWidth="1"/>
    <col min="2053" max="2053" width="10.5546875" customWidth="1"/>
    <col min="2054" max="2056" width="14.5546875" customWidth="1"/>
    <col min="2057" max="2057" width="36.5546875" customWidth="1"/>
    <col min="2062" max="2062" width="25.5546875" customWidth="1"/>
    <col min="2305" max="2305" width="3" customWidth="1"/>
    <col min="2306" max="2306" width="2.44140625" customWidth="1"/>
    <col min="2307" max="2307" width="50.5546875" customWidth="1"/>
    <col min="2308" max="2308" width="16.44140625" customWidth="1"/>
    <col min="2309" max="2309" width="10.5546875" customWidth="1"/>
    <col min="2310" max="2312" width="14.5546875" customWidth="1"/>
    <col min="2313" max="2313" width="36.5546875" customWidth="1"/>
    <col min="2318" max="2318" width="25.5546875" customWidth="1"/>
    <col min="2561" max="2561" width="3" customWidth="1"/>
    <col min="2562" max="2562" width="2.44140625" customWidth="1"/>
    <col min="2563" max="2563" width="50.5546875" customWidth="1"/>
    <col min="2564" max="2564" width="16.44140625" customWidth="1"/>
    <col min="2565" max="2565" width="10.5546875" customWidth="1"/>
    <col min="2566" max="2568" width="14.5546875" customWidth="1"/>
    <col min="2569" max="2569" width="36.5546875" customWidth="1"/>
    <col min="2574" max="2574" width="25.5546875" customWidth="1"/>
    <col min="2817" max="2817" width="3" customWidth="1"/>
    <col min="2818" max="2818" width="2.44140625" customWidth="1"/>
    <col min="2819" max="2819" width="50.5546875" customWidth="1"/>
    <col min="2820" max="2820" width="16.44140625" customWidth="1"/>
    <col min="2821" max="2821" width="10.5546875" customWidth="1"/>
    <col min="2822" max="2824" width="14.5546875" customWidth="1"/>
    <col min="2825" max="2825" width="36.5546875" customWidth="1"/>
    <col min="2830" max="2830" width="25.5546875" customWidth="1"/>
    <col min="3073" max="3073" width="3" customWidth="1"/>
    <col min="3074" max="3074" width="2.44140625" customWidth="1"/>
    <col min="3075" max="3075" width="50.5546875" customWidth="1"/>
    <col min="3076" max="3076" width="16.44140625" customWidth="1"/>
    <col min="3077" max="3077" width="10.5546875" customWidth="1"/>
    <col min="3078" max="3080" width="14.5546875" customWidth="1"/>
    <col min="3081" max="3081" width="36.5546875" customWidth="1"/>
    <col min="3086" max="3086" width="25.5546875" customWidth="1"/>
    <col min="3329" max="3329" width="3" customWidth="1"/>
    <col min="3330" max="3330" width="2.44140625" customWidth="1"/>
    <col min="3331" max="3331" width="50.5546875" customWidth="1"/>
    <col min="3332" max="3332" width="16.44140625" customWidth="1"/>
    <col min="3333" max="3333" width="10.5546875" customWidth="1"/>
    <col min="3334" max="3336" width="14.5546875" customWidth="1"/>
    <col min="3337" max="3337" width="36.5546875" customWidth="1"/>
    <col min="3342" max="3342" width="25.5546875" customWidth="1"/>
    <col min="3585" max="3585" width="3" customWidth="1"/>
    <col min="3586" max="3586" width="2.44140625" customWidth="1"/>
    <col min="3587" max="3587" width="50.5546875" customWidth="1"/>
    <col min="3588" max="3588" width="16.44140625" customWidth="1"/>
    <col min="3589" max="3589" width="10.5546875" customWidth="1"/>
    <col min="3590" max="3592" width="14.5546875" customWidth="1"/>
    <col min="3593" max="3593" width="36.5546875" customWidth="1"/>
    <col min="3598" max="3598" width="25.5546875" customWidth="1"/>
    <col min="3841" max="3841" width="3" customWidth="1"/>
    <col min="3842" max="3842" width="2.44140625" customWidth="1"/>
    <col min="3843" max="3843" width="50.5546875" customWidth="1"/>
    <col min="3844" max="3844" width="16.44140625" customWidth="1"/>
    <col min="3845" max="3845" width="10.5546875" customWidth="1"/>
    <col min="3846" max="3848" width="14.5546875" customWidth="1"/>
    <col min="3849" max="3849" width="36.5546875" customWidth="1"/>
    <col min="3854" max="3854" width="25.5546875" customWidth="1"/>
    <col min="4097" max="4097" width="3" customWidth="1"/>
    <col min="4098" max="4098" width="2.44140625" customWidth="1"/>
    <col min="4099" max="4099" width="50.5546875" customWidth="1"/>
    <col min="4100" max="4100" width="16.44140625" customWidth="1"/>
    <col min="4101" max="4101" width="10.5546875" customWidth="1"/>
    <col min="4102" max="4104" width="14.5546875" customWidth="1"/>
    <col min="4105" max="4105" width="36.5546875" customWidth="1"/>
    <col min="4110" max="4110" width="25.5546875" customWidth="1"/>
    <col min="4353" max="4353" width="3" customWidth="1"/>
    <col min="4354" max="4354" width="2.44140625" customWidth="1"/>
    <col min="4355" max="4355" width="50.5546875" customWidth="1"/>
    <col min="4356" max="4356" width="16.44140625" customWidth="1"/>
    <col min="4357" max="4357" width="10.5546875" customWidth="1"/>
    <col min="4358" max="4360" width="14.5546875" customWidth="1"/>
    <col min="4361" max="4361" width="36.5546875" customWidth="1"/>
    <col min="4366" max="4366" width="25.5546875" customWidth="1"/>
    <col min="4609" max="4609" width="3" customWidth="1"/>
    <col min="4610" max="4610" width="2.44140625" customWidth="1"/>
    <col min="4611" max="4611" width="50.5546875" customWidth="1"/>
    <col min="4612" max="4612" width="16.44140625" customWidth="1"/>
    <col min="4613" max="4613" width="10.5546875" customWidth="1"/>
    <col min="4614" max="4616" width="14.5546875" customWidth="1"/>
    <col min="4617" max="4617" width="36.5546875" customWidth="1"/>
    <col min="4622" max="4622" width="25.5546875" customWidth="1"/>
    <col min="4865" max="4865" width="3" customWidth="1"/>
    <col min="4866" max="4866" width="2.44140625" customWidth="1"/>
    <col min="4867" max="4867" width="50.5546875" customWidth="1"/>
    <col min="4868" max="4868" width="16.44140625" customWidth="1"/>
    <col min="4869" max="4869" width="10.5546875" customWidth="1"/>
    <col min="4870" max="4872" width="14.5546875" customWidth="1"/>
    <col min="4873" max="4873" width="36.5546875" customWidth="1"/>
    <col min="4878" max="4878" width="25.5546875" customWidth="1"/>
    <col min="5121" max="5121" width="3" customWidth="1"/>
    <col min="5122" max="5122" width="2.44140625" customWidth="1"/>
    <col min="5123" max="5123" width="50.5546875" customWidth="1"/>
    <col min="5124" max="5124" width="16.44140625" customWidth="1"/>
    <col min="5125" max="5125" width="10.5546875" customWidth="1"/>
    <col min="5126" max="5128" width="14.5546875" customWidth="1"/>
    <col min="5129" max="5129" width="36.5546875" customWidth="1"/>
    <col min="5134" max="5134" width="25.5546875" customWidth="1"/>
    <col min="5377" max="5377" width="3" customWidth="1"/>
    <col min="5378" max="5378" width="2.44140625" customWidth="1"/>
    <col min="5379" max="5379" width="50.5546875" customWidth="1"/>
    <col min="5380" max="5380" width="16.44140625" customWidth="1"/>
    <col min="5381" max="5381" width="10.5546875" customWidth="1"/>
    <col min="5382" max="5384" width="14.5546875" customWidth="1"/>
    <col min="5385" max="5385" width="36.5546875" customWidth="1"/>
    <col min="5390" max="5390" width="25.5546875" customWidth="1"/>
    <col min="5633" max="5633" width="3" customWidth="1"/>
    <col min="5634" max="5634" width="2.44140625" customWidth="1"/>
    <col min="5635" max="5635" width="50.5546875" customWidth="1"/>
    <col min="5636" max="5636" width="16.44140625" customWidth="1"/>
    <col min="5637" max="5637" width="10.5546875" customWidth="1"/>
    <col min="5638" max="5640" width="14.5546875" customWidth="1"/>
    <col min="5641" max="5641" width="36.5546875" customWidth="1"/>
    <col min="5646" max="5646" width="25.5546875" customWidth="1"/>
    <col min="5889" max="5889" width="3" customWidth="1"/>
    <col min="5890" max="5890" width="2.44140625" customWidth="1"/>
    <col min="5891" max="5891" width="50.5546875" customWidth="1"/>
    <col min="5892" max="5892" width="16.44140625" customWidth="1"/>
    <col min="5893" max="5893" width="10.5546875" customWidth="1"/>
    <col min="5894" max="5896" width="14.5546875" customWidth="1"/>
    <col min="5897" max="5897" width="36.5546875" customWidth="1"/>
    <col min="5902" max="5902" width="25.5546875" customWidth="1"/>
    <col min="6145" max="6145" width="3" customWidth="1"/>
    <col min="6146" max="6146" width="2.44140625" customWidth="1"/>
    <col min="6147" max="6147" width="50.5546875" customWidth="1"/>
    <col min="6148" max="6148" width="16.44140625" customWidth="1"/>
    <col min="6149" max="6149" width="10.5546875" customWidth="1"/>
    <col min="6150" max="6152" width="14.5546875" customWidth="1"/>
    <col min="6153" max="6153" width="36.5546875" customWidth="1"/>
    <col min="6158" max="6158" width="25.5546875" customWidth="1"/>
    <col min="6401" max="6401" width="3" customWidth="1"/>
    <col min="6402" max="6402" width="2.44140625" customWidth="1"/>
    <col min="6403" max="6403" width="50.5546875" customWidth="1"/>
    <col min="6404" max="6404" width="16.44140625" customWidth="1"/>
    <col min="6405" max="6405" width="10.5546875" customWidth="1"/>
    <col min="6406" max="6408" width="14.5546875" customWidth="1"/>
    <col min="6409" max="6409" width="36.5546875" customWidth="1"/>
    <col min="6414" max="6414" width="25.5546875" customWidth="1"/>
    <col min="6657" max="6657" width="3" customWidth="1"/>
    <col min="6658" max="6658" width="2.44140625" customWidth="1"/>
    <col min="6659" max="6659" width="50.5546875" customWidth="1"/>
    <col min="6660" max="6660" width="16.44140625" customWidth="1"/>
    <col min="6661" max="6661" width="10.5546875" customWidth="1"/>
    <col min="6662" max="6664" width="14.5546875" customWidth="1"/>
    <col min="6665" max="6665" width="36.5546875" customWidth="1"/>
    <col min="6670" max="6670" width="25.5546875" customWidth="1"/>
    <col min="6913" max="6913" width="3" customWidth="1"/>
    <col min="6914" max="6914" width="2.44140625" customWidth="1"/>
    <col min="6915" max="6915" width="50.5546875" customWidth="1"/>
    <col min="6916" max="6916" width="16.44140625" customWidth="1"/>
    <col min="6917" max="6917" width="10.5546875" customWidth="1"/>
    <col min="6918" max="6920" width="14.5546875" customWidth="1"/>
    <col min="6921" max="6921" width="36.5546875" customWidth="1"/>
    <col min="6926" max="6926" width="25.5546875" customWidth="1"/>
    <col min="7169" max="7169" width="3" customWidth="1"/>
    <col min="7170" max="7170" width="2.44140625" customWidth="1"/>
    <col min="7171" max="7171" width="50.5546875" customWidth="1"/>
    <col min="7172" max="7172" width="16.44140625" customWidth="1"/>
    <col min="7173" max="7173" width="10.5546875" customWidth="1"/>
    <col min="7174" max="7176" width="14.5546875" customWidth="1"/>
    <col min="7177" max="7177" width="36.5546875" customWidth="1"/>
    <col min="7182" max="7182" width="25.5546875" customWidth="1"/>
    <col min="7425" max="7425" width="3" customWidth="1"/>
    <col min="7426" max="7426" width="2.44140625" customWidth="1"/>
    <col min="7427" max="7427" width="50.5546875" customWidth="1"/>
    <col min="7428" max="7428" width="16.44140625" customWidth="1"/>
    <col min="7429" max="7429" width="10.5546875" customWidth="1"/>
    <col min="7430" max="7432" width="14.5546875" customWidth="1"/>
    <col min="7433" max="7433" width="36.5546875" customWidth="1"/>
    <col min="7438" max="7438" width="25.5546875" customWidth="1"/>
    <col min="7681" max="7681" width="3" customWidth="1"/>
    <col min="7682" max="7682" width="2.44140625" customWidth="1"/>
    <col min="7683" max="7683" width="50.5546875" customWidth="1"/>
    <col min="7684" max="7684" width="16.44140625" customWidth="1"/>
    <col min="7685" max="7685" width="10.5546875" customWidth="1"/>
    <col min="7686" max="7688" width="14.5546875" customWidth="1"/>
    <col min="7689" max="7689" width="36.5546875" customWidth="1"/>
    <col min="7694" max="7694" width="25.5546875" customWidth="1"/>
    <col min="7937" max="7937" width="3" customWidth="1"/>
    <col min="7938" max="7938" width="2.44140625" customWidth="1"/>
    <col min="7939" max="7939" width="50.5546875" customWidth="1"/>
    <col min="7940" max="7940" width="16.44140625" customWidth="1"/>
    <col min="7941" max="7941" width="10.5546875" customWidth="1"/>
    <col min="7942" max="7944" width="14.5546875" customWidth="1"/>
    <col min="7945" max="7945" width="36.5546875" customWidth="1"/>
    <col min="7950" max="7950" width="25.5546875" customWidth="1"/>
    <col min="8193" max="8193" width="3" customWidth="1"/>
    <col min="8194" max="8194" width="2.44140625" customWidth="1"/>
    <col min="8195" max="8195" width="50.5546875" customWidth="1"/>
    <col min="8196" max="8196" width="16.44140625" customWidth="1"/>
    <col min="8197" max="8197" width="10.5546875" customWidth="1"/>
    <col min="8198" max="8200" width="14.5546875" customWidth="1"/>
    <col min="8201" max="8201" width="36.5546875" customWidth="1"/>
    <col min="8206" max="8206" width="25.5546875" customWidth="1"/>
    <col min="8449" max="8449" width="3" customWidth="1"/>
    <col min="8450" max="8450" width="2.44140625" customWidth="1"/>
    <col min="8451" max="8451" width="50.5546875" customWidth="1"/>
    <col min="8452" max="8452" width="16.44140625" customWidth="1"/>
    <col min="8453" max="8453" width="10.5546875" customWidth="1"/>
    <col min="8454" max="8456" width="14.5546875" customWidth="1"/>
    <col min="8457" max="8457" width="36.5546875" customWidth="1"/>
    <col min="8462" max="8462" width="25.5546875" customWidth="1"/>
    <col min="8705" max="8705" width="3" customWidth="1"/>
    <col min="8706" max="8706" width="2.44140625" customWidth="1"/>
    <col min="8707" max="8707" width="50.5546875" customWidth="1"/>
    <col min="8708" max="8708" width="16.44140625" customWidth="1"/>
    <col min="8709" max="8709" width="10.5546875" customWidth="1"/>
    <col min="8710" max="8712" width="14.5546875" customWidth="1"/>
    <col min="8713" max="8713" width="36.5546875" customWidth="1"/>
    <col min="8718" max="8718" width="25.5546875" customWidth="1"/>
    <col min="8961" max="8961" width="3" customWidth="1"/>
    <col min="8962" max="8962" width="2.44140625" customWidth="1"/>
    <col min="8963" max="8963" width="50.5546875" customWidth="1"/>
    <col min="8964" max="8964" width="16.44140625" customWidth="1"/>
    <col min="8965" max="8965" width="10.5546875" customWidth="1"/>
    <col min="8966" max="8968" width="14.5546875" customWidth="1"/>
    <col min="8969" max="8969" width="36.5546875" customWidth="1"/>
    <col min="8974" max="8974" width="25.5546875" customWidth="1"/>
    <col min="9217" max="9217" width="3" customWidth="1"/>
    <col min="9218" max="9218" width="2.44140625" customWidth="1"/>
    <col min="9219" max="9219" width="50.5546875" customWidth="1"/>
    <col min="9220" max="9220" width="16.44140625" customWidth="1"/>
    <col min="9221" max="9221" width="10.5546875" customWidth="1"/>
    <col min="9222" max="9224" width="14.5546875" customWidth="1"/>
    <col min="9225" max="9225" width="36.5546875" customWidth="1"/>
    <col min="9230" max="9230" width="25.5546875" customWidth="1"/>
    <col min="9473" max="9473" width="3" customWidth="1"/>
    <col min="9474" max="9474" width="2.44140625" customWidth="1"/>
    <col min="9475" max="9475" width="50.5546875" customWidth="1"/>
    <col min="9476" max="9476" width="16.44140625" customWidth="1"/>
    <col min="9477" max="9477" width="10.5546875" customWidth="1"/>
    <col min="9478" max="9480" width="14.5546875" customWidth="1"/>
    <col min="9481" max="9481" width="36.5546875" customWidth="1"/>
    <col min="9486" max="9486" width="25.5546875" customWidth="1"/>
    <col min="9729" max="9729" width="3" customWidth="1"/>
    <col min="9730" max="9730" width="2.44140625" customWidth="1"/>
    <col min="9731" max="9731" width="50.5546875" customWidth="1"/>
    <col min="9732" max="9732" width="16.44140625" customWidth="1"/>
    <col min="9733" max="9733" width="10.5546875" customWidth="1"/>
    <col min="9734" max="9736" width="14.5546875" customWidth="1"/>
    <col min="9737" max="9737" width="36.5546875" customWidth="1"/>
    <col min="9742" max="9742" width="25.5546875" customWidth="1"/>
    <col min="9985" max="9985" width="3" customWidth="1"/>
    <col min="9986" max="9986" width="2.44140625" customWidth="1"/>
    <col min="9987" max="9987" width="50.5546875" customWidth="1"/>
    <col min="9988" max="9988" width="16.44140625" customWidth="1"/>
    <col min="9989" max="9989" width="10.5546875" customWidth="1"/>
    <col min="9990" max="9992" width="14.5546875" customWidth="1"/>
    <col min="9993" max="9993" width="36.5546875" customWidth="1"/>
    <col min="9998" max="9998" width="25.5546875" customWidth="1"/>
    <col min="10241" max="10241" width="3" customWidth="1"/>
    <col min="10242" max="10242" width="2.44140625" customWidth="1"/>
    <col min="10243" max="10243" width="50.5546875" customWidth="1"/>
    <col min="10244" max="10244" width="16.44140625" customWidth="1"/>
    <col min="10245" max="10245" width="10.5546875" customWidth="1"/>
    <col min="10246" max="10248" width="14.5546875" customWidth="1"/>
    <col min="10249" max="10249" width="36.5546875" customWidth="1"/>
    <col min="10254" max="10254" width="25.5546875" customWidth="1"/>
    <col min="10497" max="10497" width="3" customWidth="1"/>
    <col min="10498" max="10498" width="2.44140625" customWidth="1"/>
    <col min="10499" max="10499" width="50.5546875" customWidth="1"/>
    <col min="10500" max="10500" width="16.44140625" customWidth="1"/>
    <col min="10501" max="10501" width="10.5546875" customWidth="1"/>
    <col min="10502" max="10504" width="14.5546875" customWidth="1"/>
    <col min="10505" max="10505" width="36.5546875" customWidth="1"/>
    <col min="10510" max="10510" width="25.5546875" customWidth="1"/>
    <col min="10753" max="10753" width="3" customWidth="1"/>
    <col min="10754" max="10754" width="2.44140625" customWidth="1"/>
    <col min="10755" max="10755" width="50.5546875" customWidth="1"/>
    <col min="10756" max="10756" width="16.44140625" customWidth="1"/>
    <col min="10757" max="10757" width="10.5546875" customWidth="1"/>
    <col min="10758" max="10760" width="14.5546875" customWidth="1"/>
    <col min="10761" max="10761" width="36.5546875" customWidth="1"/>
    <col min="10766" max="10766" width="25.5546875" customWidth="1"/>
    <col min="11009" max="11009" width="3" customWidth="1"/>
    <col min="11010" max="11010" width="2.44140625" customWidth="1"/>
    <col min="11011" max="11011" width="50.5546875" customWidth="1"/>
    <col min="11012" max="11012" width="16.44140625" customWidth="1"/>
    <col min="11013" max="11013" width="10.5546875" customWidth="1"/>
    <col min="11014" max="11016" width="14.5546875" customWidth="1"/>
    <col min="11017" max="11017" width="36.5546875" customWidth="1"/>
    <col min="11022" max="11022" width="25.5546875" customWidth="1"/>
    <col min="11265" max="11265" width="3" customWidth="1"/>
    <col min="11266" max="11266" width="2.44140625" customWidth="1"/>
    <col min="11267" max="11267" width="50.5546875" customWidth="1"/>
    <col min="11268" max="11268" width="16.44140625" customWidth="1"/>
    <col min="11269" max="11269" width="10.5546875" customWidth="1"/>
    <col min="11270" max="11272" width="14.5546875" customWidth="1"/>
    <col min="11273" max="11273" width="36.5546875" customWidth="1"/>
    <col min="11278" max="11278" width="25.5546875" customWidth="1"/>
    <col min="11521" max="11521" width="3" customWidth="1"/>
    <col min="11522" max="11522" width="2.44140625" customWidth="1"/>
    <col min="11523" max="11523" width="50.5546875" customWidth="1"/>
    <col min="11524" max="11524" width="16.44140625" customWidth="1"/>
    <col min="11525" max="11525" width="10.5546875" customWidth="1"/>
    <col min="11526" max="11528" width="14.5546875" customWidth="1"/>
    <col min="11529" max="11529" width="36.5546875" customWidth="1"/>
    <col min="11534" max="11534" width="25.5546875" customWidth="1"/>
    <col min="11777" max="11777" width="3" customWidth="1"/>
    <col min="11778" max="11778" width="2.44140625" customWidth="1"/>
    <col min="11779" max="11779" width="50.5546875" customWidth="1"/>
    <col min="11780" max="11780" width="16.44140625" customWidth="1"/>
    <col min="11781" max="11781" width="10.5546875" customWidth="1"/>
    <col min="11782" max="11784" width="14.5546875" customWidth="1"/>
    <col min="11785" max="11785" width="36.5546875" customWidth="1"/>
    <col min="11790" max="11790" width="25.5546875" customWidth="1"/>
    <col min="12033" max="12033" width="3" customWidth="1"/>
    <col min="12034" max="12034" width="2.44140625" customWidth="1"/>
    <col min="12035" max="12035" width="50.5546875" customWidth="1"/>
    <col min="12036" max="12036" width="16.44140625" customWidth="1"/>
    <col min="12037" max="12037" width="10.5546875" customWidth="1"/>
    <col min="12038" max="12040" width="14.5546875" customWidth="1"/>
    <col min="12041" max="12041" width="36.5546875" customWidth="1"/>
    <col min="12046" max="12046" width="25.5546875" customWidth="1"/>
    <col min="12289" max="12289" width="3" customWidth="1"/>
    <col min="12290" max="12290" width="2.44140625" customWidth="1"/>
    <col min="12291" max="12291" width="50.5546875" customWidth="1"/>
    <col min="12292" max="12292" width="16.44140625" customWidth="1"/>
    <col min="12293" max="12293" width="10.5546875" customWidth="1"/>
    <col min="12294" max="12296" width="14.5546875" customWidth="1"/>
    <col min="12297" max="12297" width="36.5546875" customWidth="1"/>
    <col min="12302" max="12302" width="25.5546875" customWidth="1"/>
    <col min="12545" max="12545" width="3" customWidth="1"/>
    <col min="12546" max="12546" width="2.44140625" customWidth="1"/>
    <col min="12547" max="12547" width="50.5546875" customWidth="1"/>
    <col min="12548" max="12548" width="16.44140625" customWidth="1"/>
    <col min="12549" max="12549" width="10.5546875" customWidth="1"/>
    <col min="12550" max="12552" width="14.5546875" customWidth="1"/>
    <col min="12553" max="12553" width="36.5546875" customWidth="1"/>
    <col min="12558" max="12558" width="25.5546875" customWidth="1"/>
    <col min="12801" max="12801" width="3" customWidth="1"/>
    <col min="12802" max="12802" width="2.44140625" customWidth="1"/>
    <col min="12803" max="12803" width="50.5546875" customWidth="1"/>
    <col min="12804" max="12804" width="16.44140625" customWidth="1"/>
    <col min="12805" max="12805" width="10.5546875" customWidth="1"/>
    <col min="12806" max="12808" width="14.5546875" customWidth="1"/>
    <col min="12809" max="12809" width="36.5546875" customWidth="1"/>
    <col min="12814" max="12814" width="25.5546875" customWidth="1"/>
    <col min="13057" max="13057" width="3" customWidth="1"/>
    <col min="13058" max="13058" width="2.44140625" customWidth="1"/>
    <col min="13059" max="13059" width="50.5546875" customWidth="1"/>
    <col min="13060" max="13060" width="16.44140625" customWidth="1"/>
    <col min="13061" max="13061" width="10.5546875" customWidth="1"/>
    <col min="13062" max="13064" width="14.5546875" customWidth="1"/>
    <col min="13065" max="13065" width="36.5546875" customWidth="1"/>
    <col min="13070" max="13070" width="25.5546875" customWidth="1"/>
    <col min="13313" max="13313" width="3" customWidth="1"/>
    <col min="13314" max="13314" width="2.44140625" customWidth="1"/>
    <col min="13315" max="13315" width="50.5546875" customWidth="1"/>
    <col min="13316" max="13316" width="16.44140625" customWidth="1"/>
    <col min="13317" max="13317" width="10.5546875" customWidth="1"/>
    <col min="13318" max="13320" width="14.5546875" customWidth="1"/>
    <col min="13321" max="13321" width="36.5546875" customWidth="1"/>
    <col min="13326" max="13326" width="25.5546875" customWidth="1"/>
    <col min="13569" max="13569" width="3" customWidth="1"/>
    <col min="13570" max="13570" width="2.44140625" customWidth="1"/>
    <col min="13571" max="13571" width="50.5546875" customWidth="1"/>
    <col min="13572" max="13572" width="16.44140625" customWidth="1"/>
    <col min="13573" max="13573" width="10.5546875" customWidth="1"/>
    <col min="13574" max="13576" width="14.5546875" customWidth="1"/>
    <col min="13577" max="13577" width="36.5546875" customWidth="1"/>
    <col min="13582" max="13582" width="25.5546875" customWidth="1"/>
    <col min="13825" max="13825" width="3" customWidth="1"/>
    <col min="13826" max="13826" width="2.44140625" customWidth="1"/>
    <col min="13827" max="13827" width="50.5546875" customWidth="1"/>
    <col min="13828" max="13828" width="16.44140625" customWidth="1"/>
    <col min="13829" max="13829" width="10.5546875" customWidth="1"/>
    <col min="13830" max="13832" width="14.5546875" customWidth="1"/>
    <col min="13833" max="13833" width="36.5546875" customWidth="1"/>
    <col min="13838" max="13838" width="25.5546875" customWidth="1"/>
    <col min="14081" max="14081" width="3" customWidth="1"/>
    <col min="14082" max="14082" width="2.44140625" customWidth="1"/>
    <col min="14083" max="14083" width="50.5546875" customWidth="1"/>
    <col min="14084" max="14084" width="16.44140625" customWidth="1"/>
    <col min="14085" max="14085" width="10.5546875" customWidth="1"/>
    <col min="14086" max="14088" width="14.5546875" customWidth="1"/>
    <col min="14089" max="14089" width="36.5546875" customWidth="1"/>
    <col min="14094" max="14094" width="25.5546875" customWidth="1"/>
    <col min="14337" max="14337" width="3" customWidth="1"/>
    <col min="14338" max="14338" width="2.44140625" customWidth="1"/>
    <col min="14339" max="14339" width="50.5546875" customWidth="1"/>
    <col min="14340" max="14340" width="16.44140625" customWidth="1"/>
    <col min="14341" max="14341" width="10.5546875" customWidth="1"/>
    <col min="14342" max="14344" width="14.5546875" customWidth="1"/>
    <col min="14345" max="14345" width="36.5546875" customWidth="1"/>
    <col min="14350" max="14350" width="25.5546875" customWidth="1"/>
    <col min="14593" max="14593" width="3" customWidth="1"/>
    <col min="14594" max="14594" width="2.44140625" customWidth="1"/>
    <col min="14595" max="14595" width="50.5546875" customWidth="1"/>
    <col min="14596" max="14596" width="16.44140625" customWidth="1"/>
    <col min="14597" max="14597" width="10.5546875" customWidth="1"/>
    <col min="14598" max="14600" width="14.5546875" customWidth="1"/>
    <col min="14601" max="14601" width="36.5546875" customWidth="1"/>
    <col min="14606" max="14606" width="25.5546875" customWidth="1"/>
    <col min="14849" max="14849" width="3" customWidth="1"/>
    <col min="14850" max="14850" width="2.44140625" customWidth="1"/>
    <col min="14851" max="14851" width="50.5546875" customWidth="1"/>
    <col min="14852" max="14852" width="16.44140625" customWidth="1"/>
    <col min="14853" max="14853" width="10.5546875" customWidth="1"/>
    <col min="14854" max="14856" width="14.5546875" customWidth="1"/>
    <col min="14857" max="14857" width="36.5546875" customWidth="1"/>
    <col min="14862" max="14862" width="25.5546875" customWidth="1"/>
    <col min="15105" max="15105" width="3" customWidth="1"/>
    <col min="15106" max="15106" width="2.44140625" customWidth="1"/>
    <col min="15107" max="15107" width="50.5546875" customWidth="1"/>
    <col min="15108" max="15108" width="16.44140625" customWidth="1"/>
    <col min="15109" max="15109" width="10.5546875" customWidth="1"/>
    <col min="15110" max="15112" width="14.5546875" customWidth="1"/>
    <col min="15113" max="15113" width="36.5546875" customWidth="1"/>
    <col min="15118" max="15118" width="25.5546875" customWidth="1"/>
    <col min="15361" max="15361" width="3" customWidth="1"/>
    <col min="15362" max="15362" width="2.44140625" customWidth="1"/>
    <col min="15363" max="15363" width="50.5546875" customWidth="1"/>
    <col min="15364" max="15364" width="16.44140625" customWidth="1"/>
    <col min="15365" max="15365" width="10.5546875" customWidth="1"/>
    <col min="15366" max="15368" width="14.5546875" customWidth="1"/>
    <col min="15369" max="15369" width="36.5546875" customWidth="1"/>
    <col min="15374" max="15374" width="25.5546875" customWidth="1"/>
    <col min="15617" max="15617" width="3" customWidth="1"/>
    <col min="15618" max="15618" width="2.44140625" customWidth="1"/>
    <col min="15619" max="15619" width="50.5546875" customWidth="1"/>
    <col min="15620" max="15620" width="16.44140625" customWidth="1"/>
    <col min="15621" max="15621" width="10.5546875" customWidth="1"/>
    <col min="15622" max="15624" width="14.5546875" customWidth="1"/>
    <col min="15625" max="15625" width="36.5546875" customWidth="1"/>
    <col min="15630" max="15630" width="25.5546875" customWidth="1"/>
    <col min="15873" max="15873" width="3" customWidth="1"/>
    <col min="15874" max="15874" width="2.44140625" customWidth="1"/>
    <col min="15875" max="15875" width="50.5546875" customWidth="1"/>
    <col min="15876" max="15876" width="16.44140625" customWidth="1"/>
    <col min="15877" max="15877" width="10.5546875" customWidth="1"/>
    <col min="15878" max="15880" width="14.5546875" customWidth="1"/>
    <col min="15881" max="15881" width="36.5546875" customWidth="1"/>
    <col min="15886" max="15886" width="25.5546875" customWidth="1"/>
    <col min="16129" max="16129" width="3" customWidth="1"/>
    <col min="16130" max="16130" width="2.44140625" customWidth="1"/>
    <col min="16131" max="16131" width="50.5546875" customWidth="1"/>
    <col min="16132" max="16132" width="16.44140625" customWidth="1"/>
    <col min="16133" max="16133" width="10.5546875" customWidth="1"/>
    <col min="16134" max="16136" width="14.5546875" customWidth="1"/>
    <col min="16137" max="16137" width="36.5546875" customWidth="1"/>
    <col min="16142" max="16142" width="25.5546875" customWidth="1"/>
  </cols>
  <sheetData>
    <row r="1" spans="1:9" x14ac:dyDescent="0.3">
      <c r="A1" t="s">
        <v>843</v>
      </c>
    </row>
    <row r="2" spans="1:9" x14ac:dyDescent="0.3">
      <c r="A2" t="s">
        <v>842</v>
      </c>
    </row>
    <row r="3" spans="1:9" x14ac:dyDescent="0.3">
      <c r="A3" t="s">
        <v>841</v>
      </c>
    </row>
    <row r="4" spans="1:9" x14ac:dyDescent="0.3">
      <c r="A4" t="s">
        <v>840</v>
      </c>
    </row>
    <row r="5" spans="1:9" ht="15.6" x14ac:dyDescent="0.3">
      <c r="A5" s="1622" t="s">
        <v>839</v>
      </c>
      <c r="B5" s="1622"/>
      <c r="C5" s="1622"/>
      <c r="D5" s="1622"/>
      <c r="E5" s="1622"/>
      <c r="F5" s="1622"/>
      <c r="G5" s="1622"/>
      <c r="H5" s="1622"/>
      <c r="I5" s="1622"/>
    </row>
    <row r="6" spans="1:9" x14ac:dyDescent="0.3">
      <c r="A6" s="1623" t="s">
        <v>1187</v>
      </c>
      <c r="B6" s="1624"/>
      <c r="C6" s="1624"/>
      <c r="D6" s="1624"/>
      <c r="E6" s="1624"/>
      <c r="F6" s="1624"/>
      <c r="G6" s="1624"/>
      <c r="H6" s="1624"/>
      <c r="I6" s="1624"/>
    </row>
    <row r="7" spans="1:9" x14ac:dyDescent="0.3">
      <c r="A7" s="988"/>
      <c r="B7" s="988"/>
      <c r="C7" s="988"/>
      <c r="E7" s="989"/>
      <c r="F7" s="990"/>
      <c r="G7" s="990"/>
      <c r="H7" s="990"/>
    </row>
    <row r="8" spans="1:9" x14ac:dyDescent="0.3">
      <c r="C8" s="991" t="s">
        <v>838</v>
      </c>
      <c r="D8" s="991" t="s">
        <v>262</v>
      </c>
      <c r="E8" s="992" t="s">
        <v>837</v>
      </c>
      <c r="F8" s="993"/>
      <c r="G8" s="993"/>
      <c r="H8" s="993"/>
      <c r="I8" s="994" t="s">
        <v>836</v>
      </c>
    </row>
    <row r="9" spans="1:9" ht="25.5" customHeight="1" x14ac:dyDescent="0.3">
      <c r="C9" s="991"/>
      <c r="D9" s="991"/>
      <c r="E9" s="995"/>
      <c r="F9" s="996" t="s">
        <v>1115</v>
      </c>
      <c r="G9" s="996"/>
      <c r="H9" s="996" t="s">
        <v>1116</v>
      </c>
      <c r="I9" s="997"/>
    </row>
    <row r="10" spans="1:9" x14ac:dyDescent="0.3">
      <c r="C10" s="1056" t="s">
        <v>835</v>
      </c>
      <c r="D10" s="1057" t="s">
        <v>1117</v>
      </c>
      <c r="E10" s="1058">
        <v>40908</v>
      </c>
      <c r="F10" s="1059">
        <v>99.672170334830199</v>
      </c>
      <c r="G10" s="1059">
        <v>-99.67</v>
      </c>
      <c r="H10" s="1059">
        <v>2.1703348301969072E-3</v>
      </c>
      <c r="I10" s="1060" t="s">
        <v>1298</v>
      </c>
    </row>
    <row r="11" spans="1:9" x14ac:dyDescent="0.3">
      <c r="C11" s="1061" t="s">
        <v>834</v>
      </c>
      <c r="D11" s="1057" t="s">
        <v>1118</v>
      </c>
      <c r="E11" s="1058"/>
      <c r="F11" s="1059">
        <v>110.75634173966</v>
      </c>
      <c r="G11" s="1059">
        <v>-110.76</v>
      </c>
      <c r="H11" s="1059">
        <v>-3.6582603400034941E-3</v>
      </c>
      <c r="I11" s="1060"/>
    </row>
    <row r="12" spans="1:9" x14ac:dyDescent="0.3">
      <c r="C12" s="1061" t="s">
        <v>834</v>
      </c>
      <c r="D12" s="1057" t="s">
        <v>1118</v>
      </c>
      <c r="E12" s="1058">
        <v>41639</v>
      </c>
      <c r="F12" s="1059">
        <v>13.616883227756245</v>
      </c>
      <c r="G12" s="1059">
        <v>-13.62</v>
      </c>
      <c r="H12" s="1059">
        <v>-3.1167722437537293E-3</v>
      </c>
      <c r="I12" s="1060" t="s">
        <v>831</v>
      </c>
    </row>
    <row r="13" spans="1:9" x14ac:dyDescent="0.3">
      <c r="C13" s="1056" t="s">
        <v>833</v>
      </c>
      <c r="D13" s="1057" t="s">
        <v>1119</v>
      </c>
      <c r="E13" s="1058">
        <v>41639</v>
      </c>
      <c r="F13" s="1059">
        <v>72.907951576826548</v>
      </c>
      <c r="G13" s="1059">
        <v>-72.91</v>
      </c>
      <c r="H13" s="1059">
        <v>-2.0484231734485547E-3</v>
      </c>
      <c r="I13" s="1060" t="s">
        <v>831</v>
      </c>
    </row>
    <row r="14" spans="1:9" x14ac:dyDescent="0.3">
      <c r="C14" s="1056" t="s">
        <v>832</v>
      </c>
      <c r="D14" s="1057" t="s">
        <v>1117</v>
      </c>
      <c r="E14" s="1058">
        <v>41639</v>
      </c>
      <c r="F14" s="1059">
        <v>12.279383725761381</v>
      </c>
      <c r="G14" s="1059">
        <v>-12.28</v>
      </c>
      <c r="H14" s="1059">
        <v>-6.1627423861843056E-4</v>
      </c>
      <c r="I14" s="1060" t="s">
        <v>831</v>
      </c>
    </row>
    <row r="15" spans="1:9" x14ac:dyDescent="0.3">
      <c r="C15" s="1056" t="s">
        <v>830</v>
      </c>
      <c r="D15" s="1057" t="s">
        <v>1120</v>
      </c>
      <c r="E15" s="1058">
        <v>41912</v>
      </c>
      <c r="F15" s="1059">
        <v>49.41</v>
      </c>
      <c r="G15" s="1059">
        <v>-49.41</v>
      </c>
      <c r="H15" s="1059">
        <v>0</v>
      </c>
      <c r="I15" s="1060" t="s">
        <v>826</v>
      </c>
    </row>
    <row r="16" spans="1:9" x14ac:dyDescent="0.3">
      <c r="C16" s="1056" t="s">
        <v>829</v>
      </c>
      <c r="D16" s="1057" t="s">
        <v>1119</v>
      </c>
      <c r="E16" s="1058">
        <v>41912</v>
      </c>
      <c r="F16" s="1059">
        <v>117.61</v>
      </c>
      <c r="G16" s="1059">
        <v>-117.61</v>
      </c>
      <c r="H16" s="1059">
        <v>0</v>
      </c>
      <c r="I16" s="1060" t="s">
        <v>828</v>
      </c>
    </row>
    <row r="17" spans="3:10" x14ac:dyDescent="0.3">
      <c r="C17" s="1056" t="s">
        <v>827</v>
      </c>
      <c r="D17" s="1057" t="s">
        <v>1119</v>
      </c>
      <c r="E17" s="1058">
        <v>41912</v>
      </c>
      <c r="F17" s="1059">
        <v>63.95</v>
      </c>
      <c r="G17" s="1059">
        <v>-63.95</v>
      </c>
      <c r="H17" s="1059">
        <v>0</v>
      </c>
      <c r="I17" s="1060" t="s">
        <v>826</v>
      </c>
    </row>
    <row r="18" spans="3:10" x14ac:dyDescent="0.3">
      <c r="C18" s="1056" t="s">
        <v>825</v>
      </c>
      <c r="D18" s="1057" t="s">
        <v>1121</v>
      </c>
      <c r="E18" s="1058">
        <v>44926</v>
      </c>
      <c r="F18" s="1059">
        <v>0</v>
      </c>
      <c r="G18" s="1059">
        <v>40331.449999999997</v>
      </c>
      <c r="H18" s="1059">
        <v>40331.449999999997</v>
      </c>
      <c r="I18" s="1060" t="s">
        <v>824</v>
      </c>
    </row>
    <row r="19" spans="3:10" x14ac:dyDescent="0.3">
      <c r="C19" s="1056" t="s">
        <v>825</v>
      </c>
      <c r="D19" s="1057" t="s">
        <v>1121</v>
      </c>
      <c r="E19" s="1058">
        <v>44895</v>
      </c>
      <c r="F19" s="1059">
        <v>44973.4</v>
      </c>
      <c r="G19" s="1059">
        <v>-44973.4</v>
      </c>
      <c r="H19" s="1059">
        <v>0</v>
      </c>
      <c r="I19" s="1060" t="s">
        <v>824</v>
      </c>
    </row>
    <row r="20" spans="3:10" x14ac:dyDescent="0.3">
      <c r="C20" s="1056" t="s">
        <v>1122</v>
      </c>
      <c r="D20" s="1057"/>
      <c r="E20" s="1058">
        <v>44651</v>
      </c>
      <c r="F20" s="1059">
        <v>261984.74999999994</v>
      </c>
      <c r="G20" s="1059"/>
      <c r="H20" s="1059">
        <v>261984.74999999994</v>
      </c>
      <c r="I20" s="1060" t="s">
        <v>1123</v>
      </c>
    </row>
    <row r="21" spans="3:10" x14ac:dyDescent="0.3">
      <c r="C21" s="1056" t="s">
        <v>1122</v>
      </c>
      <c r="D21" s="1057"/>
      <c r="E21" s="1058">
        <v>44865</v>
      </c>
      <c r="F21" s="1059">
        <v>111174.16</v>
      </c>
      <c r="G21" s="1059">
        <v>55587.08</v>
      </c>
      <c r="H21" s="1059">
        <v>166761.24</v>
      </c>
      <c r="I21" s="1060" t="s">
        <v>1299</v>
      </c>
    </row>
    <row r="22" spans="3:10" x14ac:dyDescent="0.3">
      <c r="C22" s="1056" t="s">
        <v>1124</v>
      </c>
      <c r="D22" s="1057"/>
      <c r="E22" s="1058">
        <v>44804</v>
      </c>
      <c r="F22" s="1059">
        <v>42166.640000000007</v>
      </c>
      <c r="G22" s="1059">
        <v>3833.36</v>
      </c>
      <c r="H22" s="1059">
        <v>46000.000000000007</v>
      </c>
      <c r="I22" s="1060"/>
    </row>
    <row r="23" spans="3:10" x14ac:dyDescent="0.3">
      <c r="C23" s="1056" t="s">
        <v>1124</v>
      </c>
      <c r="D23" s="1057"/>
      <c r="E23" s="1058">
        <v>44926</v>
      </c>
      <c r="F23" s="1059"/>
      <c r="G23" s="1059">
        <v>-23000</v>
      </c>
      <c r="H23" s="1059">
        <v>-23000</v>
      </c>
      <c r="I23" s="1060"/>
    </row>
    <row r="24" spans="3:10" x14ac:dyDescent="0.3">
      <c r="C24" s="1145" t="s">
        <v>1127</v>
      </c>
      <c r="D24" s="1146"/>
      <c r="E24" s="1147">
        <v>44620</v>
      </c>
      <c r="F24" s="1072">
        <v>67915.22</v>
      </c>
      <c r="G24" s="1072">
        <v>-48426.34</v>
      </c>
      <c r="H24" s="1072">
        <v>19488.880000000005</v>
      </c>
      <c r="I24" s="1148" t="s">
        <v>1128</v>
      </c>
      <c r="J24" t="s">
        <v>1177</v>
      </c>
    </row>
    <row r="25" spans="3:10" x14ac:dyDescent="0.3">
      <c r="C25" s="1145" t="s">
        <v>1127</v>
      </c>
      <c r="D25" s="1146"/>
      <c r="E25" s="1147">
        <v>44926</v>
      </c>
      <c r="F25" s="1072"/>
      <c r="G25" s="1072">
        <v>-19488.88</v>
      </c>
      <c r="H25" s="1072">
        <v>-19488.88</v>
      </c>
      <c r="I25" s="1148"/>
      <c r="J25" t="s">
        <v>1177</v>
      </c>
    </row>
    <row r="26" spans="3:10" x14ac:dyDescent="0.3">
      <c r="C26" s="1056" t="s">
        <v>1171</v>
      </c>
      <c r="D26" s="1057"/>
      <c r="E26" s="1058">
        <v>44926</v>
      </c>
      <c r="F26" s="1059">
        <v>0</v>
      </c>
      <c r="G26" s="1059">
        <v>29408.82</v>
      </c>
      <c r="H26" s="1059">
        <v>29408.82</v>
      </c>
      <c r="I26" s="1060" t="s">
        <v>1300</v>
      </c>
    </row>
    <row r="27" spans="3:10" x14ac:dyDescent="0.3">
      <c r="C27" s="1056" t="s">
        <v>1171</v>
      </c>
      <c r="D27" s="1057"/>
      <c r="E27" s="1058">
        <v>44895</v>
      </c>
      <c r="F27" s="1059">
        <v>37095.31</v>
      </c>
      <c r="G27" s="1059">
        <v>-37095.31</v>
      </c>
      <c r="H27" s="1059">
        <v>0</v>
      </c>
      <c r="I27" s="1060"/>
    </row>
    <row r="28" spans="3:10" x14ac:dyDescent="0.3">
      <c r="C28" s="1145" t="s">
        <v>1129</v>
      </c>
      <c r="D28" s="1146" t="s">
        <v>1301</v>
      </c>
      <c r="E28" s="1147">
        <v>44742</v>
      </c>
      <c r="F28" s="1072">
        <v>242131.7</v>
      </c>
      <c r="G28" s="1072">
        <v>-242131.7</v>
      </c>
      <c r="H28" s="1072">
        <v>0</v>
      </c>
      <c r="I28" s="1148" t="s">
        <v>1172</v>
      </c>
      <c r="J28" t="s">
        <v>1177</v>
      </c>
    </row>
    <row r="29" spans="3:10" x14ac:dyDescent="0.3">
      <c r="C29" s="1145" t="s">
        <v>1173</v>
      </c>
      <c r="D29" s="1146" t="s">
        <v>1174</v>
      </c>
      <c r="E29" s="1147">
        <v>44773</v>
      </c>
      <c r="F29" s="1072">
        <v>48426.34</v>
      </c>
      <c r="G29" s="1072">
        <v>-48426.34</v>
      </c>
      <c r="H29" s="1072">
        <v>0</v>
      </c>
      <c r="I29" s="1148" t="s">
        <v>1175</v>
      </c>
      <c r="J29" t="s">
        <v>1177</v>
      </c>
    </row>
    <row r="30" spans="3:10" x14ac:dyDescent="0.3">
      <c r="C30" s="1056" t="s">
        <v>1176</v>
      </c>
      <c r="D30" s="1057"/>
      <c r="E30" s="1058">
        <v>44895</v>
      </c>
      <c r="F30" s="1059">
        <v>5244.98</v>
      </c>
      <c r="G30" s="1059">
        <v>-5244.98</v>
      </c>
      <c r="H30" s="1059">
        <v>0</v>
      </c>
      <c r="I30" s="1060"/>
    </row>
    <row r="31" spans="3:10" x14ac:dyDescent="0.3">
      <c r="C31" s="1056" t="s">
        <v>1302</v>
      </c>
      <c r="D31" s="1057"/>
      <c r="E31" s="1058">
        <v>44895</v>
      </c>
      <c r="F31" s="1059">
        <v>190955.88</v>
      </c>
      <c r="G31" s="1059">
        <v>-190955.88</v>
      </c>
      <c r="H31" s="1059">
        <v>0</v>
      </c>
      <c r="I31" s="1060"/>
    </row>
    <row r="32" spans="3:10" x14ac:dyDescent="0.3">
      <c r="C32" s="1056" t="s">
        <v>1303</v>
      </c>
      <c r="D32" s="1057"/>
      <c r="E32" s="1058">
        <v>44895</v>
      </c>
      <c r="F32" s="1059">
        <v>468486.76</v>
      </c>
      <c r="G32" s="1059">
        <v>-468486.76</v>
      </c>
      <c r="H32" s="1059">
        <v>0</v>
      </c>
      <c r="I32" s="1060"/>
    </row>
    <row r="33" spans="3:13" x14ac:dyDescent="0.3">
      <c r="C33" s="1056" t="s">
        <v>1304</v>
      </c>
      <c r="D33" s="1057"/>
      <c r="E33" s="1058">
        <v>44926</v>
      </c>
      <c r="F33" s="1059"/>
      <c r="G33" s="1059">
        <v>55587.08</v>
      </c>
      <c r="H33" s="1059">
        <v>55587.08</v>
      </c>
      <c r="I33" s="1060"/>
    </row>
    <row r="34" spans="3:13" x14ac:dyDescent="0.3">
      <c r="C34" s="1056"/>
      <c r="D34" s="1057"/>
      <c r="E34" s="1058"/>
      <c r="F34" s="1059"/>
      <c r="G34" s="1059">
        <v>-55587.08</v>
      </c>
      <c r="H34" s="1059">
        <v>-55587.08</v>
      </c>
      <c r="I34" s="1060"/>
    </row>
    <row r="35" spans="3:13" x14ac:dyDescent="0.3">
      <c r="C35" s="1062" t="s">
        <v>1305</v>
      </c>
      <c r="D35" s="1063"/>
      <c r="E35" s="1064">
        <v>44926</v>
      </c>
      <c r="F35" s="1059"/>
      <c r="G35" s="1059">
        <v>54676.95</v>
      </c>
      <c r="H35" s="1059">
        <v>54676.95</v>
      </c>
      <c r="I35" s="1065"/>
    </row>
    <row r="36" spans="3:13" x14ac:dyDescent="0.3">
      <c r="C36" s="1062" t="s">
        <v>1306</v>
      </c>
      <c r="D36" s="1063"/>
      <c r="E36" s="1064">
        <v>44926</v>
      </c>
      <c r="F36" s="1059"/>
      <c r="G36" s="1059">
        <v>183.85</v>
      </c>
      <c r="H36" s="1059">
        <v>183.85</v>
      </c>
      <c r="I36" s="1066"/>
    </row>
    <row r="37" spans="3:13" x14ac:dyDescent="0.3">
      <c r="C37" s="1062" t="s">
        <v>1307</v>
      </c>
      <c r="D37" s="1063" t="s">
        <v>607</v>
      </c>
      <c r="E37" s="1064">
        <v>44926</v>
      </c>
      <c r="F37" s="1059"/>
      <c r="G37" s="1059">
        <v>11250</v>
      </c>
      <c r="H37" s="1059">
        <v>11250</v>
      </c>
      <c r="I37" s="1066"/>
    </row>
    <row r="38" spans="3:13" x14ac:dyDescent="0.3">
      <c r="C38" s="1062" t="s">
        <v>1308</v>
      </c>
      <c r="D38" s="1067"/>
      <c r="E38" s="1064">
        <v>44926</v>
      </c>
      <c r="F38" s="1059"/>
      <c r="G38" s="1059">
        <v>2900</v>
      </c>
      <c r="H38" s="1059">
        <v>2900</v>
      </c>
      <c r="I38" s="1062"/>
      <c r="M38" s="998"/>
    </row>
    <row r="39" spans="3:13" x14ac:dyDescent="0.3">
      <c r="C39" s="1062" t="s">
        <v>1309</v>
      </c>
      <c r="D39" s="1067"/>
      <c r="E39" s="1064">
        <v>44926</v>
      </c>
      <c r="F39" s="1059"/>
      <c r="G39" s="1059">
        <v>203201.16</v>
      </c>
      <c r="H39" s="1059">
        <v>203201.16</v>
      </c>
      <c r="I39" s="1062" t="s">
        <v>1310</v>
      </c>
      <c r="M39" s="998"/>
    </row>
    <row r="40" spans="3:13" x14ac:dyDescent="0.3">
      <c r="C40" s="1062" t="s">
        <v>1311</v>
      </c>
      <c r="D40" s="1067"/>
      <c r="E40" s="1064">
        <v>44926</v>
      </c>
      <c r="F40" s="1059"/>
      <c r="G40" s="1059">
        <v>144079.75</v>
      </c>
      <c r="H40" s="1059">
        <v>144079.75</v>
      </c>
      <c r="I40" s="1062"/>
      <c r="J40" s="998"/>
    </row>
    <row r="41" spans="3:13" x14ac:dyDescent="0.3">
      <c r="C41" s="1062" t="s">
        <v>1312</v>
      </c>
      <c r="D41" s="1067"/>
      <c r="E41" s="1064">
        <v>44926</v>
      </c>
      <c r="F41" s="1059"/>
      <c r="G41" s="1059">
        <v>81562.5</v>
      </c>
      <c r="H41" s="1059">
        <v>81562.5</v>
      </c>
      <c r="I41" s="1062" t="s">
        <v>1123</v>
      </c>
      <c r="J41" s="998"/>
    </row>
    <row r="42" spans="3:13" x14ac:dyDescent="0.3">
      <c r="C42" s="1062" t="s">
        <v>1313</v>
      </c>
      <c r="D42" s="1067"/>
      <c r="E42" s="1064">
        <v>44926</v>
      </c>
      <c r="F42" s="1059"/>
      <c r="G42" s="1059">
        <v>12526.68</v>
      </c>
      <c r="H42" s="1059">
        <v>12526.68</v>
      </c>
      <c r="I42" s="1062" t="s">
        <v>1314</v>
      </c>
      <c r="J42" t="s">
        <v>1315</v>
      </c>
    </row>
    <row r="43" spans="3:13" x14ac:dyDescent="0.3">
      <c r="C43" s="1062" t="s">
        <v>1316</v>
      </c>
      <c r="D43" s="1067"/>
      <c r="E43" s="1064">
        <v>44926</v>
      </c>
      <c r="F43" s="1059"/>
      <c r="G43" s="1059">
        <v>7765.25</v>
      </c>
      <c r="H43" s="1059">
        <v>7765.25</v>
      </c>
      <c r="I43" s="1062" t="s">
        <v>1317</v>
      </c>
      <c r="J43" t="s">
        <v>1318</v>
      </c>
    </row>
    <row r="44" spans="3:13" x14ac:dyDescent="0.3">
      <c r="C44" s="1062" t="s">
        <v>1329</v>
      </c>
      <c r="D44" s="1067"/>
      <c r="E44" s="1064"/>
      <c r="F44" s="1059"/>
      <c r="G44" s="1059">
        <v>3030</v>
      </c>
      <c r="H44" s="1059">
        <v>3030</v>
      </c>
      <c r="I44" s="1062" t="s">
        <v>1319</v>
      </c>
    </row>
    <row r="45" spans="3:13" x14ac:dyDescent="0.3">
      <c r="C45" s="1062" t="s">
        <v>1320</v>
      </c>
      <c r="D45" s="1067"/>
      <c r="E45" s="1064"/>
      <c r="F45" s="1059"/>
      <c r="G45" s="1059">
        <v>6200.79</v>
      </c>
      <c r="H45" s="1059">
        <v>6200.79</v>
      </c>
      <c r="I45" s="1062"/>
      <c r="J45" s="998"/>
    </row>
    <row r="46" spans="3:13" x14ac:dyDescent="0.3">
      <c r="C46" s="1062" t="s">
        <v>1321</v>
      </c>
      <c r="D46" s="1067"/>
      <c r="E46" s="1064"/>
      <c r="F46" s="1059"/>
      <c r="G46" s="1059">
        <v>880</v>
      </c>
      <c r="H46" s="1059">
        <v>880</v>
      </c>
      <c r="I46" s="1062" t="s">
        <v>1322</v>
      </c>
      <c r="J46" s="998"/>
    </row>
    <row r="47" spans="3:13" x14ac:dyDescent="0.3">
      <c r="C47" s="1062" t="s">
        <v>1323</v>
      </c>
      <c r="D47" s="1067"/>
      <c r="E47" s="1064"/>
      <c r="F47" s="1059"/>
      <c r="G47" s="1059">
        <v>-1457.19</v>
      </c>
      <c r="H47" s="1059">
        <v>-1457.19</v>
      </c>
      <c r="I47" s="1062" t="s">
        <v>1324</v>
      </c>
    </row>
    <row r="48" spans="3:13" x14ac:dyDescent="0.3">
      <c r="C48" s="1062" t="s">
        <v>1325</v>
      </c>
      <c r="D48" s="1067"/>
      <c r="E48" s="1064"/>
      <c r="F48" s="1059"/>
      <c r="G48" s="1059">
        <v>2948.2</v>
      </c>
      <c r="H48" s="1059">
        <v>2948.2</v>
      </c>
      <c r="I48" s="1062" t="s">
        <v>1326</v>
      </c>
    </row>
    <row r="49" spans="3:15" x14ac:dyDescent="0.3">
      <c r="C49" s="1068" t="s">
        <v>1327</v>
      </c>
      <c r="D49" s="1067"/>
      <c r="E49" s="1064"/>
      <c r="F49" s="1059"/>
      <c r="G49" s="1059">
        <v>69963.009999999995</v>
      </c>
      <c r="H49" s="1059">
        <v>69963.009999999995</v>
      </c>
      <c r="I49" s="1062" t="s">
        <v>1328</v>
      </c>
    </row>
    <row r="50" spans="3:15" s="999" customFormat="1" ht="13.5" customHeight="1" x14ac:dyDescent="0.25">
      <c r="C50" s="1069" t="s">
        <v>607</v>
      </c>
      <c r="D50" s="1070"/>
      <c r="E50" s="1064"/>
      <c r="F50" s="1071">
        <v>8136139.3827306051</v>
      </c>
      <c r="G50" s="1071"/>
      <c r="H50" s="1071">
        <f>SUM(H10:H49)</f>
        <v>1121197.2027306049</v>
      </c>
      <c r="I50" s="1066"/>
    </row>
    <row r="54" spans="3:15" x14ac:dyDescent="0.3">
      <c r="M54" t="s">
        <v>607</v>
      </c>
    </row>
    <row r="55" spans="3:15" x14ac:dyDescent="0.3">
      <c r="O55" t="s">
        <v>607</v>
      </c>
    </row>
  </sheetData>
  <mergeCells count="2">
    <mergeCell ref="A5:I5"/>
    <mergeCell ref="A6:I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1046-BEFB-49B1-ADE7-17A7A0FF88E2}">
  <sheetPr>
    <tabColor rgb="FFFF00FF"/>
  </sheetPr>
  <dimension ref="A1:AJ468"/>
  <sheetViews>
    <sheetView showGridLines="0" workbookViewId="0">
      <pane xSplit="3" ySplit="4" topLeftCell="J5" activePane="bottomRight" state="frozen"/>
      <selection pane="topRight" activeCell="D1" sqref="D1"/>
      <selection pane="bottomLeft" activeCell="A5" sqref="A5"/>
      <selection pane="bottomRight" activeCell="M8" sqref="M8"/>
    </sheetView>
  </sheetViews>
  <sheetFormatPr defaultColWidth="9.44140625" defaultRowHeight="12" x14ac:dyDescent="0.3"/>
  <cols>
    <col min="1" max="1" width="31.44140625" style="464" customWidth="1"/>
    <col min="2" max="2" width="13.5546875" style="464" customWidth="1"/>
    <col min="3" max="3" width="12.44140625" style="464" customWidth="1"/>
    <col min="4" max="4" width="16.44140625" style="464" bestFit="1" customWidth="1"/>
    <col min="5" max="5" width="13.44140625" style="464" bestFit="1" customWidth="1"/>
    <col min="6" max="6" width="12" style="464" bestFit="1" customWidth="1"/>
    <col min="7" max="7" width="16.44140625" style="464" bestFit="1" customWidth="1"/>
    <col min="8" max="8" width="13.44140625" style="464" bestFit="1" customWidth="1"/>
    <col min="9" max="9" width="12.5546875" style="464" bestFit="1" customWidth="1"/>
    <col min="10" max="10" width="16.44140625" style="464" bestFit="1" customWidth="1"/>
    <col min="11" max="11" width="13.44140625" style="464" bestFit="1" customWidth="1"/>
    <col min="12" max="12" width="10.44140625" style="464" bestFit="1" customWidth="1"/>
    <col min="13" max="13" width="16.44140625" style="464" bestFit="1" customWidth="1"/>
    <col min="14" max="14" width="13.44140625" style="464" bestFit="1" customWidth="1"/>
    <col min="15" max="15" width="12" style="464" bestFit="1" customWidth="1"/>
    <col min="16" max="16" width="16.44140625" style="464" bestFit="1" customWidth="1"/>
    <col min="17" max="17" width="13.44140625" style="464" bestFit="1" customWidth="1"/>
    <col min="18" max="18" width="12" style="464" bestFit="1" customWidth="1"/>
    <col min="19" max="19" width="16.44140625" style="464" bestFit="1" customWidth="1"/>
    <col min="20" max="20" width="13.44140625" style="464" bestFit="1" customWidth="1"/>
    <col min="21" max="21" width="11.44140625" style="464" bestFit="1" customWidth="1"/>
    <col min="22" max="22" width="16.44140625" style="464" bestFit="1" customWidth="1"/>
    <col min="23" max="23" width="13.44140625" style="464" bestFit="1" customWidth="1"/>
    <col min="24" max="24" width="11.44140625" style="464" bestFit="1" customWidth="1"/>
    <col min="25" max="25" width="16.44140625" style="464" bestFit="1" customWidth="1"/>
    <col min="26" max="26" width="13.44140625" style="464" bestFit="1" customWidth="1"/>
    <col min="27" max="27" width="10.44140625" style="464" bestFit="1" customWidth="1"/>
    <col min="28" max="28" width="16.44140625" style="464" bestFit="1" customWidth="1"/>
    <col min="29" max="29" width="13.44140625" style="464" bestFit="1" customWidth="1"/>
    <col min="30" max="30" width="11.5546875" style="464" bestFit="1" customWidth="1"/>
    <col min="31" max="31" width="16.44140625" style="464" bestFit="1" customWidth="1"/>
    <col min="32" max="32" width="13.44140625" style="464" bestFit="1" customWidth="1"/>
    <col min="33" max="33" width="12.5546875" style="464" bestFit="1" customWidth="1"/>
    <col min="34" max="34" width="9.5546875" style="464" bestFit="1" customWidth="1"/>
    <col min="35" max="16384" width="9.44140625" style="464"/>
  </cols>
  <sheetData>
    <row r="1" spans="1:36" ht="14.4" x14ac:dyDescent="0.3">
      <c r="A1" s="463" t="s">
        <v>1342</v>
      </c>
      <c r="AB1" s="465" t="s">
        <v>257</v>
      </c>
      <c r="AC1" s="465"/>
      <c r="AD1" s="465"/>
    </row>
    <row r="2" spans="1:36" x14ac:dyDescent="0.3">
      <c r="AB2" s="465"/>
      <c r="AC2" s="465"/>
      <c r="AD2" s="465"/>
    </row>
    <row r="3" spans="1:36" ht="36" customHeight="1" x14ac:dyDescent="0.3">
      <c r="A3" s="1629" t="s">
        <v>730</v>
      </c>
      <c r="B3" s="1630" t="s">
        <v>729</v>
      </c>
      <c r="C3" s="1630" t="s">
        <v>728</v>
      </c>
      <c r="D3" s="1628" t="s">
        <v>727</v>
      </c>
      <c r="E3" s="1628"/>
      <c r="F3" s="1628"/>
      <c r="G3" s="1631" t="s">
        <v>800</v>
      </c>
      <c r="H3" s="1631"/>
      <c r="I3" s="1631"/>
      <c r="J3" s="1628" t="s">
        <v>656</v>
      </c>
      <c r="K3" s="1628"/>
      <c r="L3" s="1628"/>
      <c r="M3" s="1632" t="s">
        <v>166</v>
      </c>
      <c r="N3" s="1632"/>
      <c r="O3" s="1632"/>
      <c r="P3" s="1628" t="s">
        <v>169</v>
      </c>
      <c r="Q3" s="1628"/>
      <c r="R3" s="1628"/>
      <c r="S3" s="1632" t="s">
        <v>772</v>
      </c>
      <c r="T3" s="1632"/>
      <c r="U3" s="1632"/>
      <c r="V3" s="1628" t="s">
        <v>1169</v>
      </c>
      <c r="W3" s="1628"/>
      <c r="X3" s="1628"/>
      <c r="Y3" s="1632" t="s">
        <v>726</v>
      </c>
      <c r="Z3" s="1632"/>
      <c r="AA3" s="1632"/>
      <c r="AB3" s="1628" t="s">
        <v>725</v>
      </c>
      <c r="AC3" s="1628"/>
      <c r="AD3" s="1628"/>
      <c r="AE3" s="1632" t="s">
        <v>499</v>
      </c>
      <c r="AF3" s="1632"/>
      <c r="AG3" s="1632"/>
    </row>
    <row r="4" spans="1:36" x14ac:dyDescent="0.3">
      <c r="A4" s="1629"/>
      <c r="B4" s="1630"/>
      <c r="C4" s="1630"/>
      <c r="D4" s="464" t="s">
        <v>506</v>
      </c>
      <c r="E4" s="464" t="s">
        <v>507</v>
      </c>
      <c r="F4" s="464" t="s">
        <v>676</v>
      </c>
      <c r="G4" s="464" t="s">
        <v>506</v>
      </c>
      <c r="H4" s="464" t="s">
        <v>507</v>
      </c>
      <c r="I4" s="464" t="s">
        <v>676</v>
      </c>
      <c r="J4" s="464" t="s">
        <v>506</v>
      </c>
      <c r="K4" s="464" t="s">
        <v>507</v>
      </c>
      <c r="L4" s="464" t="s">
        <v>676</v>
      </c>
      <c r="M4" s="464" t="s">
        <v>506</v>
      </c>
      <c r="N4" s="464" t="s">
        <v>507</v>
      </c>
      <c r="O4" s="464" t="s">
        <v>676</v>
      </c>
      <c r="P4" s="464" t="s">
        <v>506</v>
      </c>
      <c r="Q4" s="464" t="s">
        <v>507</v>
      </c>
      <c r="R4" s="464" t="s">
        <v>676</v>
      </c>
      <c r="S4" s="464" t="s">
        <v>506</v>
      </c>
      <c r="T4" s="464" t="s">
        <v>507</v>
      </c>
      <c r="U4" s="464" t="s">
        <v>676</v>
      </c>
      <c r="V4" s="464" t="s">
        <v>506</v>
      </c>
      <c r="W4" s="464" t="s">
        <v>507</v>
      </c>
      <c r="X4" s="464" t="s">
        <v>676</v>
      </c>
      <c r="Y4" s="464" t="s">
        <v>506</v>
      </c>
      <c r="Z4" s="464" t="s">
        <v>507</v>
      </c>
      <c r="AA4" s="464" t="s">
        <v>676</v>
      </c>
      <c r="AB4" s="464" t="s">
        <v>506</v>
      </c>
      <c r="AC4" s="464" t="s">
        <v>507</v>
      </c>
      <c r="AD4" s="464" t="s">
        <v>676</v>
      </c>
      <c r="AE4" s="464" t="s">
        <v>506</v>
      </c>
      <c r="AF4" s="464" t="s">
        <v>507</v>
      </c>
      <c r="AG4" s="464" t="s">
        <v>676</v>
      </c>
    </row>
    <row r="6" spans="1:36" s="470" customFormat="1" x14ac:dyDescent="0.3">
      <c r="A6" s="466" t="s">
        <v>369</v>
      </c>
      <c r="B6" s="467" t="s">
        <v>505</v>
      </c>
      <c r="C6" s="467" t="s">
        <v>724</v>
      </c>
      <c r="D6" s="468">
        <v>0</v>
      </c>
      <c r="E6" s="469">
        <v>0</v>
      </c>
      <c r="F6" s="468">
        <v>482457.97</v>
      </c>
      <c r="G6" s="469">
        <v>0</v>
      </c>
      <c r="H6" s="469">
        <v>0</v>
      </c>
      <c r="I6" s="469">
        <v>0</v>
      </c>
      <c r="J6" s="469">
        <v>0</v>
      </c>
      <c r="K6" s="469">
        <v>0</v>
      </c>
      <c r="L6" s="469">
        <v>0</v>
      </c>
      <c r="M6" s="469">
        <v>0</v>
      </c>
      <c r="N6" s="469">
        <v>0</v>
      </c>
      <c r="O6" s="469">
        <v>0</v>
      </c>
      <c r="P6" s="469">
        <v>0</v>
      </c>
      <c r="Q6" s="469">
        <v>0</v>
      </c>
      <c r="R6" s="468">
        <v>0</v>
      </c>
      <c r="S6" s="469">
        <v>0</v>
      </c>
      <c r="T6" s="469">
        <v>0</v>
      </c>
      <c r="U6" s="468">
        <v>0</v>
      </c>
      <c r="V6" s="469">
        <v>0</v>
      </c>
      <c r="W6" s="469">
        <v>0</v>
      </c>
      <c r="X6" s="468">
        <v>0</v>
      </c>
      <c r="Y6" s="469">
        <v>0</v>
      </c>
      <c r="Z6" s="469">
        <v>0</v>
      </c>
      <c r="AA6" s="469">
        <v>0</v>
      </c>
      <c r="AB6" s="469">
        <v>0</v>
      </c>
      <c r="AC6" s="469">
        <v>0</v>
      </c>
      <c r="AD6" s="469">
        <v>0</v>
      </c>
      <c r="AE6" s="468">
        <f>SUM(A6,D6,G6,J6,M6,P6,S6,V6,Y6,AB6)</f>
        <v>0</v>
      </c>
      <c r="AF6" s="468">
        <f>SUM(B6,E6,H6,K6,N6,Q6,T6,W6,Z6,AC6)</f>
        <v>0</v>
      </c>
      <c r="AG6" s="468">
        <f>SUM(C6,F6,I6,L6,O6,R6,U6,X6,AA6,AD6)</f>
        <v>482457.97</v>
      </c>
      <c r="AH6" s="470" t="b">
        <v>1</v>
      </c>
    </row>
    <row r="7" spans="1:36" s="470" customFormat="1" ht="24" x14ac:dyDescent="0.3">
      <c r="A7" s="471" t="s">
        <v>368</v>
      </c>
      <c r="B7" s="472" t="s">
        <v>505</v>
      </c>
      <c r="C7" s="472" t="s">
        <v>724</v>
      </c>
      <c r="D7" s="473">
        <v>0</v>
      </c>
      <c r="E7" s="473">
        <v>0</v>
      </c>
      <c r="F7" s="473">
        <v>0</v>
      </c>
      <c r="G7" s="473">
        <v>0</v>
      </c>
      <c r="H7" s="473">
        <v>0</v>
      </c>
      <c r="I7" s="473">
        <v>0</v>
      </c>
      <c r="J7" s="473">
        <v>0</v>
      </c>
      <c r="K7" s="473">
        <v>0</v>
      </c>
      <c r="L7" s="473">
        <v>0</v>
      </c>
      <c r="M7" s="473">
        <v>0</v>
      </c>
      <c r="N7" s="473">
        <v>0</v>
      </c>
      <c r="O7" s="473">
        <v>0</v>
      </c>
      <c r="P7" s="473">
        <v>0</v>
      </c>
      <c r="Q7" s="473">
        <v>0</v>
      </c>
      <c r="R7" s="473">
        <v>0</v>
      </c>
      <c r="S7" s="473">
        <v>0</v>
      </c>
      <c r="T7" s="473">
        <v>0</v>
      </c>
      <c r="U7" s="473">
        <v>0</v>
      </c>
      <c r="V7" s="473">
        <v>0</v>
      </c>
      <c r="W7" s="473">
        <v>0</v>
      </c>
      <c r="X7" s="473">
        <v>0</v>
      </c>
      <c r="Y7" s="473">
        <v>0</v>
      </c>
      <c r="Z7" s="473">
        <v>0</v>
      </c>
      <c r="AA7" s="473">
        <v>0</v>
      </c>
      <c r="AB7" s="473">
        <v>0</v>
      </c>
      <c r="AC7" s="473">
        <v>0</v>
      </c>
      <c r="AD7" s="473">
        <v>0</v>
      </c>
      <c r="AE7" s="473">
        <f t="shared" ref="AE7:AG70" si="0">SUM(A7,D7,G7,J7,M7,P7,S7,V7,Y7,AB7)</f>
        <v>0</v>
      </c>
      <c r="AF7" s="473">
        <f t="shared" si="0"/>
        <v>0</v>
      </c>
      <c r="AG7" s="473">
        <f t="shared" si="0"/>
        <v>0</v>
      </c>
      <c r="AH7" s="470" t="b">
        <v>1</v>
      </c>
    </row>
    <row r="8" spans="1:36" s="470" customFormat="1" ht="24" x14ac:dyDescent="0.3">
      <c r="A8" s="466" t="s">
        <v>367</v>
      </c>
      <c r="B8" s="467" t="s">
        <v>504</v>
      </c>
      <c r="C8" s="467"/>
      <c r="D8" s="468">
        <f t="shared" ref="D8:AG8" si="1">SUM(D9:D18)</f>
        <v>172788468.46999997</v>
      </c>
      <c r="E8" s="469">
        <f t="shared" si="1"/>
        <v>0</v>
      </c>
      <c r="F8" s="469">
        <f t="shared" si="1"/>
        <v>0</v>
      </c>
      <c r="G8" s="469">
        <f t="shared" si="1"/>
        <v>0</v>
      </c>
      <c r="H8" s="469">
        <f t="shared" si="1"/>
        <v>0</v>
      </c>
      <c r="I8" s="469">
        <f t="shared" si="1"/>
        <v>0</v>
      </c>
      <c r="J8" s="469">
        <f t="shared" si="1"/>
        <v>0</v>
      </c>
      <c r="K8" s="469">
        <f t="shared" si="1"/>
        <v>0</v>
      </c>
      <c r="L8" s="469">
        <f t="shared" si="1"/>
        <v>0</v>
      </c>
      <c r="M8" s="468">
        <f t="shared" si="1"/>
        <v>25757095.169999998</v>
      </c>
      <c r="N8" s="469">
        <f t="shared" si="1"/>
        <v>0</v>
      </c>
      <c r="O8" s="469">
        <f t="shared" si="1"/>
        <v>0</v>
      </c>
      <c r="P8" s="468">
        <f t="shared" si="1"/>
        <v>32946608.699999996</v>
      </c>
      <c r="Q8" s="469">
        <f t="shared" si="1"/>
        <v>0</v>
      </c>
      <c r="R8" s="469">
        <f t="shared" si="1"/>
        <v>0</v>
      </c>
      <c r="S8" s="469">
        <f t="shared" si="1"/>
        <v>0</v>
      </c>
      <c r="T8" s="469">
        <f t="shared" si="1"/>
        <v>0</v>
      </c>
      <c r="U8" s="469">
        <f t="shared" si="1"/>
        <v>0</v>
      </c>
      <c r="V8" s="469">
        <f t="shared" si="1"/>
        <v>0</v>
      </c>
      <c r="W8" s="469">
        <f t="shared" si="1"/>
        <v>0</v>
      </c>
      <c r="X8" s="469">
        <f t="shared" si="1"/>
        <v>0</v>
      </c>
      <c r="Y8" s="469">
        <f t="shared" si="1"/>
        <v>0</v>
      </c>
      <c r="Z8" s="469">
        <f t="shared" si="1"/>
        <v>0</v>
      </c>
      <c r="AA8" s="469">
        <f t="shared" si="1"/>
        <v>0</v>
      </c>
      <c r="AB8" s="469">
        <f t="shared" si="1"/>
        <v>0</v>
      </c>
      <c r="AC8" s="469">
        <f t="shared" si="1"/>
        <v>0</v>
      </c>
      <c r="AD8" s="469">
        <f t="shared" si="1"/>
        <v>0</v>
      </c>
      <c r="AE8" s="468">
        <f t="shared" si="1"/>
        <v>231492172.34000003</v>
      </c>
      <c r="AF8" s="469">
        <f t="shared" si="1"/>
        <v>0</v>
      </c>
      <c r="AG8" s="469">
        <f t="shared" si="1"/>
        <v>0</v>
      </c>
      <c r="AH8" s="470" t="b">
        <v>1</v>
      </c>
      <c r="AI8" s="464"/>
      <c r="AJ8" s="464"/>
    </row>
    <row r="9" spans="1:36" x14ac:dyDescent="0.3">
      <c r="A9" s="464" t="s">
        <v>716</v>
      </c>
      <c r="B9" s="475" t="s">
        <v>504</v>
      </c>
      <c r="C9" s="475" t="s">
        <v>720</v>
      </c>
      <c r="D9" s="476">
        <v>153726525.09</v>
      </c>
      <c r="E9" s="477">
        <v>0</v>
      </c>
      <c r="F9" s="477">
        <v>0</v>
      </c>
      <c r="G9" s="477">
        <v>0</v>
      </c>
      <c r="H9" s="477">
        <v>0</v>
      </c>
      <c r="I9" s="477">
        <v>0</v>
      </c>
      <c r="J9" s="477">
        <v>0</v>
      </c>
      <c r="K9" s="477">
        <v>0</v>
      </c>
      <c r="L9" s="477">
        <v>0</v>
      </c>
      <c r="M9" s="478">
        <v>25157060.870000001</v>
      </c>
      <c r="N9" s="477">
        <v>0</v>
      </c>
      <c r="O9" s="477">
        <v>0</v>
      </c>
      <c r="P9" s="478">
        <v>30558372.900000002</v>
      </c>
      <c r="Q9" s="477">
        <v>0</v>
      </c>
      <c r="R9" s="477">
        <v>0</v>
      </c>
      <c r="S9" s="477">
        <v>0</v>
      </c>
      <c r="T9" s="477">
        <v>0</v>
      </c>
      <c r="U9" s="477">
        <v>0</v>
      </c>
      <c r="V9" s="477">
        <v>0</v>
      </c>
      <c r="W9" s="477">
        <v>0</v>
      </c>
      <c r="X9" s="477">
        <v>0</v>
      </c>
      <c r="Y9" s="477">
        <v>0</v>
      </c>
      <c r="Z9" s="477">
        <v>0</v>
      </c>
      <c r="AA9" s="477">
        <v>0</v>
      </c>
      <c r="AB9" s="477">
        <v>0</v>
      </c>
      <c r="AC9" s="477">
        <v>0</v>
      </c>
      <c r="AD9" s="477">
        <v>0</v>
      </c>
      <c r="AE9" s="476">
        <f t="shared" si="0"/>
        <v>209441958.86000001</v>
      </c>
      <c r="AF9" s="477">
        <f t="shared" si="0"/>
        <v>0</v>
      </c>
      <c r="AG9" s="477">
        <f t="shared" si="0"/>
        <v>0</v>
      </c>
    </row>
    <row r="10" spans="1:36" x14ac:dyDescent="0.3">
      <c r="A10" s="464" t="s">
        <v>715</v>
      </c>
      <c r="B10" s="475" t="s">
        <v>504</v>
      </c>
      <c r="C10" s="475" t="s">
        <v>722</v>
      </c>
      <c r="D10" s="476">
        <v>1782620.2</v>
      </c>
      <c r="E10" s="477">
        <v>0</v>
      </c>
      <c r="F10" s="477">
        <v>0</v>
      </c>
      <c r="G10" s="477">
        <v>0</v>
      </c>
      <c r="H10" s="477">
        <v>0</v>
      </c>
      <c r="I10" s="477">
        <v>0</v>
      </c>
      <c r="J10" s="477">
        <v>0</v>
      </c>
      <c r="K10" s="477">
        <v>0</v>
      </c>
      <c r="L10" s="477">
        <v>0</v>
      </c>
      <c r="M10" s="478">
        <v>254506.23</v>
      </c>
      <c r="N10" s="477">
        <v>0</v>
      </c>
      <c r="O10" s="477">
        <v>0</v>
      </c>
      <c r="P10" s="478">
        <v>1321215.1499999999</v>
      </c>
      <c r="Q10" s="477">
        <v>0</v>
      </c>
      <c r="R10" s="477">
        <v>0</v>
      </c>
      <c r="S10" s="477">
        <v>0</v>
      </c>
      <c r="T10" s="477">
        <v>0</v>
      </c>
      <c r="U10" s="477">
        <v>0</v>
      </c>
      <c r="V10" s="477">
        <v>0</v>
      </c>
      <c r="W10" s="477">
        <v>0</v>
      </c>
      <c r="X10" s="477">
        <v>0</v>
      </c>
      <c r="Y10" s="477">
        <v>0</v>
      </c>
      <c r="Z10" s="477">
        <v>0</v>
      </c>
      <c r="AA10" s="477">
        <v>0</v>
      </c>
      <c r="AB10" s="477">
        <v>0</v>
      </c>
      <c r="AC10" s="477">
        <v>0</v>
      </c>
      <c r="AD10" s="477">
        <v>0</v>
      </c>
      <c r="AE10" s="476">
        <f t="shared" si="0"/>
        <v>3358341.58</v>
      </c>
      <c r="AF10" s="477">
        <f t="shared" si="0"/>
        <v>0</v>
      </c>
      <c r="AG10" s="477">
        <f t="shared" si="0"/>
        <v>0</v>
      </c>
    </row>
    <row r="11" spans="1:36" x14ac:dyDescent="0.3">
      <c r="A11" s="464" t="s">
        <v>714</v>
      </c>
      <c r="B11" s="475" t="s">
        <v>504</v>
      </c>
      <c r="C11" s="475" t="s">
        <v>722</v>
      </c>
      <c r="D11" s="476">
        <v>1492646.01</v>
      </c>
      <c r="E11" s="477">
        <v>0</v>
      </c>
      <c r="F11" s="477">
        <v>0</v>
      </c>
      <c r="G11" s="477">
        <v>0</v>
      </c>
      <c r="H11" s="477">
        <v>0</v>
      </c>
      <c r="I11" s="477">
        <v>0</v>
      </c>
      <c r="J11" s="477">
        <v>0</v>
      </c>
      <c r="K11" s="477">
        <v>0</v>
      </c>
      <c r="L11" s="477">
        <v>0</v>
      </c>
      <c r="M11" s="478">
        <v>77158.95</v>
      </c>
      <c r="N11" s="477">
        <v>0</v>
      </c>
      <c r="O11" s="477">
        <v>0</v>
      </c>
      <c r="P11" s="478">
        <v>290693.59000000003</v>
      </c>
      <c r="Q11" s="477">
        <v>0</v>
      </c>
      <c r="R11" s="477">
        <v>0</v>
      </c>
      <c r="S11" s="477">
        <v>0</v>
      </c>
      <c r="T11" s="477">
        <v>0</v>
      </c>
      <c r="U11" s="477">
        <v>0</v>
      </c>
      <c r="V11" s="477">
        <v>0</v>
      </c>
      <c r="W11" s="477">
        <v>0</v>
      </c>
      <c r="X11" s="477">
        <v>0</v>
      </c>
      <c r="Y11" s="477">
        <v>0</v>
      </c>
      <c r="Z11" s="477">
        <v>0</v>
      </c>
      <c r="AA11" s="477">
        <v>0</v>
      </c>
      <c r="AB11" s="477">
        <v>0</v>
      </c>
      <c r="AC11" s="477">
        <v>0</v>
      </c>
      <c r="AD11" s="477">
        <v>0</v>
      </c>
      <c r="AE11" s="476">
        <f t="shared" si="0"/>
        <v>1860498.55</v>
      </c>
      <c r="AF11" s="477">
        <f t="shared" si="0"/>
        <v>0</v>
      </c>
      <c r="AG11" s="477">
        <f t="shared" si="0"/>
        <v>0</v>
      </c>
    </row>
    <row r="12" spans="1:36" x14ac:dyDescent="0.3">
      <c r="A12" s="464" t="s">
        <v>713</v>
      </c>
      <c r="B12" s="475" t="s">
        <v>504</v>
      </c>
      <c r="C12" s="475" t="s">
        <v>722</v>
      </c>
      <c r="D12" s="476">
        <v>461583.2</v>
      </c>
      <c r="E12" s="477">
        <v>0</v>
      </c>
      <c r="F12" s="477">
        <v>0</v>
      </c>
      <c r="G12" s="477">
        <v>0</v>
      </c>
      <c r="H12" s="477">
        <v>0</v>
      </c>
      <c r="I12" s="477">
        <v>0</v>
      </c>
      <c r="J12" s="477">
        <v>0</v>
      </c>
      <c r="K12" s="477">
        <v>0</v>
      </c>
      <c r="L12" s="477">
        <v>0</v>
      </c>
      <c r="M12" s="478">
        <v>38782.230000000003</v>
      </c>
      <c r="N12" s="477">
        <v>0</v>
      </c>
      <c r="O12" s="477">
        <v>0</v>
      </c>
      <c r="P12" s="478">
        <v>188465.08</v>
      </c>
      <c r="Q12" s="477">
        <v>0</v>
      </c>
      <c r="R12" s="477">
        <v>0</v>
      </c>
      <c r="S12" s="477">
        <v>0</v>
      </c>
      <c r="T12" s="477">
        <v>0</v>
      </c>
      <c r="U12" s="477">
        <v>0</v>
      </c>
      <c r="V12" s="477">
        <v>0</v>
      </c>
      <c r="W12" s="477">
        <v>0</v>
      </c>
      <c r="X12" s="477">
        <v>0</v>
      </c>
      <c r="Y12" s="477">
        <v>0</v>
      </c>
      <c r="Z12" s="477">
        <v>0</v>
      </c>
      <c r="AA12" s="477">
        <v>0</v>
      </c>
      <c r="AB12" s="477">
        <v>0</v>
      </c>
      <c r="AC12" s="477">
        <v>0</v>
      </c>
      <c r="AD12" s="477">
        <v>0</v>
      </c>
      <c r="AE12" s="476">
        <f t="shared" si="0"/>
        <v>688830.51</v>
      </c>
      <c r="AF12" s="477">
        <f t="shared" si="0"/>
        <v>0</v>
      </c>
      <c r="AG12" s="477">
        <f t="shared" si="0"/>
        <v>0</v>
      </c>
    </row>
    <row r="13" spans="1:36" x14ac:dyDescent="0.3">
      <c r="A13" s="464" t="s">
        <v>712</v>
      </c>
      <c r="B13" s="475" t="s">
        <v>504</v>
      </c>
      <c r="C13" s="475" t="s">
        <v>722</v>
      </c>
      <c r="D13" s="476">
        <v>706675.88</v>
      </c>
      <c r="E13" s="477">
        <v>0</v>
      </c>
      <c r="F13" s="477">
        <v>0</v>
      </c>
      <c r="G13" s="477">
        <v>0</v>
      </c>
      <c r="H13" s="477">
        <v>0</v>
      </c>
      <c r="I13" s="477">
        <v>0</v>
      </c>
      <c r="J13" s="477">
        <v>0</v>
      </c>
      <c r="K13" s="477">
        <v>0</v>
      </c>
      <c r="L13" s="477">
        <v>0</v>
      </c>
      <c r="M13" s="478">
        <v>40649.99</v>
      </c>
      <c r="N13" s="477">
        <v>0</v>
      </c>
      <c r="O13" s="477">
        <v>0</v>
      </c>
      <c r="P13" s="478">
        <v>255893.9</v>
      </c>
      <c r="Q13" s="477">
        <v>0</v>
      </c>
      <c r="R13" s="477">
        <v>0</v>
      </c>
      <c r="S13" s="477">
        <v>0</v>
      </c>
      <c r="T13" s="477">
        <v>0</v>
      </c>
      <c r="U13" s="477">
        <v>0</v>
      </c>
      <c r="V13" s="477">
        <v>0</v>
      </c>
      <c r="W13" s="477">
        <v>0</v>
      </c>
      <c r="X13" s="477">
        <v>0</v>
      </c>
      <c r="Y13" s="477">
        <v>0</v>
      </c>
      <c r="Z13" s="477">
        <v>0</v>
      </c>
      <c r="AA13" s="477">
        <v>0</v>
      </c>
      <c r="AB13" s="477">
        <v>0</v>
      </c>
      <c r="AC13" s="477">
        <v>0</v>
      </c>
      <c r="AD13" s="477">
        <v>0</v>
      </c>
      <c r="AE13" s="476">
        <f t="shared" si="0"/>
        <v>1003219.77</v>
      </c>
      <c r="AF13" s="477">
        <f t="shared" si="0"/>
        <v>0</v>
      </c>
      <c r="AG13" s="477">
        <f t="shared" si="0"/>
        <v>0</v>
      </c>
    </row>
    <row r="14" spans="1:36" x14ac:dyDescent="0.3">
      <c r="A14" s="464" t="s">
        <v>711</v>
      </c>
      <c r="B14" s="475" t="s">
        <v>504</v>
      </c>
      <c r="C14" s="475" t="s">
        <v>722</v>
      </c>
      <c r="D14" s="476">
        <v>651973.3600000008</v>
      </c>
      <c r="E14" s="477">
        <v>0</v>
      </c>
      <c r="F14" s="477">
        <v>0</v>
      </c>
      <c r="G14" s="477">
        <v>0</v>
      </c>
      <c r="H14" s="477">
        <v>0</v>
      </c>
      <c r="I14" s="477">
        <v>0</v>
      </c>
      <c r="J14" s="477">
        <v>0</v>
      </c>
      <c r="K14" s="477">
        <v>0</v>
      </c>
      <c r="L14" s="477">
        <v>0</v>
      </c>
      <c r="M14" s="478">
        <v>50009.98</v>
      </c>
      <c r="N14" s="477">
        <v>0</v>
      </c>
      <c r="O14" s="477">
        <v>0</v>
      </c>
      <c r="P14" s="478">
        <v>137742.04</v>
      </c>
      <c r="Q14" s="477">
        <v>0</v>
      </c>
      <c r="R14" s="477">
        <v>0</v>
      </c>
      <c r="S14" s="477">
        <v>0</v>
      </c>
      <c r="T14" s="477">
        <v>0</v>
      </c>
      <c r="U14" s="477">
        <v>0</v>
      </c>
      <c r="V14" s="477">
        <v>0</v>
      </c>
      <c r="W14" s="477">
        <v>0</v>
      </c>
      <c r="X14" s="477">
        <v>0</v>
      </c>
      <c r="Y14" s="477">
        <v>0</v>
      </c>
      <c r="Z14" s="477">
        <v>0</v>
      </c>
      <c r="AA14" s="477">
        <v>0</v>
      </c>
      <c r="AB14" s="477">
        <v>0</v>
      </c>
      <c r="AC14" s="477">
        <v>0</v>
      </c>
      <c r="AD14" s="477">
        <v>0</v>
      </c>
      <c r="AE14" s="476">
        <f t="shared" si="0"/>
        <v>839725.38000000082</v>
      </c>
      <c r="AF14" s="477">
        <f t="shared" si="0"/>
        <v>0</v>
      </c>
      <c r="AG14" s="477">
        <f t="shared" si="0"/>
        <v>0</v>
      </c>
    </row>
    <row r="15" spans="1:36" x14ac:dyDescent="0.3">
      <c r="A15" s="464" t="s">
        <v>710</v>
      </c>
      <c r="B15" s="475" t="s">
        <v>504</v>
      </c>
      <c r="C15" s="475" t="s">
        <v>722</v>
      </c>
      <c r="D15" s="476">
        <v>1576611.3900000004</v>
      </c>
      <c r="E15" s="477">
        <v>0</v>
      </c>
      <c r="F15" s="477">
        <v>0</v>
      </c>
      <c r="G15" s="477">
        <v>0</v>
      </c>
      <c r="H15" s="477">
        <v>0</v>
      </c>
      <c r="I15" s="477">
        <v>0</v>
      </c>
      <c r="J15" s="477">
        <v>0</v>
      </c>
      <c r="K15" s="477">
        <v>0</v>
      </c>
      <c r="L15" s="477">
        <v>0</v>
      </c>
      <c r="M15" s="478">
        <v>73158.039999999994</v>
      </c>
      <c r="N15" s="477">
        <v>0</v>
      </c>
      <c r="O15" s="477">
        <v>0</v>
      </c>
      <c r="P15" s="478">
        <v>56313.36</v>
      </c>
      <c r="Q15" s="477">
        <v>0</v>
      </c>
      <c r="R15" s="477">
        <v>0</v>
      </c>
      <c r="S15" s="477">
        <v>0</v>
      </c>
      <c r="T15" s="477">
        <v>0</v>
      </c>
      <c r="U15" s="477">
        <v>0</v>
      </c>
      <c r="V15" s="477">
        <v>0</v>
      </c>
      <c r="W15" s="477">
        <v>0</v>
      </c>
      <c r="X15" s="477">
        <v>0</v>
      </c>
      <c r="Y15" s="477">
        <v>0</v>
      </c>
      <c r="Z15" s="477">
        <v>0</v>
      </c>
      <c r="AA15" s="477">
        <v>0</v>
      </c>
      <c r="AB15" s="477">
        <v>0</v>
      </c>
      <c r="AC15" s="477">
        <v>0</v>
      </c>
      <c r="AD15" s="477">
        <v>0</v>
      </c>
      <c r="AE15" s="476">
        <f t="shared" si="0"/>
        <v>1706082.7900000005</v>
      </c>
      <c r="AF15" s="477">
        <f t="shared" si="0"/>
        <v>0</v>
      </c>
      <c r="AG15" s="477">
        <f t="shared" si="0"/>
        <v>0</v>
      </c>
    </row>
    <row r="16" spans="1:36" x14ac:dyDescent="0.3">
      <c r="A16" s="464" t="s">
        <v>709</v>
      </c>
      <c r="B16" s="475" t="s">
        <v>504</v>
      </c>
      <c r="C16" s="475" t="s">
        <v>722</v>
      </c>
      <c r="D16" s="476">
        <v>5871662.2300000004</v>
      </c>
      <c r="E16" s="477">
        <v>0</v>
      </c>
      <c r="F16" s="477">
        <v>0</v>
      </c>
      <c r="G16" s="477">
        <v>0</v>
      </c>
      <c r="H16" s="477">
        <v>0</v>
      </c>
      <c r="I16" s="477">
        <v>0</v>
      </c>
      <c r="J16" s="477">
        <v>0</v>
      </c>
      <c r="K16" s="477">
        <v>0</v>
      </c>
      <c r="L16" s="477">
        <v>0</v>
      </c>
      <c r="M16" s="478">
        <v>65768.88</v>
      </c>
      <c r="N16" s="477">
        <v>0</v>
      </c>
      <c r="O16" s="477">
        <v>0</v>
      </c>
      <c r="P16" s="478">
        <v>137912.68</v>
      </c>
      <c r="Q16" s="477">
        <v>0</v>
      </c>
      <c r="R16" s="477">
        <v>0</v>
      </c>
      <c r="S16" s="477">
        <v>0</v>
      </c>
      <c r="T16" s="477">
        <v>0</v>
      </c>
      <c r="U16" s="477">
        <v>0</v>
      </c>
      <c r="V16" s="477">
        <v>0</v>
      </c>
      <c r="W16" s="477">
        <v>0</v>
      </c>
      <c r="X16" s="477">
        <v>0</v>
      </c>
      <c r="Y16" s="477">
        <v>0</v>
      </c>
      <c r="Z16" s="477">
        <v>0</v>
      </c>
      <c r="AA16" s="477">
        <v>0</v>
      </c>
      <c r="AB16" s="477">
        <v>0</v>
      </c>
      <c r="AC16" s="477">
        <v>0</v>
      </c>
      <c r="AD16" s="477">
        <v>0</v>
      </c>
      <c r="AE16" s="476">
        <f t="shared" si="0"/>
        <v>6075343.79</v>
      </c>
      <c r="AF16" s="477">
        <f t="shared" si="0"/>
        <v>0</v>
      </c>
      <c r="AG16" s="477">
        <f t="shared" si="0"/>
        <v>0</v>
      </c>
    </row>
    <row r="17" spans="1:34" x14ac:dyDescent="0.3">
      <c r="A17" s="464" t="s">
        <v>801</v>
      </c>
      <c r="B17" s="475" t="s">
        <v>504</v>
      </c>
      <c r="C17" s="475" t="s">
        <v>722</v>
      </c>
      <c r="D17" s="476">
        <v>5691384.2400000002</v>
      </c>
      <c r="E17" s="477">
        <v>0</v>
      </c>
      <c r="F17" s="477">
        <v>0</v>
      </c>
      <c r="G17" s="477">
        <v>0</v>
      </c>
      <c r="H17" s="477">
        <v>0</v>
      </c>
      <c r="I17" s="477">
        <v>0</v>
      </c>
      <c r="J17" s="477">
        <v>0</v>
      </c>
      <c r="K17" s="477">
        <v>0</v>
      </c>
      <c r="L17" s="477">
        <v>0</v>
      </c>
      <c r="M17" s="477">
        <v>0</v>
      </c>
      <c r="N17" s="477">
        <v>0</v>
      </c>
      <c r="O17" s="477">
        <v>0</v>
      </c>
      <c r="P17" s="477">
        <v>0</v>
      </c>
      <c r="Q17" s="477">
        <v>0</v>
      </c>
      <c r="R17" s="477">
        <v>0</v>
      </c>
      <c r="S17" s="477">
        <v>0</v>
      </c>
      <c r="T17" s="477">
        <v>0</v>
      </c>
      <c r="U17" s="477">
        <v>0</v>
      </c>
      <c r="V17" s="477">
        <v>0</v>
      </c>
      <c r="W17" s="477">
        <v>0</v>
      </c>
      <c r="X17" s="477">
        <v>0</v>
      </c>
      <c r="Y17" s="477">
        <v>0</v>
      </c>
      <c r="Z17" s="477">
        <v>0</v>
      </c>
      <c r="AA17" s="477">
        <v>0</v>
      </c>
      <c r="AB17" s="477">
        <v>0</v>
      </c>
      <c r="AC17" s="477">
        <v>0</v>
      </c>
      <c r="AD17" s="477">
        <v>0</v>
      </c>
      <c r="AE17" s="476">
        <f>SUM(A17,D17,G17,J17,M17,P17,S17,V17,Y17,AB17)</f>
        <v>5691384.2400000002</v>
      </c>
      <c r="AF17" s="477">
        <f t="shared" si="0"/>
        <v>0</v>
      </c>
      <c r="AG17" s="477">
        <f t="shared" si="0"/>
        <v>0</v>
      </c>
    </row>
    <row r="18" spans="1:34" x14ac:dyDescent="0.3">
      <c r="A18" s="464" t="s">
        <v>708</v>
      </c>
      <c r="B18" s="475" t="s">
        <v>504</v>
      </c>
      <c r="C18" s="475" t="s">
        <v>722</v>
      </c>
      <c r="D18" s="476">
        <v>826786.87</v>
      </c>
      <c r="E18" s="477">
        <v>0</v>
      </c>
      <c r="F18" s="477">
        <v>0</v>
      </c>
      <c r="G18" s="477">
        <v>0</v>
      </c>
      <c r="H18" s="477">
        <v>0</v>
      </c>
      <c r="I18" s="477">
        <v>0</v>
      </c>
      <c r="J18" s="477">
        <v>0</v>
      </c>
      <c r="K18" s="477">
        <v>0</v>
      </c>
      <c r="L18" s="477">
        <v>0</v>
      </c>
      <c r="M18" s="477">
        <v>0</v>
      </c>
      <c r="N18" s="477">
        <v>0</v>
      </c>
      <c r="O18" s="477">
        <v>0</v>
      </c>
      <c r="P18" s="477">
        <v>0</v>
      </c>
      <c r="Q18" s="477">
        <v>0</v>
      </c>
      <c r="R18" s="477">
        <v>0</v>
      </c>
      <c r="S18" s="477">
        <v>0</v>
      </c>
      <c r="T18" s="477">
        <v>0</v>
      </c>
      <c r="U18" s="477">
        <v>0</v>
      </c>
      <c r="V18" s="477">
        <v>0</v>
      </c>
      <c r="W18" s="477">
        <v>0</v>
      </c>
      <c r="X18" s="477">
        <v>0</v>
      </c>
      <c r="Y18" s="477">
        <v>0</v>
      </c>
      <c r="Z18" s="477">
        <v>0</v>
      </c>
      <c r="AA18" s="477">
        <v>0</v>
      </c>
      <c r="AB18" s="477">
        <v>0</v>
      </c>
      <c r="AC18" s="477">
        <v>0</v>
      </c>
      <c r="AD18" s="477">
        <v>0</v>
      </c>
      <c r="AE18" s="476">
        <f t="shared" si="0"/>
        <v>826786.87</v>
      </c>
      <c r="AF18" s="477">
        <f t="shared" si="0"/>
        <v>0</v>
      </c>
      <c r="AG18" s="477">
        <f t="shared" si="0"/>
        <v>0</v>
      </c>
    </row>
    <row r="19" spans="1:34" s="470" customFormat="1" ht="24" x14ac:dyDescent="0.3">
      <c r="A19" s="466" t="s">
        <v>366</v>
      </c>
      <c r="B19" s="467" t="s">
        <v>504</v>
      </c>
      <c r="C19" s="467"/>
      <c r="D19" s="468">
        <f>SUM(D20:D28)</f>
        <v>183706.41</v>
      </c>
      <c r="E19" s="468">
        <f t="shared" ref="E19:AG19" si="2">SUM(E20:E28)</f>
        <v>0</v>
      </c>
      <c r="F19" s="468">
        <f t="shared" si="2"/>
        <v>0</v>
      </c>
      <c r="G19" s="468">
        <f t="shared" si="2"/>
        <v>0</v>
      </c>
      <c r="H19" s="468">
        <f t="shared" si="2"/>
        <v>0</v>
      </c>
      <c r="I19" s="468">
        <f t="shared" si="2"/>
        <v>0</v>
      </c>
      <c r="J19" s="468">
        <f t="shared" si="2"/>
        <v>0</v>
      </c>
      <c r="K19" s="468">
        <f t="shared" si="2"/>
        <v>0</v>
      </c>
      <c r="L19" s="468">
        <f t="shared" si="2"/>
        <v>0</v>
      </c>
      <c r="M19" s="468">
        <f t="shared" si="2"/>
        <v>0</v>
      </c>
      <c r="N19" s="468">
        <f t="shared" si="2"/>
        <v>0</v>
      </c>
      <c r="O19" s="468">
        <f t="shared" si="2"/>
        <v>0</v>
      </c>
      <c r="P19" s="468">
        <f t="shared" si="2"/>
        <v>0</v>
      </c>
      <c r="Q19" s="468">
        <f t="shared" si="2"/>
        <v>0</v>
      </c>
      <c r="R19" s="468">
        <f t="shared" si="2"/>
        <v>0</v>
      </c>
      <c r="S19" s="468">
        <f t="shared" si="2"/>
        <v>0</v>
      </c>
      <c r="T19" s="468">
        <f t="shared" si="2"/>
        <v>0</v>
      </c>
      <c r="U19" s="468">
        <f t="shared" si="2"/>
        <v>0</v>
      </c>
      <c r="V19" s="468">
        <f t="shared" si="2"/>
        <v>0</v>
      </c>
      <c r="W19" s="468">
        <f t="shared" si="2"/>
        <v>0</v>
      </c>
      <c r="X19" s="468">
        <f t="shared" si="2"/>
        <v>0</v>
      </c>
      <c r="Y19" s="468">
        <f t="shared" si="2"/>
        <v>0</v>
      </c>
      <c r="Z19" s="468">
        <f t="shared" si="2"/>
        <v>0</v>
      </c>
      <c r="AA19" s="468">
        <f t="shared" si="2"/>
        <v>0</v>
      </c>
      <c r="AB19" s="468">
        <f t="shared" si="2"/>
        <v>0</v>
      </c>
      <c r="AC19" s="468">
        <f t="shared" si="2"/>
        <v>0</v>
      </c>
      <c r="AD19" s="468">
        <f t="shared" si="2"/>
        <v>0</v>
      </c>
      <c r="AE19" s="468">
        <f t="shared" si="2"/>
        <v>183706.41</v>
      </c>
      <c r="AF19" s="468">
        <f t="shared" si="2"/>
        <v>0</v>
      </c>
      <c r="AG19" s="468">
        <f t="shared" si="2"/>
        <v>0</v>
      </c>
      <c r="AH19" s="470" t="b">
        <v>1</v>
      </c>
    </row>
    <row r="20" spans="1:34" x14ac:dyDescent="0.3">
      <c r="A20" s="464" t="s">
        <v>716</v>
      </c>
      <c r="B20" s="475" t="s">
        <v>504</v>
      </c>
      <c r="C20" s="475" t="s">
        <v>720</v>
      </c>
      <c r="D20" s="476">
        <v>0</v>
      </c>
      <c r="E20" s="477">
        <v>0</v>
      </c>
      <c r="F20" s="477">
        <v>0</v>
      </c>
      <c r="G20" s="477">
        <v>0</v>
      </c>
      <c r="H20" s="477">
        <v>0</v>
      </c>
      <c r="I20" s="477">
        <v>0</v>
      </c>
      <c r="J20" s="477">
        <v>0</v>
      </c>
      <c r="K20" s="477">
        <v>0</v>
      </c>
      <c r="L20" s="477">
        <v>0</v>
      </c>
      <c r="M20" s="477">
        <v>0</v>
      </c>
      <c r="N20" s="477">
        <v>0</v>
      </c>
      <c r="O20" s="477">
        <v>0</v>
      </c>
      <c r="P20" s="477">
        <v>0</v>
      </c>
      <c r="Q20" s="477">
        <v>0</v>
      </c>
      <c r="R20" s="477">
        <v>0</v>
      </c>
      <c r="S20" s="477">
        <v>0</v>
      </c>
      <c r="T20" s="477">
        <v>0</v>
      </c>
      <c r="U20" s="477">
        <v>0</v>
      </c>
      <c r="V20" s="477">
        <v>0</v>
      </c>
      <c r="W20" s="477">
        <v>0</v>
      </c>
      <c r="X20" s="477">
        <v>0</v>
      </c>
      <c r="Y20" s="477">
        <v>0</v>
      </c>
      <c r="Z20" s="477">
        <v>0</v>
      </c>
      <c r="AA20" s="477">
        <v>0</v>
      </c>
      <c r="AB20" s="477">
        <v>0</v>
      </c>
      <c r="AC20" s="477">
        <v>0</v>
      </c>
      <c r="AD20" s="477">
        <v>0</v>
      </c>
      <c r="AE20" s="476">
        <f t="shared" si="0"/>
        <v>0</v>
      </c>
      <c r="AF20" s="477">
        <f t="shared" si="0"/>
        <v>0</v>
      </c>
      <c r="AG20" s="477">
        <f t="shared" si="0"/>
        <v>0</v>
      </c>
    </row>
    <row r="21" spans="1:34" x14ac:dyDescent="0.3">
      <c r="A21" s="464" t="s">
        <v>715</v>
      </c>
      <c r="B21" s="475" t="s">
        <v>504</v>
      </c>
      <c r="C21" s="475" t="s">
        <v>722</v>
      </c>
      <c r="D21" s="476">
        <v>0</v>
      </c>
      <c r="E21" s="477">
        <v>0</v>
      </c>
      <c r="F21" s="477">
        <v>0</v>
      </c>
      <c r="G21" s="477">
        <v>0</v>
      </c>
      <c r="H21" s="477">
        <v>0</v>
      </c>
      <c r="I21" s="477">
        <v>0</v>
      </c>
      <c r="J21" s="477">
        <v>0</v>
      </c>
      <c r="K21" s="477">
        <v>0</v>
      </c>
      <c r="L21" s="477">
        <v>0</v>
      </c>
      <c r="M21" s="477">
        <v>0</v>
      </c>
      <c r="N21" s="477">
        <v>0</v>
      </c>
      <c r="O21" s="477">
        <v>0</v>
      </c>
      <c r="P21" s="477">
        <v>0</v>
      </c>
      <c r="Q21" s="477">
        <v>0</v>
      </c>
      <c r="R21" s="477">
        <v>0</v>
      </c>
      <c r="S21" s="477">
        <v>0</v>
      </c>
      <c r="T21" s="477">
        <v>0</v>
      </c>
      <c r="U21" s="477">
        <v>0</v>
      </c>
      <c r="V21" s="477">
        <v>0</v>
      </c>
      <c r="W21" s="477">
        <v>0</v>
      </c>
      <c r="X21" s="477">
        <v>0</v>
      </c>
      <c r="Y21" s="477">
        <v>0</v>
      </c>
      <c r="Z21" s="477">
        <v>0</v>
      </c>
      <c r="AA21" s="477">
        <v>0</v>
      </c>
      <c r="AB21" s="477">
        <v>0</v>
      </c>
      <c r="AC21" s="477">
        <v>0</v>
      </c>
      <c r="AD21" s="477">
        <v>0</v>
      </c>
      <c r="AE21" s="476">
        <f t="shared" si="0"/>
        <v>0</v>
      </c>
      <c r="AF21" s="477">
        <f t="shared" si="0"/>
        <v>0</v>
      </c>
      <c r="AG21" s="477">
        <f t="shared" si="0"/>
        <v>0</v>
      </c>
    </row>
    <row r="22" spans="1:34" x14ac:dyDescent="0.3">
      <c r="A22" s="464" t="s">
        <v>714</v>
      </c>
      <c r="B22" s="475" t="s">
        <v>504</v>
      </c>
      <c r="C22" s="475" t="s">
        <v>722</v>
      </c>
      <c r="D22" s="476">
        <v>0</v>
      </c>
      <c r="E22" s="477">
        <v>0</v>
      </c>
      <c r="F22" s="477">
        <v>0</v>
      </c>
      <c r="G22" s="477">
        <v>0</v>
      </c>
      <c r="H22" s="477">
        <v>0</v>
      </c>
      <c r="I22" s="477">
        <v>0</v>
      </c>
      <c r="J22" s="477">
        <v>0</v>
      </c>
      <c r="K22" s="477">
        <v>0</v>
      </c>
      <c r="L22" s="477">
        <v>0</v>
      </c>
      <c r="M22" s="477">
        <v>0</v>
      </c>
      <c r="N22" s="477">
        <v>0</v>
      </c>
      <c r="O22" s="477">
        <v>0</v>
      </c>
      <c r="P22" s="477">
        <v>0</v>
      </c>
      <c r="Q22" s="477">
        <v>0</v>
      </c>
      <c r="R22" s="477">
        <v>0</v>
      </c>
      <c r="S22" s="477">
        <v>0</v>
      </c>
      <c r="T22" s="477">
        <v>0</v>
      </c>
      <c r="U22" s="477">
        <v>0</v>
      </c>
      <c r="V22" s="477">
        <v>0</v>
      </c>
      <c r="W22" s="477">
        <v>0</v>
      </c>
      <c r="X22" s="477">
        <v>0</v>
      </c>
      <c r="Y22" s="477">
        <v>0</v>
      </c>
      <c r="Z22" s="477">
        <v>0</v>
      </c>
      <c r="AA22" s="477">
        <v>0</v>
      </c>
      <c r="AB22" s="477">
        <v>0</v>
      </c>
      <c r="AC22" s="477">
        <v>0</v>
      </c>
      <c r="AD22" s="477">
        <v>0</v>
      </c>
      <c r="AE22" s="476">
        <f t="shared" si="0"/>
        <v>0</v>
      </c>
      <c r="AF22" s="477">
        <f t="shared" si="0"/>
        <v>0</v>
      </c>
      <c r="AG22" s="477">
        <f t="shared" si="0"/>
        <v>0</v>
      </c>
    </row>
    <row r="23" spans="1:34" x14ac:dyDescent="0.3">
      <c r="A23" s="464" t="s">
        <v>713</v>
      </c>
      <c r="B23" s="475" t="s">
        <v>504</v>
      </c>
      <c r="C23" s="475" t="s">
        <v>722</v>
      </c>
      <c r="D23" s="476">
        <v>0</v>
      </c>
      <c r="E23" s="477">
        <v>0</v>
      </c>
      <c r="F23" s="477">
        <v>0</v>
      </c>
      <c r="G23" s="477">
        <v>0</v>
      </c>
      <c r="H23" s="477">
        <v>0</v>
      </c>
      <c r="I23" s="477">
        <v>0</v>
      </c>
      <c r="J23" s="477">
        <v>0</v>
      </c>
      <c r="K23" s="477">
        <v>0</v>
      </c>
      <c r="L23" s="477">
        <v>0</v>
      </c>
      <c r="M23" s="477">
        <v>0</v>
      </c>
      <c r="N23" s="477">
        <v>0</v>
      </c>
      <c r="O23" s="477">
        <v>0</v>
      </c>
      <c r="P23" s="477">
        <v>0</v>
      </c>
      <c r="Q23" s="477">
        <v>0</v>
      </c>
      <c r="R23" s="477">
        <v>0</v>
      </c>
      <c r="S23" s="477">
        <v>0</v>
      </c>
      <c r="T23" s="477">
        <v>0</v>
      </c>
      <c r="U23" s="477">
        <v>0</v>
      </c>
      <c r="V23" s="477">
        <v>0</v>
      </c>
      <c r="W23" s="477">
        <v>0</v>
      </c>
      <c r="X23" s="477">
        <v>0</v>
      </c>
      <c r="Y23" s="477">
        <v>0</v>
      </c>
      <c r="Z23" s="477">
        <v>0</v>
      </c>
      <c r="AA23" s="477">
        <v>0</v>
      </c>
      <c r="AB23" s="477">
        <v>0</v>
      </c>
      <c r="AC23" s="477">
        <v>0</v>
      </c>
      <c r="AD23" s="477">
        <v>0</v>
      </c>
      <c r="AE23" s="476">
        <f t="shared" si="0"/>
        <v>0</v>
      </c>
      <c r="AF23" s="477">
        <f t="shared" si="0"/>
        <v>0</v>
      </c>
      <c r="AG23" s="477">
        <f t="shared" si="0"/>
        <v>0</v>
      </c>
    </row>
    <row r="24" spans="1:34" x14ac:dyDescent="0.3">
      <c r="A24" s="464" t="s">
        <v>712</v>
      </c>
      <c r="B24" s="475" t="s">
        <v>504</v>
      </c>
      <c r="C24" s="475" t="s">
        <v>722</v>
      </c>
      <c r="D24" s="476">
        <v>0</v>
      </c>
      <c r="E24" s="477">
        <v>0</v>
      </c>
      <c r="F24" s="477">
        <v>0</v>
      </c>
      <c r="G24" s="477">
        <v>0</v>
      </c>
      <c r="H24" s="477">
        <v>0</v>
      </c>
      <c r="I24" s="477">
        <v>0</v>
      </c>
      <c r="J24" s="477">
        <v>0</v>
      </c>
      <c r="K24" s="477">
        <v>0</v>
      </c>
      <c r="L24" s="477">
        <v>0</v>
      </c>
      <c r="M24" s="477">
        <v>0</v>
      </c>
      <c r="N24" s="477">
        <v>0</v>
      </c>
      <c r="O24" s="477">
        <v>0</v>
      </c>
      <c r="P24" s="477">
        <v>0</v>
      </c>
      <c r="Q24" s="477">
        <v>0</v>
      </c>
      <c r="R24" s="477">
        <v>0</v>
      </c>
      <c r="S24" s="477">
        <v>0</v>
      </c>
      <c r="T24" s="477">
        <v>0</v>
      </c>
      <c r="U24" s="477">
        <v>0</v>
      </c>
      <c r="V24" s="477">
        <v>0</v>
      </c>
      <c r="W24" s="477">
        <v>0</v>
      </c>
      <c r="X24" s="477">
        <v>0</v>
      </c>
      <c r="Y24" s="477">
        <v>0</v>
      </c>
      <c r="Z24" s="477">
        <v>0</v>
      </c>
      <c r="AA24" s="477">
        <v>0</v>
      </c>
      <c r="AB24" s="477">
        <v>0</v>
      </c>
      <c r="AC24" s="477">
        <v>0</v>
      </c>
      <c r="AD24" s="477">
        <v>0</v>
      </c>
      <c r="AE24" s="476">
        <f t="shared" si="0"/>
        <v>0</v>
      </c>
      <c r="AF24" s="477">
        <f t="shared" si="0"/>
        <v>0</v>
      </c>
      <c r="AG24" s="477">
        <f t="shared" si="0"/>
        <v>0</v>
      </c>
    </row>
    <row r="25" spans="1:34" x14ac:dyDescent="0.3">
      <c r="A25" s="464" t="s">
        <v>711</v>
      </c>
      <c r="B25" s="475" t="s">
        <v>504</v>
      </c>
      <c r="C25" s="475" t="s">
        <v>722</v>
      </c>
      <c r="D25" s="476">
        <v>0</v>
      </c>
      <c r="E25" s="477">
        <v>0</v>
      </c>
      <c r="F25" s="477">
        <v>0</v>
      </c>
      <c r="G25" s="477">
        <v>0</v>
      </c>
      <c r="H25" s="477">
        <v>0</v>
      </c>
      <c r="I25" s="477">
        <v>0</v>
      </c>
      <c r="J25" s="477">
        <v>0</v>
      </c>
      <c r="K25" s="477">
        <v>0</v>
      </c>
      <c r="L25" s="477">
        <v>0</v>
      </c>
      <c r="M25" s="477">
        <v>0</v>
      </c>
      <c r="N25" s="477">
        <v>0</v>
      </c>
      <c r="O25" s="477">
        <v>0</v>
      </c>
      <c r="P25" s="477">
        <v>0</v>
      </c>
      <c r="Q25" s="477">
        <v>0</v>
      </c>
      <c r="R25" s="477">
        <v>0</v>
      </c>
      <c r="S25" s="477">
        <v>0</v>
      </c>
      <c r="T25" s="477">
        <v>0</v>
      </c>
      <c r="U25" s="477">
        <v>0</v>
      </c>
      <c r="V25" s="477">
        <v>0</v>
      </c>
      <c r="W25" s="477">
        <v>0</v>
      </c>
      <c r="X25" s="477">
        <v>0</v>
      </c>
      <c r="Y25" s="477">
        <v>0</v>
      </c>
      <c r="Z25" s="477">
        <v>0</v>
      </c>
      <c r="AA25" s="477">
        <v>0</v>
      </c>
      <c r="AB25" s="477">
        <v>0</v>
      </c>
      <c r="AC25" s="477">
        <v>0</v>
      </c>
      <c r="AD25" s="477">
        <v>0</v>
      </c>
      <c r="AE25" s="476">
        <f t="shared" si="0"/>
        <v>0</v>
      </c>
      <c r="AF25" s="477">
        <f t="shared" si="0"/>
        <v>0</v>
      </c>
      <c r="AG25" s="477">
        <f t="shared" si="0"/>
        <v>0</v>
      </c>
    </row>
    <row r="26" spans="1:34" x14ac:dyDescent="0.3">
      <c r="A26" s="464" t="s">
        <v>710</v>
      </c>
      <c r="B26" s="475" t="s">
        <v>504</v>
      </c>
      <c r="C26" s="475" t="s">
        <v>722</v>
      </c>
      <c r="D26" s="476">
        <v>42726.75</v>
      </c>
      <c r="E26" s="477">
        <v>0</v>
      </c>
      <c r="F26" s="477">
        <v>0</v>
      </c>
      <c r="G26" s="477">
        <v>0</v>
      </c>
      <c r="H26" s="477">
        <v>0</v>
      </c>
      <c r="I26" s="477">
        <v>0</v>
      </c>
      <c r="J26" s="477">
        <v>0</v>
      </c>
      <c r="K26" s="477">
        <v>0</v>
      </c>
      <c r="L26" s="477">
        <v>0</v>
      </c>
      <c r="M26" s="477">
        <v>0</v>
      </c>
      <c r="N26" s="477">
        <v>0</v>
      </c>
      <c r="O26" s="477">
        <v>0</v>
      </c>
      <c r="P26" s="477">
        <v>0</v>
      </c>
      <c r="Q26" s="477">
        <v>0</v>
      </c>
      <c r="R26" s="477">
        <v>0</v>
      </c>
      <c r="S26" s="477">
        <v>0</v>
      </c>
      <c r="T26" s="477">
        <v>0</v>
      </c>
      <c r="U26" s="477">
        <v>0</v>
      </c>
      <c r="V26" s="477">
        <v>0</v>
      </c>
      <c r="W26" s="477">
        <v>0</v>
      </c>
      <c r="X26" s="477">
        <v>0</v>
      </c>
      <c r="Y26" s="477">
        <v>0</v>
      </c>
      <c r="Z26" s="477">
        <v>0</v>
      </c>
      <c r="AA26" s="477">
        <v>0</v>
      </c>
      <c r="AB26" s="477">
        <v>0</v>
      </c>
      <c r="AC26" s="477">
        <v>0</v>
      </c>
      <c r="AD26" s="477">
        <v>0</v>
      </c>
      <c r="AE26" s="476">
        <f t="shared" si="0"/>
        <v>42726.75</v>
      </c>
      <c r="AF26" s="477">
        <f t="shared" si="0"/>
        <v>0</v>
      </c>
      <c r="AG26" s="477">
        <f t="shared" si="0"/>
        <v>0</v>
      </c>
    </row>
    <row r="27" spans="1:34" x14ac:dyDescent="0.3">
      <c r="A27" s="464" t="s">
        <v>709</v>
      </c>
      <c r="B27" s="475" t="s">
        <v>504</v>
      </c>
      <c r="C27" s="475" t="s">
        <v>722</v>
      </c>
      <c r="D27" s="476">
        <v>117428.09</v>
      </c>
      <c r="E27" s="477">
        <v>0</v>
      </c>
      <c r="F27" s="477">
        <v>0</v>
      </c>
      <c r="G27" s="477">
        <v>0</v>
      </c>
      <c r="H27" s="477">
        <v>0</v>
      </c>
      <c r="I27" s="477">
        <v>0</v>
      </c>
      <c r="J27" s="477">
        <v>0</v>
      </c>
      <c r="K27" s="477">
        <v>0</v>
      </c>
      <c r="L27" s="477">
        <v>0</v>
      </c>
      <c r="M27" s="477">
        <v>0</v>
      </c>
      <c r="N27" s="477">
        <v>0</v>
      </c>
      <c r="O27" s="477">
        <v>0</v>
      </c>
      <c r="P27" s="477">
        <v>0</v>
      </c>
      <c r="Q27" s="477">
        <v>0</v>
      </c>
      <c r="R27" s="477">
        <v>0</v>
      </c>
      <c r="S27" s="477">
        <v>0</v>
      </c>
      <c r="T27" s="477">
        <v>0</v>
      </c>
      <c r="U27" s="477">
        <v>0</v>
      </c>
      <c r="V27" s="477">
        <v>0</v>
      </c>
      <c r="W27" s="477">
        <v>0</v>
      </c>
      <c r="X27" s="477">
        <v>0</v>
      </c>
      <c r="Y27" s="477">
        <v>0</v>
      </c>
      <c r="Z27" s="477">
        <v>0</v>
      </c>
      <c r="AA27" s="477">
        <v>0</v>
      </c>
      <c r="AB27" s="477">
        <v>0</v>
      </c>
      <c r="AC27" s="477">
        <v>0</v>
      </c>
      <c r="AD27" s="477">
        <v>0</v>
      </c>
      <c r="AE27" s="476">
        <f t="shared" si="0"/>
        <v>117428.09</v>
      </c>
      <c r="AF27" s="477">
        <f t="shared" si="0"/>
        <v>0</v>
      </c>
      <c r="AG27" s="477">
        <f t="shared" si="0"/>
        <v>0</v>
      </c>
    </row>
    <row r="28" spans="1:34" x14ac:dyDescent="0.3">
      <c r="A28" s="464" t="s">
        <v>708</v>
      </c>
      <c r="B28" s="475" t="s">
        <v>504</v>
      </c>
      <c r="C28" s="475" t="s">
        <v>722</v>
      </c>
      <c r="D28" s="476">
        <v>23551.57</v>
      </c>
      <c r="E28" s="477">
        <v>0</v>
      </c>
      <c r="F28" s="477">
        <v>0</v>
      </c>
      <c r="G28" s="477">
        <v>0</v>
      </c>
      <c r="H28" s="477">
        <v>0</v>
      </c>
      <c r="I28" s="477">
        <v>0</v>
      </c>
      <c r="J28" s="477">
        <v>0</v>
      </c>
      <c r="K28" s="477">
        <v>0</v>
      </c>
      <c r="L28" s="477">
        <v>0</v>
      </c>
      <c r="M28" s="477">
        <v>0</v>
      </c>
      <c r="N28" s="477">
        <v>0</v>
      </c>
      <c r="O28" s="477">
        <v>0</v>
      </c>
      <c r="P28" s="477">
        <v>0</v>
      </c>
      <c r="Q28" s="477">
        <v>0</v>
      </c>
      <c r="R28" s="477">
        <v>0</v>
      </c>
      <c r="S28" s="477">
        <v>0</v>
      </c>
      <c r="T28" s="477">
        <v>0</v>
      </c>
      <c r="U28" s="477">
        <v>0</v>
      </c>
      <c r="V28" s="477">
        <v>0</v>
      </c>
      <c r="W28" s="477">
        <v>0</v>
      </c>
      <c r="X28" s="477">
        <v>0</v>
      </c>
      <c r="Y28" s="477">
        <v>0</v>
      </c>
      <c r="Z28" s="477">
        <v>0</v>
      </c>
      <c r="AA28" s="477">
        <v>0</v>
      </c>
      <c r="AB28" s="477">
        <v>0</v>
      </c>
      <c r="AC28" s="477">
        <v>0</v>
      </c>
      <c r="AD28" s="477">
        <v>0</v>
      </c>
      <c r="AE28" s="476">
        <f t="shared" si="0"/>
        <v>23551.57</v>
      </c>
      <c r="AF28" s="477">
        <f t="shared" si="0"/>
        <v>0</v>
      </c>
      <c r="AG28" s="477">
        <f t="shared" si="0"/>
        <v>0</v>
      </c>
    </row>
    <row r="29" spans="1:34" s="470" customFormat="1" x14ac:dyDescent="0.3">
      <c r="A29" s="466" t="s">
        <v>360</v>
      </c>
      <c r="B29" s="467" t="s">
        <v>504</v>
      </c>
      <c r="C29" s="467"/>
      <c r="D29" s="468">
        <f>SUM(D30:D38)</f>
        <v>0</v>
      </c>
      <c r="E29" s="468">
        <f t="shared" ref="E29:AG29" si="3">SUM(E30:E38)</f>
        <v>0</v>
      </c>
      <c r="F29" s="468">
        <f t="shared" si="3"/>
        <v>0</v>
      </c>
      <c r="G29" s="468">
        <f t="shared" si="3"/>
        <v>0</v>
      </c>
      <c r="H29" s="468">
        <f t="shared" si="3"/>
        <v>0</v>
      </c>
      <c r="I29" s="468">
        <f t="shared" si="3"/>
        <v>0</v>
      </c>
      <c r="J29" s="468">
        <f t="shared" si="3"/>
        <v>1413445.81</v>
      </c>
      <c r="K29" s="468">
        <f t="shared" si="3"/>
        <v>0</v>
      </c>
      <c r="L29" s="468">
        <f t="shared" si="3"/>
        <v>0</v>
      </c>
      <c r="M29" s="468">
        <f t="shared" si="3"/>
        <v>0</v>
      </c>
      <c r="N29" s="468">
        <f t="shared" si="3"/>
        <v>0</v>
      </c>
      <c r="O29" s="468">
        <f t="shared" si="3"/>
        <v>0</v>
      </c>
      <c r="P29" s="468">
        <f t="shared" si="3"/>
        <v>0</v>
      </c>
      <c r="Q29" s="468">
        <f t="shared" si="3"/>
        <v>0</v>
      </c>
      <c r="R29" s="468">
        <f t="shared" si="3"/>
        <v>0</v>
      </c>
      <c r="S29" s="468">
        <f t="shared" si="3"/>
        <v>0</v>
      </c>
      <c r="T29" s="468">
        <f t="shared" si="3"/>
        <v>0</v>
      </c>
      <c r="U29" s="468">
        <f t="shared" si="3"/>
        <v>0</v>
      </c>
      <c r="V29" s="468">
        <f t="shared" si="3"/>
        <v>0</v>
      </c>
      <c r="W29" s="468">
        <f t="shared" si="3"/>
        <v>0</v>
      </c>
      <c r="X29" s="468">
        <f t="shared" si="3"/>
        <v>0</v>
      </c>
      <c r="Y29" s="468">
        <f t="shared" si="3"/>
        <v>0</v>
      </c>
      <c r="Z29" s="468">
        <f t="shared" si="3"/>
        <v>0</v>
      </c>
      <c r="AA29" s="468">
        <f t="shared" si="3"/>
        <v>0</v>
      </c>
      <c r="AB29" s="468">
        <f t="shared" si="3"/>
        <v>0</v>
      </c>
      <c r="AC29" s="468">
        <f t="shared" si="3"/>
        <v>0</v>
      </c>
      <c r="AD29" s="468">
        <f t="shared" si="3"/>
        <v>0</v>
      </c>
      <c r="AE29" s="468">
        <f t="shared" si="3"/>
        <v>1413445.81</v>
      </c>
      <c r="AF29" s="468">
        <f t="shared" si="3"/>
        <v>0</v>
      </c>
      <c r="AG29" s="468">
        <f t="shared" si="3"/>
        <v>0</v>
      </c>
      <c r="AH29" s="470" t="b">
        <v>1</v>
      </c>
    </row>
    <row r="30" spans="1:34" x14ac:dyDescent="0.3">
      <c r="A30" s="464" t="s">
        <v>716</v>
      </c>
      <c r="B30" s="475" t="s">
        <v>504</v>
      </c>
      <c r="C30" s="475" t="s">
        <v>720</v>
      </c>
      <c r="D30" s="477">
        <v>0</v>
      </c>
      <c r="E30" s="477">
        <v>0</v>
      </c>
      <c r="F30" s="477">
        <v>0</v>
      </c>
      <c r="G30" s="477">
        <v>0</v>
      </c>
      <c r="H30" s="477">
        <v>0</v>
      </c>
      <c r="I30" s="477">
        <v>0</v>
      </c>
      <c r="J30" s="478">
        <v>838517.16</v>
      </c>
      <c r="K30" s="477">
        <v>0</v>
      </c>
      <c r="L30" s="477">
        <v>0</v>
      </c>
      <c r="M30" s="477">
        <v>0</v>
      </c>
      <c r="N30" s="477">
        <v>0</v>
      </c>
      <c r="O30" s="477">
        <v>0</v>
      </c>
      <c r="P30" s="477">
        <v>0</v>
      </c>
      <c r="Q30" s="477">
        <v>0</v>
      </c>
      <c r="R30" s="477">
        <v>0</v>
      </c>
      <c r="S30" s="477">
        <v>0</v>
      </c>
      <c r="T30" s="477">
        <v>0</v>
      </c>
      <c r="U30" s="477">
        <v>0</v>
      </c>
      <c r="V30" s="477">
        <v>0</v>
      </c>
      <c r="W30" s="477">
        <v>0</v>
      </c>
      <c r="X30" s="477">
        <v>0</v>
      </c>
      <c r="Y30" s="477">
        <v>0</v>
      </c>
      <c r="Z30" s="477">
        <v>0</v>
      </c>
      <c r="AA30" s="477">
        <v>0</v>
      </c>
      <c r="AB30" s="477">
        <v>0</v>
      </c>
      <c r="AC30" s="477">
        <v>0</v>
      </c>
      <c r="AD30" s="477">
        <v>0</v>
      </c>
      <c r="AE30" s="476">
        <f t="shared" si="0"/>
        <v>838517.16</v>
      </c>
      <c r="AF30" s="477">
        <f t="shared" si="0"/>
        <v>0</v>
      </c>
      <c r="AG30" s="477">
        <f t="shared" si="0"/>
        <v>0</v>
      </c>
    </row>
    <row r="31" spans="1:34" x14ac:dyDescent="0.3">
      <c r="A31" s="464" t="s">
        <v>715</v>
      </c>
      <c r="B31" s="475" t="s">
        <v>504</v>
      </c>
      <c r="C31" s="475" t="s">
        <v>722</v>
      </c>
      <c r="D31" s="477">
        <v>0</v>
      </c>
      <c r="E31" s="477">
        <v>0</v>
      </c>
      <c r="F31" s="477">
        <v>0</v>
      </c>
      <c r="G31" s="477">
        <v>0</v>
      </c>
      <c r="H31" s="477">
        <v>0</v>
      </c>
      <c r="I31" s="477">
        <v>0</v>
      </c>
      <c r="J31" s="478">
        <v>6207.82</v>
      </c>
      <c r="K31" s="477">
        <v>0</v>
      </c>
      <c r="L31" s="477">
        <v>0</v>
      </c>
      <c r="M31" s="477">
        <v>0</v>
      </c>
      <c r="N31" s="477">
        <v>0</v>
      </c>
      <c r="O31" s="477">
        <v>0</v>
      </c>
      <c r="P31" s="477">
        <v>0</v>
      </c>
      <c r="Q31" s="477">
        <v>0</v>
      </c>
      <c r="R31" s="477">
        <v>0</v>
      </c>
      <c r="S31" s="477">
        <v>0</v>
      </c>
      <c r="T31" s="477">
        <v>0</v>
      </c>
      <c r="U31" s="477">
        <v>0</v>
      </c>
      <c r="V31" s="477">
        <v>0</v>
      </c>
      <c r="W31" s="477">
        <v>0</v>
      </c>
      <c r="X31" s="477">
        <v>0</v>
      </c>
      <c r="Y31" s="477">
        <v>0</v>
      </c>
      <c r="Z31" s="477">
        <v>0</v>
      </c>
      <c r="AA31" s="477">
        <v>0</v>
      </c>
      <c r="AB31" s="477">
        <v>0</v>
      </c>
      <c r="AC31" s="477">
        <v>0</v>
      </c>
      <c r="AD31" s="477">
        <v>0</v>
      </c>
      <c r="AE31" s="476">
        <f t="shared" si="0"/>
        <v>6207.82</v>
      </c>
      <c r="AF31" s="477">
        <f t="shared" si="0"/>
        <v>0</v>
      </c>
      <c r="AG31" s="477">
        <f t="shared" si="0"/>
        <v>0</v>
      </c>
    </row>
    <row r="32" spans="1:34" x14ac:dyDescent="0.3">
      <c r="A32" s="464" t="s">
        <v>714</v>
      </c>
      <c r="B32" s="475" t="s">
        <v>504</v>
      </c>
      <c r="C32" s="475" t="s">
        <v>722</v>
      </c>
      <c r="D32" s="477">
        <v>0</v>
      </c>
      <c r="E32" s="477">
        <v>0</v>
      </c>
      <c r="F32" s="477">
        <v>0</v>
      </c>
      <c r="G32" s="477">
        <v>0</v>
      </c>
      <c r="H32" s="477">
        <v>0</v>
      </c>
      <c r="I32" s="477">
        <v>0</v>
      </c>
      <c r="J32" s="478">
        <v>1228.53</v>
      </c>
      <c r="K32" s="477">
        <v>0</v>
      </c>
      <c r="L32" s="477">
        <v>0</v>
      </c>
      <c r="M32" s="477">
        <v>0</v>
      </c>
      <c r="N32" s="477">
        <v>0</v>
      </c>
      <c r="O32" s="477">
        <v>0</v>
      </c>
      <c r="P32" s="477">
        <v>0</v>
      </c>
      <c r="Q32" s="477">
        <v>0</v>
      </c>
      <c r="R32" s="477">
        <v>0</v>
      </c>
      <c r="S32" s="477">
        <v>0</v>
      </c>
      <c r="T32" s="477">
        <v>0</v>
      </c>
      <c r="U32" s="477">
        <v>0</v>
      </c>
      <c r="V32" s="477">
        <v>0</v>
      </c>
      <c r="W32" s="477">
        <v>0</v>
      </c>
      <c r="X32" s="477">
        <v>0</v>
      </c>
      <c r="Y32" s="477">
        <v>0</v>
      </c>
      <c r="Z32" s="477">
        <v>0</v>
      </c>
      <c r="AA32" s="477">
        <v>0</v>
      </c>
      <c r="AB32" s="477">
        <v>0</v>
      </c>
      <c r="AC32" s="477">
        <v>0</v>
      </c>
      <c r="AD32" s="477">
        <v>0</v>
      </c>
      <c r="AE32" s="476">
        <f t="shared" si="0"/>
        <v>1228.53</v>
      </c>
      <c r="AF32" s="477">
        <f t="shared" si="0"/>
        <v>0</v>
      </c>
      <c r="AG32" s="477">
        <f t="shared" si="0"/>
        <v>0</v>
      </c>
    </row>
    <row r="33" spans="1:34" x14ac:dyDescent="0.3">
      <c r="A33" s="464" t="s">
        <v>713</v>
      </c>
      <c r="B33" s="475" t="s">
        <v>504</v>
      </c>
      <c r="C33" s="475" t="s">
        <v>722</v>
      </c>
      <c r="D33" s="477">
        <v>0</v>
      </c>
      <c r="E33" s="477">
        <v>0</v>
      </c>
      <c r="F33" s="477">
        <v>0</v>
      </c>
      <c r="G33" s="477">
        <v>0</v>
      </c>
      <c r="H33" s="477">
        <v>0</v>
      </c>
      <c r="I33" s="477">
        <v>0</v>
      </c>
      <c r="J33" s="478">
        <v>2707.92</v>
      </c>
      <c r="K33" s="477">
        <v>0</v>
      </c>
      <c r="L33" s="477">
        <v>0</v>
      </c>
      <c r="M33" s="477">
        <v>0</v>
      </c>
      <c r="N33" s="477">
        <v>0</v>
      </c>
      <c r="O33" s="477">
        <v>0</v>
      </c>
      <c r="P33" s="477">
        <v>0</v>
      </c>
      <c r="Q33" s="477">
        <v>0</v>
      </c>
      <c r="R33" s="477">
        <v>0</v>
      </c>
      <c r="S33" s="477">
        <v>0</v>
      </c>
      <c r="T33" s="477">
        <v>0</v>
      </c>
      <c r="U33" s="477">
        <v>0</v>
      </c>
      <c r="V33" s="477">
        <v>0</v>
      </c>
      <c r="W33" s="477">
        <v>0</v>
      </c>
      <c r="X33" s="477">
        <v>0</v>
      </c>
      <c r="Y33" s="477">
        <v>0</v>
      </c>
      <c r="Z33" s="477">
        <v>0</v>
      </c>
      <c r="AA33" s="477">
        <v>0</v>
      </c>
      <c r="AB33" s="477">
        <v>0</v>
      </c>
      <c r="AC33" s="477">
        <v>0</v>
      </c>
      <c r="AD33" s="477">
        <v>0</v>
      </c>
      <c r="AE33" s="476">
        <f t="shared" si="0"/>
        <v>2707.92</v>
      </c>
      <c r="AF33" s="477">
        <f t="shared" si="0"/>
        <v>0</v>
      </c>
      <c r="AG33" s="477">
        <f t="shared" si="0"/>
        <v>0</v>
      </c>
    </row>
    <row r="34" spans="1:34" x14ac:dyDescent="0.3">
      <c r="A34" s="464" t="s">
        <v>712</v>
      </c>
      <c r="B34" s="475" t="s">
        <v>504</v>
      </c>
      <c r="C34" s="475" t="s">
        <v>722</v>
      </c>
      <c r="D34" s="477">
        <v>0</v>
      </c>
      <c r="E34" s="477">
        <v>0</v>
      </c>
      <c r="F34" s="477">
        <v>0</v>
      </c>
      <c r="G34" s="477">
        <v>0</v>
      </c>
      <c r="H34" s="477">
        <v>0</v>
      </c>
      <c r="I34" s="477">
        <v>0</v>
      </c>
      <c r="J34" s="478">
        <v>14278.380000000001</v>
      </c>
      <c r="K34" s="477">
        <v>0</v>
      </c>
      <c r="L34" s="477">
        <v>0</v>
      </c>
      <c r="M34" s="477">
        <v>0</v>
      </c>
      <c r="N34" s="477">
        <v>0</v>
      </c>
      <c r="O34" s="477">
        <v>0</v>
      </c>
      <c r="P34" s="477">
        <v>0</v>
      </c>
      <c r="Q34" s="477">
        <v>0</v>
      </c>
      <c r="R34" s="477">
        <v>0</v>
      </c>
      <c r="S34" s="477">
        <v>0</v>
      </c>
      <c r="T34" s="477">
        <v>0</v>
      </c>
      <c r="U34" s="477">
        <v>0</v>
      </c>
      <c r="V34" s="477">
        <v>0</v>
      </c>
      <c r="W34" s="477">
        <v>0</v>
      </c>
      <c r="X34" s="477">
        <v>0</v>
      </c>
      <c r="Y34" s="477">
        <v>0</v>
      </c>
      <c r="Z34" s="477">
        <v>0</v>
      </c>
      <c r="AA34" s="477">
        <v>0</v>
      </c>
      <c r="AB34" s="477">
        <v>0</v>
      </c>
      <c r="AC34" s="477">
        <v>0</v>
      </c>
      <c r="AD34" s="477">
        <v>0</v>
      </c>
      <c r="AE34" s="476">
        <f t="shared" si="0"/>
        <v>14278.380000000001</v>
      </c>
      <c r="AF34" s="477">
        <f t="shared" si="0"/>
        <v>0</v>
      </c>
      <c r="AG34" s="477">
        <f t="shared" si="0"/>
        <v>0</v>
      </c>
    </row>
    <row r="35" spans="1:34" x14ac:dyDescent="0.3">
      <c r="A35" s="464" t="s">
        <v>711</v>
      </c>
      <c r="B35" s="475" t="s">
        <v>504</v>
      </c>
      <c r="C35" s="475" t="s">
        <v>722</v>
      </c>
      <c r="D35" s="477">
        <v>0</v>
      </c>
      <c r="E35" s="477">
        <v>0</v>
      </c>
      <c r="F35" s="477">
        <v>0</v>
      </c>
      <c r="G35" s="477">
        <v>0</v>
      </c>
      <c r="H35" s="477">
        <v>0</v>
      </c>
      <c r="I35" s="477">
        <v>0</v>
      </c>
      <c r="J35" s="478">
        <v>1590.78</v>
      </c>
      <c r="K35" s="477">
        <v>0</v>
      </c>
      <c r="L35" s="477">
        <v>0</v>
      </c>
      <c r="M35" s="477">
        <v>0</v>
      </c>
      <c r="N35" s="477">
        <v>0</v>
      </c>
      <c r="O35" s="477">
        <v>0</v>
      </c>
      <c r="P35" s="477">
        <v>0</v>
      </c>
      <c r="Q35" s="477">
        <v>0</v>
      </c>
      <c r="R35" s="477">
        <v>0</v>
      </c>
      <c r="S35" s="477">
        <v>0</v>
      </c>
      <c r="T35" s="477">
        <v>0</v>
      </c>
      <c r="U35" s="477">
        <v>0</v>
      </c>
      <c r="V35" s="477">
        <v>0</v>
      </c>
      <c r="W35" s="477">
        <v>0</v>
      </c>
      <c r="X35" s="477">
        <v>0</v>
      </c>
      <c r="Y35" s="477">
        <v>0</v>
      </c>
      <c r="Z35" s="477">
        <v>0</v>
      </c>
      <c r="AA35" s="477">
        <v>0</v>
      </c>
      <c r="AB35" s="477">
        <v>0</v>
      </c>
      <c r="AC35" s="477">
        <v>0</v>
      </c>
      <c r="AD35" s="477">
        <v>0</v>
      </c>
      <c r="AE35" s="476">
        <f t="shared" si="0"/>
        <v>1590.78</v>
      </c>
      <c r="AF35" s="477">
        <f t="shared" si="0"/>
        <v>0</v>
      </c>
      <c r="AG35" s="477">
        <f t="shared" si="0"/>
        <v>0</v>
      </c>
    </row>
    <row r="36" spans="1:34" x14ac:dyDescent="0.3">
      <c r="A36" s="464" t="s">
        <v>710</v>
      </c>
      <c r="B36" s="475" t="s">
        <v>504</v>
      </c>
      <c r="C36" s="475" t="s">
        <v>722</v>
      </c>
      <c r="D36" s="477">
        <v>0</v>
      </c>
      <c r="E36" s="477">
        <v>0</v>
      </c>
      <c r="F36" s="477">
        <v>0</v>
      </c>
      <c r="G36" s="477">
        <v>0</v>
      </c>
      <c r="H36" s="477">
        <v>0</v>
      </c>
      <c r="I36" s="477">
        <v>0</v>
      </c>
      <c r="J36" s="478">
        <v>46282.369999999995</v>
      </c>
      <c r="K36" s="477">
        <v>0</v>
      </c>
      <c r="L36" s="477">
        <v>0</v>
      </c>
      <c r="M36" s="477">
        <v>0</v>
      </c>
      <c r="N36" s="477">
        <v>0</v>
      </c>
      <c r="O36" s="477">
        <v>0</v>
      </c>
      <c r="P36" s="477">
        <v>0</v>
      </c>
      <c r="Q36" s="477">
        <v>0</v>
      </c>
      <c r="R36" s="477">
        <v>0</v>
      </c>
      <c r="S36" s="477">
        <v>0</v>
      </c>
      <c r="T36" s="477">
        <v>0</v>
      </c>
      <c r="U36" s="477">
        <v>0</v>
      </c>
      <c r="V36" s="477">
        <v>0</v>
      </c>
      <c r="W36" s="477">
        <v>0</v>
      </c>
      <c r="X36" s="477">
        <v>0</v>
      </c>
      <c r="Y36" s="477">
        <v>0</v>
      </c>
      <c r="Z36" s="477">
        <v>0</v>
      </c>
      <c r="AA36" s="477">
        <v>0</v>
      </c>
      <c r="AB36" s="477">
        <v>0</v>
      </c>
      <c r="AC36" s="477">
        <v>0</v>
      </c>
      <c r="AD36" s="477">
        <v>0</v>
      </c>
      <c r="AE36" s="476">
        <f t="shared" si="0"/>
        <v>46282.369999999995</v>
      </c>
      <c r="AF36" s="477">
        <f t="shared" si="0"/>
        <v>0</v>
      </c>
      <c r="AG36" s="477">
        <f t="shared" si="0"/>
        <v>0</v>
      </c>
    </row>
    <row r="37" spans="1:34" x14ac:dyDescent="0.3">
      <c r="A37" s="464" t="s">
        <v>709</v>
      </c>
      <c r="B37" s="475" t="s">
        <v>504</v>
      </c>
      <c r="C37" s="475" t="s">
        <v>722</v>
      </c>
      <c r="D37" s="477">
        <v>0</v>
      </c>
      <c r="E37" s="477">
        <v>0</v>
      </c>
      <c r="F37" s="477">
        <v>0</v>
      </c>
      <c r="G37" s="477">
        <v>0</v>
      </c>
      <c r="H37" s="477">
        <v>0</v>
      </c>
      <c r="I37" s="477">
        <v>0</v>
      </c>
      <c r="J37" s="478">
        <v>112496</v>
      </c>
      <c r="K37" s="477">
        <v>0</v>
      </c>
      <c r="L37" s="477">
        <v>0</v>
      </c>
      <c r="M37" s="477">
        <v>0</v>
      </c>
      <c r="N37" s="477">
        <v>0</v>
      </c>
      <c r="O37" s="477">
        <v>0</v>
      </c>
      <c r="P37" s="477">
        <v>0</v>
      </c>
      <c r="Q37" s="477">
        <v>0</v>
      </c>
      <c r="R37" s="477">
        <v>0</v>
      </c>
      <c r="S37" s="477">
        <v>0</v>
      </c>
      <c r="T37" s="477">
        <v>0</v>
      </c>
      <c r="U37" s="477">
        <v>0</v>
      </c>
      <c r="V37" s="477">
        <v>0</v>
      </c>
      <c r="W37" s="477">
        <v>0</v>
      </c>
      <c r="X37" s="477">
        <v>0</v>
      </c>
      <c r="Y37" s="477">
        <v>0</v>
      </c>
      <c r="Z37" s="477">
        <v>0</v>
      </c>
      <c r="AA37" s="477">
        <v>0</v>
      </c>
      <c r="AB37" s="477">
        <v>0</v>
      </c>
      <c r="AC37" s="477">
        <v>0</v>
      </c>
      <c r="AD37" s="477">
        <v>0</v>
      </c>
      <c r="AE37" s="476">
        <f t="shared" si="0"/>
        <v>112496</v>
      </c>
      <c r="AF37" s="477">
        <f t="shared" si="0"/>
        <v>0</v>
      </c>
      <c r="AG37" s="477">
        <f t="shared" si="0"/>
        <v>0</v>
      </c>
    </row>
    <row r="38" spans="1:34" x14ac:dyDescent="0.3">
      <c r="A38" s="464" t="s">
        <v>708</v>
      </c>
      <c r="B38" s="475" t="s">
        <v>504</v>
      </c>
      <c r="C38" s="475" t="s">
        <v>722</v>
      </c>
      <c r="D38" s="477">
        <v>0</v>
      </c>
      <c r="E38" s="477">
        <v>0</v>
      </c>
      <c r="F38" s="477">
        <v>0</v>
      </c>
      <c r="G38" s="477">
        <v>0</v>
      </c>
      <c r="H38" s="477">
        <v>0</v>
      </c>
      <c r="I38" s="477">
        <v>0</v>
      </c>
      <c r="J38" s="478">
        <v>390136.85000000003</v>
      </c>
      <c r="K38" s="477">
        <v>0</v>
      </c>
      <c r="L38" s="477">
        <v>0</v>
      </c>
      <c r="M38" s="477">
        <v>0</v>
      </c>
      <c r="N38" s="477">
        <v>0</v>
      </c>
      <c r="O38" s="477">
        <v>0</v>
      </c>
      <c r="P38" s="477">
        <v>0</v>
      </c>
      <c r="Q38" s="477">
        <v>0</v>
      </c>
      <c r="R38" s="477">
        <v>0</v>
      </c>
      <c r="S38" s="477">
        <v>0</v>
      </c>
      <c r="T38" s="477">
        <v>0</v>
      </c>
      <c r="U38" s="477">
        <v>0</v>
      </c>
      <c r="V38" s="477">
        <v>0</v>
      </c>
      <c r="W38" s="477">
        <v>0</v>
      </c>
      <c r="X38" s="477">
        <v>0</v>
      </c>
      <c r="Y38" s="477">
        <v>0</v>
      </c>
      <c r="Z38" s="477">
        <v>0</v>
      </c>
      <c r="AA38" s="477">
        <v>0</v>
      </c>
      <c r="AB38" s="477">
        <v>0</v>
      </c>
      <c r="AC38" s="477">
        <v>0</v>
      </c>
      <c r="AD38" s="477">
        <v>0</v>
      </c>
      <c r="AE38" s="476">
        <f t="shared" si="0"/>
        <v>390136.85000000003</v>
      </c>
      <c r="AF38" s="477">
        <f t="shared" si="0"/>
        <v>0</v>
      </c>
      <c r="AG38" s="477">
        <f t="shared" si="0"/>
        <v>0</v>
      </c>
    </row>
    <row r="39" spans="1:34" s="470" customFormat="1" ht="24" x14ac:dyDescent="0.3">
      <c r="A39" s="466" t="s">
        <v>764</v>
      </c>
      <c r="B39" s="467" t="s">
        <v>505</v>
      </c>
      <c r="C39" s="467"/>
      <c r="D39" s="468">
        <f>SUM(D40)</f>
        <v>0</v>
      </c>
      <c r="E39" s="468">
        <f t="shared" ref="E39:AG39" si="4">SUM(E40)</f>
        <v>0</v>
      </c>
      <c r="F39" s="468">
        <f t="shared" si="4"/>
        <v>0</v>
      </c>
      <c r="G39" s="468">
        <f t="shared" si="4"/>
        <v>0</v>
      </c>
      <c r="H39" s="468">
        <f t="shared" si="4"/>
        <v>0</v>
      </c>
      <c r="I39" s="468">
        <f t="shared" si="4"/>
        <v>0</v>
      </c>
      <c r="J39" s="468">
        <f t="shared" si="4"/>
        <v>5740449.8499999996</v>
      </c>
      <c r="K39" s="468">
        <f t="shared" si="4"/>
        <v>0</v>
      </c>
      <c r="L39" s="468">
        <f t="shared" si="4"/>
        <v>0</v>
      </c>
      <c r="M39" s="468">
        <f t="shared" si="4"/>
        <v>0</v>
      </c>
      <c r="N39" s="468">
        <f t="shared" si="4"/>
        <v>0</v>
      </c>
      <c r="O39" s="468">
        <f t="shared" si="4"/>
        <v>0</v>
      </c>
      <c r="P39" s="468">
        <f t="shared" si="4"/>
        <v>0</v>
      </c>
      <c r="Q39" s="468">
        <f t="shared" si="4"/>
        <v>0</v>
      </c>
      <c r="R39" s="468">
        <f t="shared" si="4"/>
        <v>0</v>
      </c>
      <c r="S39" s="468">
        <f t="shared" si="4"/>
        <v>0</v>
      </c>
      <c r="T39" s="468">
        <f t="shared" si="4"/>
        <v>0</v>
      </c>
      <c r="U39" s="468">
        <f t="shared" si="4"/>
        <v>0</v>
      </c>
      <c r="V39" s="468">
        <f t="shared" si="4"/>
        <v>0</v>
      </c>
      <c r="W39" s="468">
        <f t="shared" si="4"/>
        <v>0</v>
      </c>
      <c r="X39" s="468">
        <f t="shared" si="4"/>
        <v>0</v>
      </c>
      <c r="Y39" s="468">
        <f t="shared" si="4"/>
        <v>0</v>
      </c>
      <c r="Z39" s="468">
        <f t="shared" si="4"/>
        <v>0</v>
      </c>
      <c r="AA39" s="468">
        <f t="shared" si="4"/>
        <v>0</v>
      </c>
      <c r="AB39" s="468">
        <f t="shared" si="4"/>
        <v>0</v>
      </c>
      <c r="AC39" s="468">
        <f t="shared" si="4"/>
        <v>0</v>
      </c>
      <c r="AD39" s="468">
        <f t="shared" si="4"/>
        <v>0</v>
      </c>
      <c r="AE39" s="468">
        <f t="shared" si="4"/>
        <v>5740449.8499999996</v>
      </c>
      <c r="AF39" s="469">
        <f t="shared" si="4"/>
        <v>0</v>
      </c>
      <c r="AG39" s="469">
        <f t="shared" si="4"/>
        <v>0</v>
      </c>
      <c r="AH39" s="470" t="b">
        <v>1</v>
      </c>
    </row>
    <row r="40" spans="1:34" x14ac:dyDescent="0.3">
      <c r="A40" s="464" t="s">
        <v>716</v>
      </c>
      <c r="B40" s="475" t="s">
        <v>505</v>
      </c>
      <c r="C40" s="475" t="s">
        <v>720</v>
      </c>
      <c r="D40" s="476">
        <v>0</v>
      </c>
      <c r="E40" s="476">
        <v>0</v>
      </c>
      <c r="F40" s="476">
        <v>0</v>
      </c>
      <c r="G40" s="476">
        <v>0</v>
      </c>
      <c r="H40" s="476">
        <v>0</v>
      </c>
      <c r="I40" s="476">
        <v>0</v>
      </c>
      <c r="J40" s="478">
        <v>5740449.8499999996</v>
      </c>
      <c r="K40" s="476">
        <v>0</v>
      </c>
      <c r="L40" s="476">
        <v>0</v>
      </c>
      <c r="M40" s="477">
        <v>0</v>
      </c>
      <c r="N40" s="477">
        <v>0</v>
      </c>
      <c r="O40" s="477">
        <v>0</v>
      </c>
      <c r="P40" s="477">
        <v>0</v>
      </c>
      <c r="Q40" s="477">
        <v>0</v>
      </c>
      <c r="R40" s="477">
        <v>0</v>
      </c>
      <c r="S40" s="477">
        <v>0</v>
      </c>
      <c r="T40" s="477">
        <v>0</v>
      </c>
      <c r="U40" s="477">
        <v>0</v>
      </c>
      <c r="V40" s="477">
        <v>0</v>
      </c>
      <c r="W40" s="477">
        <v>0</v>
      </c>
      <c r="X40" s="477">
        <v>0</v>
      </c>
      <c r="Y40" s="477">
        <v>0</v>
      </c>
      <c r="Z40" s="477">
        <v>0</v>
      </c>
      <c r="AA40" s="477">
        <v>0</v>
      </c>
      <c r="AB40" s="477">
        <v>0</v>
      </c>
      <c r="AC40" s="477">
        <v>0</v>
      </c>
      <c r="AD40" s="477">
        <v>0</v>
      </c>
      <c r="AE40" s="476">
        <f t="shared" si="0"/>
        <v>5740449.8499999996</v>
      </c>
      <c r="AF40" s="477">
        <f t="shared" si="0"/>
        <v>0</v>
      </c>
      <c r="AG40" s="477">
        <f t="shared" si="0"/>
        <v>0</v>
      </c>
    </row>
    <row r="41" spans="1:34" s="470" customFormat="1" ht="24" x14ac:dyDescent="0.3">
      <c r="A41" s="466" t="s">
        <v>358</v>
      </c>
      <c r="B41" s="467" t="s">
        <v>504</v>
      </c>
      <c r="C41" s="467"/>
      <c r="D41" s="468">
        <f>SUM(D42:D50)</f>
        <v>14023.17</v>
      </c>
      <c r="E41" s="468">
        <f t="shared" ref="E41:AG41" si="5">SUM(E42:E50)</f>
        <v>0</v>
      </c>
      <c r="F41" s="468">
        <f t="shared" si="5"/>
        <v>0</v>
      </c>
      <c r="G41" s="468">
        <f t="shared" si="5"/>
        <v>0</v>
      </c>
      <c r="H41" s="468">
        <f t="shared" si="5"/>
        <v>0</v>
      </c>
      <c r="I41" s="468">
        <f t="shared" si="5"/>
        <v>0</v>
      </c>
      <c r="J41" s="468">
        <f t="shared" si="5"/>
        <v>0</v>
      </c>
      <c r="K41" s="468">
        <f t="shared" si="5"/>
        <v>0</v>
      </c>
      <c r="L41" s="468">
        <f t="shared" si="5"/>
        <v>0</v>
      </c>
      <c r="M41" s="468">
        <f t="shared" si="5"/>
        <v>0</v>
      </c>
      <c r="N41" s="468">
        <f t="shared" si="5"/>
        <v>0</v>
      </c>
      <c r="O41" s="468">
        <f t="shared" si="5"/>
        <v>0</v>
      </c>
      <c r="P41" s="468">
        <f t="shared" si="5"/>
        <v>2372062.73</v>
      </c>
      <c r="Q41" s="468">
        <f t="shared" si="5"/>
        <v>0</v>
      </c>
      <c r="R41" s="468">
        <f t="shared" si="5"/>
        <v>0</v>
      </c>
      <c r="S41" s="468">
        <f t="shared" si="5"/>
        <v>0</v>
      </c>
      <c r="T41" s="468">
        <f t="shared" si="5"/>
        <v>0</v>
      </c>
      <c r="U41" s="468">
        <f t="shared" si="5"/>
        <v>0</v>
      </c>
      <c r="V41" s="468">
        <f t="shared" si="5"/>
        <v>0</v>
      </c>
      <c r="W41" s="468">
        <f t="shared" si="5"/>
        <v>0</v>
      </c>
      <c r="X41" s="468">
        <f t="shared" si="5"/>
        <v>0</v>
      </c>
      <c r="Y41" s="468">
        <f t="shared" si="5"/>
        <v>0</v>
      </c>
      <c r="Z41" s="468">
        <f t="shared" si="5"/>
        <v>0</v>
      </c>
      <c r="AA41" s="468">
        <f t="shared" si="5"/>
        <v>0</v>
      </c>
      <c r="AB41" s="468">
        <f t="shared" si="5"/>
        <v>0</v>
      </c>
      <c r="AC41" s="468">
        <f t="shared" si="5"/>
        <v>0</v>
      </c>
      <c r="AD41" s="468">
        <f t="shared" si="5"/>
        <v>0</v>
      </c>
      <c r="AE41" s="468">
        <f t="shared" si="5"/>
        <v>2386085.9</v>
      </c>
      <c r="AF41" s="468">
        <f t="shared" si="5"/>
        <v>0</v>
      </c>
      <c r="AG41" s="468">
        <f t="shared" si="5"/>
        <v>0</v>
      </c>
      <c r="AH41" s="470" t="b">
        <v>1</v>
      </c>
    </row>
    <row r="42" spans="1:34" x14ac:dyDescent="0.3">
      <c r="A42" s="464" t="s">
        <v>716</v>
      </c>
      <c r="B42" s="475" t="s">
        <v>504</v>
      </c>
      <c r="C42" s="475" t="s">
        <v>720</v>
      </c>
      <c r="D42" s="476">
        <v>0</v>
      </c>
      <c r="E42" s="477">
        <v>0</v>
      </c>
      <c r="F42" s="477">
        <v>0</v>
      </c>
      <c r="G42" s="477">
        <v>0</v>
      </c>
      <c r="H42" s="477">
        <v>0</v>
      </c>
      <c r="I42" s="477">
        <v>0</v>
      </c>
      <c r="J42" s="477">
        <v>0</v>
      </c>
      <c r="K42" s="477">
        <v>0</v>
      </c>
      <c r="L42" s="477">
        <v>0</v>
      </c>
      <c r="M42" s="477">
        <v>0</v>
      </c>
      <c r="N42" s="477">
        <v>0</v>
      </c>
      <c r="O42" s="477">
        <v>0</v>
      </c>
      <c r="P42" s="476">
        <v>2050502.1</v>
      </c>
      <c r="Q42" s="477">
        <v>0</v>
      </c>
      <c r="R42" s="477">
        <v>0</v>
      </c>
      <c r="S42" s="477">
        <v>0</v>
      </c>
      <c r="T42" s="477">
        <v>0</v>
      </c>
      <c r="U42" s="477">
        <v>0</v>
      </c>
      <c r="V42" s="477">
        <v>0</v>
      </c>
      <c r="W42" s="477">
        <v>0</v>
      </c>
      <c r="X42" s="477">
        <v>0</v>
      </c>
      <c r="Y42" s="477">
        <v>0</v>
      </c>
      <c r="Z42" s="477">
        <v>0</v>
      </c>
      <c r="AA42" s="477">
        <v>0</v>
      </c>
      <c r="AB42" s="477">
        <v>0</v>
      </c>
      <c r="AC42" s="477">
        <v>0</v>
      </c>
      <c r="AD42" s="477">
        <v>0</v>
      </c>
      <c r="AE42" s="476">
        <f t="shared" si="0"/>
        <v>2050502.1</v>
      </c>
      <c r="AF42" s="477">
        <f t="shared" si="0"/>
        <v>0</v>
      </c>
      <c r="AG42" s="477">
        <f t="shared" si="0"/>
        <v>0</v>
      </c>
    </row>
    <row r="43" spans="1:34" x14ac:dyDescent="0.3">
      <c r="A43" s="464" t="s">
        <v>715</v>
      </c>
      <c r="B43" s="475" t="s">
        <v>504</v>
      </c>
      <c r="C43" s="475" t="s">
        <v>722</v>
      </c>
      <c r="D43" s="476">
        <v>0</v>
      </c>
      <c r="E43" s="477">
        <v>0</v>
      </c>
      <c r="F43" s="477">
        <v>0</v>
      </c>
      <c r="G43" s="477">
        <v>0</v>
      </c>
      <c r="H43" s="477">
        <v>0</v>
      </c>
      <c r="I43" s="477">
        <v>0</v>
      </c>
      <c r="J43" s="477">
        <v>0</v>
      </c>
      <c r="K43" s="477">
        <v>0</v>
      </c>
      <c r="L43" s="477">
        <v>0</v>
      </c>
      <c r="M43" s="477">
        <v>0</v>
      </c>
      <c r="N43" s="477">
        <v>0</v>
      </c>
      <c r="O43" s="477">
        <v>0</v>
      </c>
      <c r="P43" s="476">
        <v>113433.31</v>
      </c>
      <c r="Q43" s="477">
        <v>0</v>
      </c>
      <c r="R43" s="477">
        <v>0</v>
      </c>
      <c r="S43" s="477">
        <v>0</v>
      </c>
      <c r="T43" s="477">
        <v>0</v>
      </c>
      <c r="U43" s="477">
        <v>0</v>
      </c>
      <c r="V43" s="477">
        <v>0</v>
      </c>
      <c r="W43" s="477">
        <v>0</v>
      </c>
      <c r="X43" s="477">
        <v>0</v>
      </c>
      <c r="Y43" s="477">
        <v>0</v>
      </c>
      <c r="Z43" s="477">
        <v>0</v>
      </c>
      <c r="AA43" s="477">
        <v>0</v>
      </c>
      <c r="AB43" s="477">
        <v>0</v>
      </c>
      <c r="AC43" s="477">
        <v>0</v>
      </c>
      <c r="AD43" s="477">
        <v>0</v>
      </c>
      <c r="AE43" s="476">
        <f t="shared" si="0"/>
        <v>113433.31</v>
      </c>
      <c r="AF43" s="477">
        <f t="shared" si="0"/>
        <v>0</v>
      </c>
      <c r="AG43" s="477">
        <f t="shared" si="0"/>
        <v>0</v>
      </c>
    </row>
    <row r="44" spans="1:34" x14ac:dyDescent="0.3">
      <c r="A44" s="464" t="s">
        <v>714</v>
      </c>
      <c r="B44" s="475" t="s">
        <v>504</v>
      </c>
      <c r="C44" s="475" t="s">
        <v>722</v>
      </c>
      <c r="D44" s="476">
        <v>0</v>
      </c>
      <c r="E44" s="477">
        <v>0</v>
      </c>
      <c r="F44" s="477">
        <v>0</v>
      </c>
      <c r="G44" s="477">
        <v>0</v>
      </c>
      <c r="H44" s="477">
        <v>0</v>
      </c>
      <c r="I44" s="477">
        <v>0</v>
      </c>
      <c r="J44" s="477">
        <v>0</v>
      </c>
      <c r="K44" s="477">
        <v>0</v>
      </c>
      <c r="L44" s="477">
        <v>0</v>
      </c>
      <c r="M44" s="477">
        <v>0</v>
      </c>
      <c r="N44" s="477">
        <v>0</v>
      </c>
      <c r="O44" s="477">
        <v>0</v>
      </c>
      <c r="P44" s="476">
        <v>45845.48</v>
      </c>
      <c r="Q44" s="477">
        <v>0</v>
      </c>
      <c r="R44" s="477">
        <v>0</v>
      </c>
      <c r="S44" s="477">
        <v>0</v>
      </c>
      <c r="T44" s="477">
        <v>0</v>
      </c>
      <c r="U44" s="477">
        <v>0</v>
      </c>
      <c r="V44" s="477">
        <v>0</v>
      </c>
      <c r="W44" s="477">
        <v>0</v>
      </c>
      <c r="X44" s="477">
        <v>0</v>
      </c>
      <c r="Y44" s="477">
        <v>0</v>
      </c>
      <c r="Z44" s="477">
        <v>0</v>
      </c>
      <c r="AA44" s="477">
        <v>0</v>
      </c>
      <c r="AB44" s="477">
        <v>0</v>
      </c>
      <c r="AC44" s="477">
        <v>0</v>
      </c>
      <c r="AD44" s="477">
        <v>0</v>
      </c>
      <c r="AE44" s="476">
        <f t="shared" si="0"/>
        <v>45845.48</v>
      </c>
      <c r="AF44" s="477">
        <f t="shared" si="0"/>
        <v>0</v>
      </c>
      <c r="AG44" s="477">
        <f t="shared" si="0"/>
        <v>0</v>
      </c>
    </row>
    <row r="45" spans="1:34" x14ac:dyDescent="0.3">
      <c r="A45" s="464" t="s">
        <v>713</v>
      </c>
      <c r="B45" s="475" t="s">
        <v>504</v>
      </c>
      <c r="C45" s="475" t="s">
        <v>722</v>
      </c>
      <c r="D45" s="476">
        <v>0</v>
      </c>
      <c r="E45" s="477">
        <v>0</v>
      </c>
      <c r="F45" s="477">
        <v>0</v>
      </c>
      <c r="G45" s="477">
        <v>0</v>
      </c>
      <c r="H45" s="477">
        <v>0</v>
      </c>
      <c r="I45" s="477">
        <v>0</v>
      </c>
      <c r="J45" s="477">
        <v>0</v>
      </c>
      <c r="K45" s="477">
        <v>0</v>
      </c>
      <c r="L45" s="477">
        <v>0</v>
      </c>
      <c r="M45" s="477">
        <v>0</v>
      </c>
      <c r="N45" s="477">
        <v>0</v>
      </c>
      <c r="O45" s="477">
        <v>0</v>
      </c>
      <c r="P45" s="476">
        <v>5477.38</v>
      </c>
      <c r="Q45" s="477">
        <v>0</v>
      </c>
      <c r="R45" s="477">
        <v>0</v>
      </c>
      <c r="S45" s="477">
        <v>0</v>
      </c>
      <c r="T45" s="477">
        <v>0</v>
      </c>
      <c r="U45" s="477">
        <v>0</v>
      </c>
      <c r="V45" s="477">
        <v>0</v>
      </c>
      <c r="W45" s="477">
        <v>0</v>
      </c>
      <c r="X45" s="477">
        <v>0</v>
      </c>
      <c r="Y45" s="477">
        <v>0</v>
      </c>
      <c r="Z45" s="477">
        <v>0</v>
      </c>
      <c r="AA45" s="477">
        <v>0</v>
      </c>
      <c r="AB45" s="477">
        <v>0</v>
      </c>
      <c r="AC45" s="477">
        <v>0</v>
      </c>
      <c r="AD45" s="477">
        <v>0</v>
      </c>
      <c r="AE45" s="476">
        <f t="shared" si="0"/>
        <v>5477.38</v>
      </c>
      <c r="AF45" s="477">
        <f t="shared" si="0"/>
        <v>0</v>
      </c>
      <c r="AG45" s="477">
        <f t="shared" si="0"/>
        <v>0</v>
      </c>
    </row>
    <row r="46" spans="1:34" x14ac:dyDescent="0.3">
      <c r="A46" s="464" t="s">
        <v>712</v>
      </c>
      <c r="B46" s="475" t="s">
        <v>504</v>
      </c>
      <c r="C46" s="475" t="s">
        <v>722</v>
      </c>
      <c r="D46" s="476">
        <v>0</v>
      </c>
      <c r="E46" s="477">
        <v>0</v>
      </c>
      <c r="F46" s="477">
        <v>0</v>
      </c>
      <c r="G46" s="477">
        <v>0</v>
      </c>
      <c r="H46" s="477">
        <v>0</v>
      </c>
      <c r="I46" s="477">
        <v>0</v>
      </c>
      <c r="J46" s="477">
        <v>0</v>
      </c>
      <c r="K46" s="477">
        <v>0</v>
      </c>
      <c r="L46" s="477">
        <v>0</v>
      </c>
      <c r="M46" s="477">
        <v>0</v>
      </c>
      <c r="N46" s="477">
        <v>0</v>
      </c>
      <c r="O46" s="477">
        <v>0</v>
      </c>
      <c r="P46" s="476">
        <v>6057.4</v>
      </c>
      <c r="Q46" s="477">
        <v>0</v>
      </c>
      <c r="R46" s="477">
        <v>0</v>
      </c>
      <c r="S46" s="477">
        <v>0</v>
      </c>
      <c r="T46" s="477">
        <v>0</v>
      </c>
      <c r="U46" s="477">
        <v>0</v>
      </c>
      <c r="V46" s="477">
        <v>0</v>
      </c>
      <c r="W46" s="477">
        <v>0</v>
      </c>
      <c r="X46" s="477">
        <v>0</v>
      </c>
      <c r="Y46" s="477">
        <v>0</v>
      </c>
      <c r="Z46" s="477">
        <v>0</v>
      </c>
      <c r="AA46" s="477">
        <v>0</v>
      </c>
      <c r="AB46" s="477">
        <v>0</v>
      </c>
      <c r="AC46" s="477">
        <v>0</v>
      </c>
      <c r="AD46" s="477">
        <v>0</v>
      </c>
      <c r="AE46" s="476">
        <f t="shared" si="0"/>
        <v>6057.4</v>
      </c>
      <c r="AF46" s="477">
        <f t="shared" si="0"/>
        <v>0</v>
      </c>
      <c r="AG46" s="477">
        <f t="shared" si="0"/>
        <v>0</v>
      </c>
    </row>
    <row r="47" spans="1:34" x14ac:dyDescent="0.3">
      <c r="A47" s="464" t="s">
        <v>711</v>
      </c>
      <c r="B47" s="475" t="s">
        <v>504</v>
      </c>
      <c r="C47" s="475" t="s">
        <v>722</v>
      </c>
      <c r="D47" s="476">
        <v>0</v>
      </c>
      <c r="E47" s="477">
        <v>0</v>
      </c>
      <c r="F47" s="477">
        <v>0</v>
      </c>
      <c r="G47" s="477">
        <v>0</v>
      </c>
      <c r="H47" s="477">
        <v>0</v>
      </c>
      <c r="I47" s="477">
        <v>0</v>
      </c>
      <c r="J47" s="477">
        <v>0</v>
      </c>
      <c r="K47" s="477">
        <v>0</v>
      </c>
      <c r="L47" s="477">
        <v>0</v>
      </c>
      <c r="M47" s="477">
        <v>0</v>
      </c>
      <c r="N47" s="477">
        <v>0</v>
      </c>
      <c r="O47" s="477">
        <v>0</v>
      </c>
      <c r="P47" s="476">
        <v>105111.99</v>
      </c>
      <c r="Q47" s="477">
        <v>0</v>
      </c>
      <c r="R47" s="477">
        <v>0</v>
      </c>
      <c r="S47" s="477">
        <v>0</v>
      </c>
      <c r="T47" s="477">
        <v>0</v>
      </c>
      <c r="U47" s="477">
        <v>0</v>
      </c>
      <c r="V47" s="477">
        <v>0</v>
      </c>
      <c r="W47" s="477">
        <v>0</v>
      </c>
      <c r="X47" s="477">
        <v>0</v>
      </c>
      <c r="Y47" s="477">
        <v>0</v>
      </c>
      <c r="Z47" s="477">
        <v>0</v>
      </c>
      <c r="AA47" s="477">
        <v>0</v>
      </c>
      <c r="AB47" s="477">
        <v>0</v>
      </c>
      <c r="AC47" s="477">
        <v>0</v>
      </c>
      <c r="AD47" s="477">
        <v>0</v>
      </c>
      <c r="AE47" s="476">
        <f t="shared" si="0"/>
        <v>105111.99</v>
      </c>
      <c r="AF47" s="477">
        <f t="shared" si="0"/>
        <v>0</v>
      </c>
      <c r="AG47" s="477">
        <f t="shared" si="0"/>
        <v>0</v>
      </c>
    </row>
    <row r="48" spans="1:34" x14ac:dyDescent="0.3">
      <c r="A48" s="464" t="s">
        <v>710</v>
      </c>
      <c r="B48" s="475" t="s">
        <v>504</v>
      </c>
      <c r="C48" s="475" t="s">
        <v>722</v>
      </c>
      <c r="D48" s="476">
        <v>3339.4799999999996</v>
      </c>
      <c r="E48" s="477">
        <v>0</v>
      </c>
      <c r="F48" s="477">
        <v>0</v>
      </c>
      <c r="G48" s="477">
        <v>0</v>
      </c>
      <c r="H48" s="477">
        <v>0</v>
      </c>
      <c r="I48" s="477">
        <v>0</v>
      </c>
      <c r="J48" s="477">
        <v>0</v>
      </c>
      <c r="K48" s="477">
        <v>0</v>
      </c>
      <c r="L48" s="477">
        <v>0</v>
      </c>
      <c r="M48" s="477">
        <v>0</v>
      </c>
      <c r="N48" s="477">
        <v>0</v>
      </c>
      <c r="O48" s="477">
        <v>0</v>
      </c>
      <c r="P48" s="476">
        <v>10028.4</v>
      </c>
      <c r="Q48" s="477">
        <v>0</v>
      </c>
      <c r="R48" s="477">
        <v>0</v>
      </c>
      <c r="S48" s="477">
        <v>0</v>
      </c>
      <c r="T48" s="477">
        <v>0</v>
      </c>
      <c r="U48" s="477">
        <v>0</v>
      </c>
      <c r="V48" s="477">
        <v>0</v>
      </c>
      <c r="W48" s="477">
        <v>0</v>
      </c>
      <c r="X48" s="477">
        <v>0</v>
      </c>
      <c r="Y48" s="477">
        <v>0</v>
      </c>
      <c r="Z48" s="477">
        <v>0</v>
      </c>
      <c r="AA48" s="477">
        <v>0</v>
      </c>
      <c r="AB48" s="477">
        <v>0</v>
      </c>
      <c r="AC48" s="477">
        <v>0</v>
      </c>
      <c r="AD48" s="477">
        <v>0</v>
      </c>
      <c r="AE48" s="476">
        <f t="shared" si="0"/>
        <v>13367.88</v>
      </c>
      <c r="AF48" s="477">
        <f t="shared" si="0"/>
        <v>0</v>
      </c>
      <c r="AG48" s="477">
        <f t="shared" si="0"/>
        <v>0</v>
      </c>
    </row>
    <row r="49" spans="1:34" x14ac:dyDescent="0.3">
      <c r="A49" s="464" t="s">
        <v>709</v>
      </c>
      <c r="B49" s="475" t="s">
        <v>504</v>
      </c>
      <c r="C49" s="475" t="s">
        <v>722</v>
      </c>
      <c r="D49" s="476">
        <v>105.25</v>
      </c>
      <c r="E49" s="477">
        <v>0</v>
      </c>
      <c r="F49" s="477">
        <v>0</v>
      </c>
      <c r="G49" s="477">
        <v>0</v>
      </c>
      <c r="H49" s="477">
        <v>0</v>
      </c>
      <c r="I49" s="477">
        <v>0</v>
      </c>
      <c r="J49" s="477">
        <v>0</v>
      </c>
      <c r="K49" s="477">
        <v>0</v>
      </c>
      <c r="L49" s="477">
        <v>0</v>
      </c>
      <c r="M49" s="477">
        <v>0</v>
      </c>
      <c r="N49" s="477">
        <v>0</v>
      </c>
      <c r="O49" s="477">
        <v>0</v>
      </c>
      <c r="P49" s="476">
        <v>35606.67</v>
      </c>
      <c r="Q49" s="477">
        <v>0</v>
      </c>
      <c r="R49" s="477">
        <v>0</v>
      </c>
      <c r="S49" s="477">
        <v>0</v>
      </c>
      <c r="T49" s="477">
        <v>0</v>
      </c>
      <c r="U49" s="477">
        <v>0</v>
      </c>
      <c r="V49" s="477">
        <v>0</v>
      </c>
      <c r="W49" s="477">
        <v>0</v>
      </c>
      <c r="X49" s="477">
        <v>0</v>
      </c>
      <c r="Y49" s="477">
        <v>0</v>
      </c>
      <c r="Z49" s="477">
        <v>0</v>
      </c>
      <c r="AA49" s="477">
        <v>0</v>
      </c>
      <c r="AB49" s="477">
        <v>0</v>
      </c>
      <c r="AC49" s="477">
        <v>0</v>
      </c>
      <c r="AD49" s="477">
        <v>0</v>
      </c>
      <c r="AE49" s="476">
        <f t="shared" si="0"/>
        <v>35711.919999999998</v>
      </c>
      <c r="AF49" s="477">
        <f t="shared" si="0"/>
        <v>0</v>
      </c>
      <c r="AG49" s="477">
        <f t="shared" si="0"/>
        <v>0</v>
      </c>
    </row>
    <row r="50" spans="1:34" x14ac:dyDescent="0.3">
      <c r="A50" s="464" t="s">
        <v>708</v>
      </c>
      <c r="B50" s="475" t="s">
        <v>504</v>
      </c>
      <c r="C50" s="475" t="s">
        <v>722</v>
      </c>
      <c r="D50" s="476">
        <v>10578.44</v>
      </c>
      <c r="E50" s="477">
        <v>0</v>
      </c>
      <c r="F50" s="477">
        <v>0</v>
      </c>
      <c r="G50" s="477">
        <v>0</v>
      </c>
      <c r="H50" s="477">
        <v>0</v>
      </c>
      <c r="I50" s="477">
        <v>0</v>
      </c>
      <c r="J50" s="477">
        <v>0</v>
      </c>
      <c r="K50" s="477">
        <v>0</v>
      </c>
      <c r="L50" s="477">
        <v>0</v>
      </c>
      <c r="M50" s="477">
        <v>0</v>
      </c>
      <c r="N50" s="477">
        <v>0</v>
      </c>
      <c r="O50" s="477">
        <v>0</v>
      </c>
      <c r="P50" s="476">
        <v>0</v>
      </c>
      <c r="Q50" s="477">
        <v>0</v>
      </c>
      <c r="R50" s="477">
        <v>0</v>
      </c>
      <c r="S50" s="477">
        <v>0</v>
      </c>
      <c r="T50" s="477">
        <v>0</v>
      </c>
      <c r="U50" s="477">
        <v>0</v>
      </c>
      <c r="V50" s="477">
        <v>0</v>
      </c>
      <c r="W50" s="477">
        <v>0</v>
      </c>
      <c r="X50" s="477">
        <v>0</v>
      </c>
      <c r="Y50" s="477">
        <v>0</v>
      </c>
      <c r="Z50" s="477">
        <v>0</v>
      </c>
      <c r="AA50" s="477">
        <v>0</v>
      </c>
      <c r="AB50" s="477">
        <v>0</v>
      </c>
      <c r="AC50" s="477">
        <v>0</v>
      </c>
      <c r="AD50" s="477">
        <v>0</v>
      </c>
      <c r="AE50" s="476">
        <f t="shared" si="0"/>
        <v>10578.44</v>
      </c>
      <c r="AF50" s="477">
        <f t="shared" si="0"/>
        <v>0</v>
      </c>
      <c r="AG50" s="477">
        <f t="shared" si="0"/>
        <v>0</v>
      </c>
    </row>
    <row r="51" spans="1:34" s="470" customFormat="1" ht="24" x14ac:dyDescent="0.3">
      <c r="A51" s="479" t="s">
        <v>361</v>
      </c>
      <c r="B51" s="480" t="s">
        <v>723</v>
      </c>
      <c r="C51" s="480"/>
      <c r="D51" s="481">
        <f>SUM(D52:D53)</f>
        <v>-20669504.75</v>
      </c>
      <c r="E51" s="482">
        <f t="shared" ref="E51:AG51" si="6">SUM(E52:E53)</f>
        <v>0</v>
      </c>
      <c r="F51" s="482">
        <f t="shared" si="6"/>
        <v>0</v>
      </c>
      <c r="G51" s="482">
        <f t="shared" si="6"/>
        <v>0</v>
      </c>
      <c r="H51" s="482">
        <f t="shared" si="6"/>
        <v>0</v>
      </c>
      <c r="I51" s="482">
        <f t="shared" si="6"/>
        <v>0</v>
      </c>
      <c r="J51" s="481">
        <f t="shared" si="6"/>
        <v>-896405.92</v>
      </c>
      <c r="K51" s="482">
        <f t="shared" si="6"/>
        <v>0</v>
      </c>
      <c r="L51" s="482">
        <f t="shared" si="6"/>
        <v>0</v>
      </c>
      <c r="M51" s="482">
        <f t="shared" si="6"/>
        <v>0</v>
      </c>
      <c r="N51" s="482">
        <f t="shared" si="6"/>
        <v>0</v>
      </c>
      <c r="O51" s="482">
        <f t="shared" si="6"/>
        <v>0</v>
      </c>
      <c r="P51" s="481">
        <f t="shared" si="6"/>
        <v>-36690.15</v>
      </c>
      <c r="Q51" s="482">
        <f t="shared" si="6"/>
        <v>0</v>
      </c>
      <c r="R51" s="482">
        <f t="shared" si="6"/>
        <v>0</v>
      </c>
      <c r="S51" s="482">
        <f t="shared" si="6"/>
        <v>0</v>
      </c>
      <c r="T51" s="482">
        <f t="shared" si="6"/>
        <v>0</v>
      </c>
      <c r="U51" s="482">
        <f t="shared" si="6"/>
        <v>0</v>
      </c>
      <c r="V51" s="482">
        <f t="shared" si="6"/>
        <v>0</v>
      </c>
      <c r="W51" s="482">
        <f t="shared" si="6"/>
        <v>0</v>
      </c>
      <c r="X51" s="482">
        <f t="shared" si="6"/>
        <v>0</v>
      </c>
      <c r="Y51" s="482">
        <f t="shared" si="6"/>
        <v>0</v>
      </c>
      <c r="Z51" s="482">
        <f t="shared" si="6"/>
        <v>0</v>
      </c>
      <c r="AA51" s="482">
        <f t="shared" si="6"/>
        <v>0</v>
      </c>
      <c r="AB51" s="482">
        <f t="shared" si="6"/>
        <v>0</v>
      </c>
      <c r="AC51" s="482">
        <f t="shared" si="6"/>
        <v>0</v>
      </c>
      <c r="AD51" s="482">
        <f t="shared" si="6"/>
        <v>0</v>
      </c>
      <c r="AE51" s="481">
        <f t="shared" si="6"/>
        <v>-21602600.82</v>
      </c>
      <c r="AF51" s="482">
        <f t="shared" si="6"/>
        <v>0</v>
      </c>
      <c r="AG51" s="482">
        <f t="shared" si="6"/>
        <v>0</v>
      </c>
      <c r="AH51" s="470" t="b">
        <v>1</v>
      </c>
    </row>
    <row r="52" spans="1:34" x14ac:dyDescent="0.3">
      <c r="A52" s="464" t="s">
        <v>716</v>
      </c>
      <c r="B52" s="475" t="s">
        <v>504</v>
      </c>
      <c r="C52" s="475" t="s">
        <v>720</v>
      </c>
      <c r="D52" s="483">
        <v>-20669504.75</v>
      </c>
      <c r="E52" s="477">
        <v>0</v>
      </c>
      <c r="F52" s="477">
        <v>0</v>
      </c>
      <c r="G52" s="477">
        <v>0</v>
      </c>
      <c r="H52" s="477">
        <v>0</v>
      </c>
      <c r="I52" s="477">
        <v>0</v>
      </c>
      <c r="J52" s="483">
        <v>-146954.78</v>
      </c>
      <c r="K52" s="477">
        <v>0</v>
      </c>
      <c r="L52" s="477">
        <v>0</v>
      </c>
      <c r="M52" s="477">
        <v>0</v>
      </c>
      <c r="N52" s="477">
        <v>0</v>
      </c>
      <c r="O52" s="477">
        <v>0</v>
      </c>
      <c r="P52" s="483">
        <v>-36690.15</v>
      </c>
      <c r="Q52" s="477">
        <v>0</v>
      </c>
      <c r="R52" s="477">
        <v>0</v>
      </c>
      <c r="S52" s="477">
        <v>0</v>
      </c>
      <c r="T52" s="477">
        <v>0</v>
      </c>
      <c r="U52" s="477">
        <v>0</v>
      </c>
      <c r="V52" s="477">
        <v>0</v>
      </c>
      <c r="W52" s="477">
        <v>0</v>
      </c>
      <c r="X52" s="477">
        <v>0</v>
      </c>
      <c r="Y52" s="477">
        <v>0</v>
      </c>
      <c r="Z52" s="477">
        <v>0</v>
      </c>
      <c r="AA52" s="477">
        <v>0</v>
      </c>
      <c r="AB52" s="477">
        <v>0</v>
      </c>
      <c r="AC52" s="477">
        <v>0</v>
      </c>
      <c r="AD52" s="477">
        <v>0</v>
      </c>
      <c r="AE52" s="483">
        <f t="shared" si="0"/>
        <v>-20853149.68</v>
      </c>
      <c r="AF52" s="477">
        <f t="shared" si="0"/>
        <v>0</v>
      </c>
      <c r="AG52" s="477">
        <f t="shared" si="0"/>
        <v>0</v>
      </c>
    </row>
    <row r="53" spans="1:34" x14ac:dyDescent="0.3">
      <c r="A53" s="464" t="s">
        <v>716</v>
      </c>
      <c r="B53" s="475" t="s">
        <v>505</v>
      </c>
      <c r="C53" s="475" t="s">
        <v>720</v>
      </c>
      <c r="D53" s="477">
        <v>0</v>
      </c>
      <c r="E53" s="477">
        <v>0</v>
      </c>
      <c r="F53" s="477">
        <v>0</v>
      </c>
      <c r="G53" s="477">
        <v>0</v>
      </c>
      <c r="H53" s="477">
        <v>0</v>
      </c>
      <c r="I53" s="477">
        <v>0</v>
      </c>
      <c r="J53" s="483">
        <v>-749451.14</v>
      </c>
      <c r="K53" s="477">
        <v>0</v>
      </c>
      <c r="L53" s="477">
        <v>0</v>
      </c>
      <c r="M53" s="477">
        <v>0</v>
      </c>
      <c r="N53" s="477">
        <v>0</v>
      </c>
      <c r="O53" s="477">
        <v>0</v>
      </c>
      <c r="P53" s="477">
        <v>0</v>
      </c>
      <c r="Q53" s="477">
        <v>0</v>
      </c>
      <c r="R53" s="477">
        <v>0</v>
      </c>
      <c r="S53" s="477">
        <v>0</v>
      </c>
      <c r="T53" s="477">
        <v>0</v>
      </c>
      <c r="U53" s="477">
        <v>0</v>
      </c>
      <c r="V53" s="477">
        <v>0</v>
      </c>
      <c r="W53" s="477">
        <v>0</v>
      </c>
      <c r="X53" s="477">
        <v>0</v>
      </c>
      <c r="Y53" s="477">
        <v>0</v>
      </c>
      <c r="Z53" s="477">
        <v>0</v>
      </c>
      <c r="AA53" s="477">
        <v>0</v>
      </c>
      <c r="AB53" s="477">
        <v>0</v>
      </c>
      <c r="AC53" s="477">
        <v>0</v>
      </c>
      <c r="AD53" s="477">
        <v>0</v>
      </c>
      <c r="AE53" s="483">
        <f t="shared" si="0"/>
        <v>-749451.14</v>
      </c>
      <c r="AF53" s="477">
        <f t="shared" si="0"/>
        <v>0</v>
      </c>
      <c r="AG53" s="477">
        <f t="shared" si="0"/>
        <v>0</v>
      </c>
    </row>
    <row r="54" spans="1:34" s="470" customFormat="1" x14ac:dyDescent="0.3">
      <c r="A54" s="479" t="s">
        <v>362</v>
      </c>
      <c r="B54" s="480" t="s">
        <v>504</v>
      </c>
      <c r="C54" s="480"/>
      <c r="D54" s="481">
        <f>SUM(D55)</f>
        <v>-32068.38</v>
      </c>
      <c r="E54" s="482">
        <f t="shared" ref="E54:AG54" si="7">SUM(E55)</f>
        <v>0</v>
      </c>
      <c r="F54" s="482">
        <f t="shared" si="7"/>
        <v>0</v>
      </c>
      <c r="G54" s="482">
        <f t="shared" si="7"/>
        <v>0</v>
      </c>
      <c r="H54" s="482">
        <f t="shared" si="7"/>
        <v>0</v>
      </c>
      <c r="I54" s="482">
        <f t="shared" si="7"/>
        <v>0</v>
      </c>
      <c r="J54" s="482">
        <f t="shared" si="7"/>
        <v>0</v>
      </c>
      <c r="K54" s="482">
        <f t="shared" si="7"/>
        <v>0</v>
      </c>
      <c r="L54" s="482">
        <f t="shared" si="7"/>
        <v>0</v>
      </c>
      <c r="M54" s="481">
        <f t="shared" si="7"/>
        <v>-38902.1</v>
      </c>
      <c r="N54" s="482">
        <f t="shared" si="7"/>
        <v>0</v>
      </c>
      <c r="O54" s="482">
        <f t="shared" si="7"/>
        <v>0</v>
      </c>
      <c r="P54" s="481">
        <f t="shared" si="7"/>
        <v>-9633.0300000000007</v>
      </c>
      <c r="Q54" s="482">
        <f t="shared" si="7"/>
        <v>0</v>
      </c>
      <c r="R54" s="482">
        <f t="shared" si="7"/>
        <v>0</v>
      </c>
      <c r="S54" s="482">
        <f t="shared" si="7"/>
        <v>0</v>
      </c>
      <c r="T54" s="482">
        <f t="shared" si="7"/>
        <v>0</v>
      </c>
      <c r="U54" s="482">
        <f t="shared" si="7"/>
        <v>0</v>
      </c>
      <c r="V54" s="482">
        <f t="shared" si="7"/>
        <v>0</v>
      </c>
      <c r="W54" s="482">
        <f t="shared" si="7"/>
        <v>0</v>
      </c>
      <c r="X54" s="482">
        <f t="shared" si="7"/>
        <v>0</v>
      </c>
      <c r="Y54" s="482">
        <f t="shared" si="7"/>
        <v>0</v>
      </c>
      <c r="Z54" s="482">
        <f t="shared" si="7"/>
        <v>0</v>
      </c>
      <c r="AA54" s="482">
        <f t="shared" si="7"/>
        <v>0</v>
      </c>
      <c r="AB54" s="482">
        <f t="shared" si="7"/>
        <v>0</v>
      </c>
      <c r="AC54" s="482">
        <f t="shared" si="7"/>
        <v>0</v>
      </c>
      <c r="AD54" s="482">
        <f t="shared" si="7"/>
        <v>0</v>
      </c>
      <c r="AE54" s="481">
        <f t="shared" si="7"/>
        <v>-80603.509999999995</v>
      </c>
      <c r="AF54" s="482">
        <f t="shared" si="7"/>
        <v>0</v>
      </c>
      <c r="AG54" s="482">
        <f t="shared" si="7"/>
        <v>0</v>
      </c>
      <c r="AH54" s="470" t="b">
        <v>1</v>
      </c>
    </row>
    <row r="55" spans="1:34" x14ac:dyDescent="0.3">
      <c r="A55" s="464" t="s">
        <v>716</v>
      </c>
      <c r="B55" s="475" t="s">
        <v>504</v>
      </c>
      <c r="C55" s="475" t="s">
        <v>720</v>
      </c>
      <c r="D55" s="483">
        <v>-32068.38</v>
      </c>
      <c r="E55" s="477">
        <v>0</v>
      </c>
      <c r="F55" s="477">
        <v>0</v>
      </c>
      <c r="G55" s="477">
        <v>0</v>
      </c>
      <c r="H55" s="477">
        <v>0</v>
      </c>
      <c r="I55" s="477">
        <v>0</v>
      </c>
      <c r="J55" s="477">
        <v>0</v>
      </c>
      <c r="K55" s="477">
        <v>0</v>
      </c>
      <c r="L55" s="477">
        <v>0</v>
      </c>
      <c r="M55" s="483">
        <v>-38902.1</v>
      </c>
      <c r="N55" s="477">
        <v>0</v>
      </c>
      <c r="O55" s="477">
        <v>0</v>
      </c>
      <c r="P55" s="483">
        <v>-9633.0300000000007</v>
      </c>
      <c r="Q55" s="477">
        <v>0</v>
      </c>
      <c r="R55" s="477">
        <v>0</v>
      </c>
      <c r="S55" s="477">
        <v>0</v>
      </c>
      <c r="T55" s="477">
        <v>0</v>
      </c>
      <c r="U55" s="477">
        <v>0</v>
      </c>
      <c r="V55" s="477">
        <v>0</v>
      </c>
      <c r="W55" s="477">
        <v>0</v>
      </c>
      <c r="X55" s="477">
        <v>0</v>
      </c>
      <c r="Y55" s="477">
        <v>0</v>
      </c>
      <c r="Z55" s="477">
        <v>0</v>
      </c>
      <c r="AA55" s="477">
        <v>0</v>
      </c>
      <c r="AB55" s="477">
        <v>0</v>
      </c>
      <c r="AC55" s="477">
        <v>0</v>
      </c>
      <c r="AD55" s="477">
        <v>0</v>
      </c>
      <c r="AE55" s="483">
        <f t="shared" ref="AE55:AG55" si="8">SUM(A55,D55,G55,J55,M55,P55,S55,V55,Y55,AB55)</f>
        <v>-80603.509999999995</v>
      </c>
      <c r="AF55" s="477">
        <f t="shared" si="8"/>
        <v>0</v>
      </c>
      <c r="AG55" s="477">
        <f t="shared" si="8"/>
        <v>0</v>
      </c>
    </row>
    <row r="56" spans="1:34" s="470" customFormat="1" ht="24" x14ac:dyDescent="0.3">
      <c r="A56" s="479" t="s">
        <v>763</v>
      </c>
      <c r="B56" s="480" t="s">
        <v>504</v>
      </c>
      <c r="C56" s="480"/>
      <c r="D56" s="482">
        <f>SUM(D57)</f>
        <v>0</v>
      </c>
      <c r="E56" s="482">
        <f t="shared" ref="E56:AG56" si="9">SUM(E57)</f>
        <v>0</v>
      </c>
      <c r="F56" s="482">
        <f t="shared" si="9"/>
        <v>0</v>
      </c>
      <c r="G56" s="482">
        <f t="shared" si="9"/>
        <v>0</v>
      </c>
      <c r="H56" s="482">
        <f t="shared" si="9"/>
        <v>0</v>
      </c>
      <c r="I56" s="482">
        <f t="shared" si="9"/>
        <v>0</v>
      </c>
      <c r="J56" s="482">
        <f t="shared" si="9"/>
        <v>0</v>
      </c>
      <c r="K56" s="482">
        <f t="shared" si="9"/>
        <v>0</v>
      </c>
      <c r="L56" s="482">
        <f t="shared" si="9"/>
        <v>0</v>
      </c>
      <c r="M56" s="482">
        <f t="shared" si="9"/>
        <v>0</v>
      </c>
      <c r="N56" s="482">
        <f t="shared" si="9"/>
        <v>0</v>
      </c>
      <c r="O56" s="482">
        <f t="shared" si="9"/>
        <v>0</v>
      </c>
      <c r="P56" s="482">
        <f t="shared" si="9"/>
        <v>0</v>
      </c>
      <c r="Q56" s="482">
        <f t="shared" si="9"/>
        <v>0</v>
      </c>
      <c r="R56" s="482">
        <f t="shared" si="9"/>
        <v>0</v>
      </c>
      <c r="S56" s="482">
        <f t="shared" si="9"/>
        <v>0</v>
      </c>
      <c r="T56" s="482">
        <f t="shared" si="9"/>
        <v>0</v>
      </c>
      <c r="U56" s="482">
        <f t="shared" si="9"/>
        <v>0</v>
      </c>
      <c r="V56" s="482">
        <f t="shared" si="9"/>
        <v>0</v>
      </c>
      <c r="W56" s="482">
        <f t="shared" si="9"/>
        <v>0</v>
      </c>
      <c r="X56" s="482">
        <f t="shared" si="9"/>
        <v>0</v>
      </c>
      <c r="Y56" s="482">
        <f t="shared" si="9"/>
        <v>0</v>
      </c>
      <c r="Z56" s="482">
        <f t="shared" si="9"/>
        <v>0</v>
      </c>
      <c r="AA56" s="482">
        <f t="shared" si="9"/>
        <v>0</v>
      </c>
      <c r="AB56" s="482">
        <f t="shared" si="9"/>
        <v>0</v>
      </c>
      <c r="AC56" s="482">
        <f t="shared" si="9"/>
        <v>0</v>
      </c>
      <c r="AD56" s="482">
        <f t="shared" si="9"/>
        <v>0</v>
      </c>
      <c r="AE56" s="482">
        <f t="shared" si="9"/>
        <v>0</v>
      </c>
      <c r="AF56" s="482">
        <f t="shared" si="9"/>
        <v>0</v>
      </c>
      <c r="AG56" s="482">
        <f t="shared" si="9"/>
        <v>0</v>
      </c>
      <c r="AH56" s="470" t="b">
        <v>1</v>
      </c>
    </row>
    <row r="57" spans="1:34" x14ac:dyDescent="0.3">
      <c r="A57" s="464" t="s">
        <v>716</v>
      </c>
      <c r="B57" s="475" t="s">
        <v>504</v>
      </c>
      <c r="C57" s="475" t="s">
        <v>720</v>
      </c>
      <c r="D57" s="477">
        <v>0</v>
      </c>
      <c r="E57" s="477">
        <v>0</v>
      </c>
      <c r="F57" s="477">
        <v>0</v>
      </c>
      <c r="G57" s="477">
        <v>0</v>
      </c>
      <c r="H57" s="477">
        <v>0</v>
      </c>
      <c r="I57" s="477">
        <v>0</v>
      </c>
      <c r="J57" s="477">
        <v>0</v>
      </c>
      <c r="K57" s="477">
        <v>0</v>
      </c>
      <c r="L57" s="477">
        <v>0</v>
      </c>
      <c r="M57" s="477">
        <v>0</v>
      </c>
      <c r="N57" s="477">
        <v>0</v>
      </c>
      <c r="O57" s="477">
        <v>0</v>
      </c>
      <c r="P57" s="477">
        <v>0</v>
      </c>
      <c r="Q57" s="477">
        <v>0</v>
      </c>
      <c r="R57" s="477">
        <v>0</v>
      </c>
      <c r="S57" s="477">
        <v>0</v>
      </c>
      <c r="T57" s="477">
        <v>0</v>
      </c>
      <c r="U57" s="477">
        <v>0</v>
      </c>
      <c r="V57" s="477">
        <v>0</v>
      </c>
      <c r="W57" s="477">
        <v>0</v>
      </c>
      <c r="X57" s="477">
        <v>0</v>
      </c>
      <c r="Y57" s="477">
        <v>0</v>
      </c>
      <c r="Z57" s="477">
        <v>0</v>
      </c>
      <c r="AA57" s="477">
        <v>0</v>
      </c>
      <c r="AB57" s="477">
        <v>0</v>
      </c>
      <c r="AC57" s="477">
        <v>0</v>
      </c>
      <c r="AD57" s="477">
        <v>0</v>
      </c>
      <c r="AE57" s="483">
        <f t="shared" si="0"/>
        <v>0</v>
      </c>
      <c r="AF57" s="477">
        <f t="shared" si="0"/>
        <v>0</v>
      </c>
      <c r="AG57" s="477">
        <f t="shared" si="0"/>
        <v>0</v>
      </c>
    </row>
    <row r="58" spans="1:34" s="470" customFormat="1" ht="24" x14ac:dyDescent="0.3">
      <c r="A58" s="471" t="s">
        <v>365</v>
      </c>
      <c r="B58" s="472" t="s">
        <v>504</v>
      </c>
      <c r="C58" s="472"/>
      <c r="D58" s="474">
        <f>SUM(D59:D68)</f>
        <v>-15938208.870000003</v>
      </c>
      <c r="E58" s="473">
        <f t="shared" ref="E58:AG58" si="10">SUM(E59:E68)</f>
        <v>0</v>
      </c>
      <c r="F58" s="473">
        <f t="shared" si="10"/>
        <v>0</v>
      </c>
      <c r="G58" s="473">
        <f t="shared" si="10"/>
        <v>0</v>
      </c>
      <c r="H58" s="473">
        <f t="shared" si="10"/>
        <v>0</v>
      </c>
      <c r="I58" s="473">
        <f t="shared" si="10"/>
        <v>0</v>
      </c>
      <c r="J58" s="473">
        <f t="shared" si="10"/>
        <v>0</v>
      </c>
      <c r="K58" s="473">
        <f t="shared" si="10"/>
        <v>0</v>
      </c>
      <c r="L58" s="473">
        <f t="shared" si="10"/>
        <v>0</v>
      </c>
      <c r="M58" s="474">
        <f t="shared" si="10"/>
        <v>-290466.92</v>
      </c>
      <c r="N58" s="473">
        <f t="shared" si="10"/>
        <v>0</v>
      </c>
      <c r="O58" s="473">
        <f t="shared" si="10"/>
        <v>0</v>
      </c>
      <c r="P58" s="474">
        <f t="shared" si="10"/>
        <v>-851091.37</v>
      </c>
      <c r="Q58" s="473">
        <f t="shared" si="10"/>
        <v>0</v>
      </c>
      <c r="R58" s="473">
        <f t="shared" si="10"/>
        <v>0</v>
      </c>
      <c r="S58" s="473">
        <f t="shared" si="10"/>
        <v>0</v>
      </c>
      <c r="T58" s="473">
        <f t="shared" si="10"/>
        <v>0</v>
      </c>
      <c r="U58" s="473">
        <f t="shared" si="10"/>
        <v>0</v>
      </c>
      <c r="V58" s="473">
        <f t="shared" si="10"/>
        <v>0</v>
      </c>
      <c r="W58" s="473">
        <f t="shared" si="10"/>
        <v>0</v>
      </c>
      <c r="X58" s="473">
        <f t="shared" si="10"/>
        <v>0</v>
      </c>
      <c r="Y58" s="473">
        <f t="shared" si="10"/>
        <v>0</v>
      </c>
      <c r="Z58" s="473">
        <f t="shared" si="10"/>
        <v>0</v>
      </c>
      <c r="AA58" s="473">
        <f t="shared" si="10"/>
        <v>0</v>
      </c>
      <c r="AB58" s="473">
        <f t="shared" si="10"/>
        <v>0</v>
      </c>
      <c r="AC58" s="473">
        <f t="shared" si="10"/>
        <v>0</v>
      </c>
      <c r="AD58" s="473">
        <f t="shared" si="10"/>
        <v>0</v>
      </c>
      <c r="AE58" s="474">
        <f t="shared" si="10"/>
        <v>-17079767.16</v>
      </c>
      <c r="AF58" s="473">
        <f t="shared" si="10"/>
        <v>0</v>
      </c>
      <c r="AG58" s="473">
        <f t="shared" si="10"/>
        <v>0</v>
      </c>
      <c r="AH58" s="470" t="b">
        <v>1</v>
      </c>
    </row>
    <row r="59" spans="1:34" x14ac:dyDescent="0.3">
      <c r="A59" s="464" t="s">
        <v>716</v>
      </c>
      <c r="B59" s="475" t="s">
        <v>504</v>
      </c>
      <c r="C59" s="475" t="s">
        <v>720</v>
      </c>
      <c r="D59" s="483">
        <v>-296126.43</v>
      </c>
      <c r="E59" s="477">
        <v>0</v>
      </c>
      <c r="F59" s="477">
        <v>0</v>
      </c>
      <c r="G59" s="477">
        <v>0</v>
      </c>
      <c r="H59" s="477">
        <v>0</v>
      </c>
      <c r="I59" s="477">
        <v>0</v>
      </c>
      <c r="J59" s="477">
        <v>0</v>
      </c>
      <c r="K59" s="477">
        <v>0</v>
      </c>
      <c r="L59" s="477">
        <v>0</v>
      </c>
      <c r="M59" s="483">
        <v>-47184.42</v>
      </c>
      <c r="N59" s="477">
        <v>0</v>
      </c>
      <c r="O59" s="477">
        <v>0</v>
      </c>
      <c r="P59" s="483">
        <v>-64600.47</v>
      </c>
      <c r="Q59" s="477">
        <v>0</v>
      </c>
      <c r="R59" s="477">
        <v>0</v>
      </c>
      <c r="S59" s="477">
        <v>0</v>
      </c>
      <c r="T59" s="477">
        <v>0</v>
      </c>
      <c r="U59" s="477">
        <v>0</v>
      </c>
      <c r="V59" s="477">
        <v>0</v>
      </c>
      <c r="W59" s="477">
        <v>0</v>
      </c>
      <c r="X59" s="477">
        <v>0</v>
      </c>
      <c r="Y59" s="477">
        <v>0</v>
      </c>
      <c r="Z59" s="477">
        <v>0</v>
      </c>
      <c r="AA59" s="477">
        <v>0</v>
      </c>
      <c r="AB59" s="477">
        <v>0</v>
      </c>
      <c r="AC59" s="477">
        <v>0</v>
      </c>
      <c r="AD59" s="477">
        <v>0</v>
      </c>
      <c r="AE59" s="483">
        <f t="shared" si="0"/>
        <v>-407911.31999999995</v>
      </c>
      <c r="AF59" s="477">
        <f t="shared" si="0"/>
        <v>0</v>
      </c>
      <c r="AG59" s="477">
        <f t="shared" si="0"/>
        <v>0</v>
      </c>
    </row>
    <row r="60" spans="1:34" x14ac:dyDescent="0.3">
      <c r="A60" s="464" t="s">
        <v>715</v>
      </c>
      <c r="B60" s="475" t="s">
        <v>504</v>
      </c>
      <c r="C60" s="475" t="s">
        <v>722</v>
      </c>
      <c r="D60" s="483">
        <v>-53478.61</v>
      </c>
      <c r="E60" s="477">
        <v>0</v>
      </c>
      <c r="F60" s="477">
        <v>0</v>
      </c>
      <c r="G60" s="477">
        <v>0</v>
      </c>
      <c r="H60" s="477">
        <v>0</v>
      </c>
      <c r="I60" s="477">
        <v>0</v>
      </c>
      <c r="J60" s="477">
        <v>0</v>
      </c>
      <c r="K60" s="477">
        <v>0</v>
      </c>
      <c r="L60" s="477">
        <v>0</v>
      </c>
      <c r="M60" s="483">
        <v>-7635.19</v>
      </c>
      <c r="N60" s="477">
        <v>0</v>
      </c>
      <c r="O60" s="477">
        <v>0</v>
      </c>
      <c r="P60" s="483">
        <v>-43039.45</v>
      </c>
      <c r="Q60" s="477">
        <v>0</v>
      </c>
      <c r="R60" s="477">
        <v>0</v>
      </c>
      <c r="S60" s="477">
        <v>0</v>
      </c>
      <c r="T60" s="477">
        <v>0</v>
      </c>
      <c r="U60" s="477">
        <v>0</v>
      </c>
      <c r="V60" s="477">
        <v>0</v>
      </c>
      <c r="W60" s="477">
        <v>0</v>
      </c>
      <c r="X60" s="477">
        <v>0</v>
      </c>
      <c r="Y60" s="477">
        <v>0</v>
      </c>
      <c r="Z60" s="477">
        <v>0</v>
      </c>
      <c r="AA60" s="477">
        <v>0</v>
      </c>
      <c r="AB60" s="477">
        <v>0</v>
      </c>
      <c r="AC60" s="477">
        <v>0</v>
      </c>
      <c r="AD60" s="477">
        <v>0</v>
      </c>
      <c r="AE60" s="483">
        <f t="shared" si="0"/>
        <v>-104153.25</v>
      </c>
      <c r="AF60" s="477">
        <f t="shared" si="0"/>
        <v>0</v>
      </c>
      <c r="AG60" s="477">
        <f t="shared" si="0"/>
        <v>0</v>
      </c>
    </row>
    <row r="61" spans="1:34" x14ac:dyDescent="0.3">
      <c r="A61" s="464" t="s">
        <v>714</v>
      </c>
      <c r="B61" s="475" t="s">
        <v>504</v>
      </c>
      <c r="C61" s="475" t="s">
        <v>722</v>
      </c>
      <c r="D61" s="483">
        <v>-298529.2</v>
      </c>
      <c r="E61" s="477">
        <v>0</v>
      </c>
      <c r="F61" s="477">
        <v>0</v>
      </c>
      <c r="G61" s="477">
        <v>0</v>
      </c>
      <c r="H61" s="477">
        <v>0</v>
      </c>
      <c r="I61" s="477">
        <v>0</v>
      </c>
      <c r="J61" s="477">
        <v>0</v>
      </c>
      <c r="K61" s="477">
        <v>0</v>
      </c>
      <c r="L61" s="477">
        <v>0</v>
      </c>
      <c r="M61" s="483">
        <v>-15431.79</v>
      </c>
      <c r="N61" s="477">
        <v>0</v>
      </c>
      <c r="O61" s="477">
        <v>0</v>
      </c>
      <c r="P61" s="483">
        <v>-67307.81</v>
      </c>
      <c r="Q61" s="477">
        <v>0</v>
      </c>
      <c r="R61" s="477">
        <v>0</v>
      </c>
      <c r="S61" s="477">
        <v>0</v>
      </c>
      <c r="T61" s="477">
        <v>0</v>
      </c>
      <c r="U61" s="477">
        <v>0</v>
      </c>
      <c r="V61" s="477">
        <v>0</v>
      </c>
      <c r="W61" s="477">
        <v>0</v>
      </c>
      <c r="X61" s="477">
        <v>0</v>
      </c>
      <c r="Y61" s="477">
        <v>0</v>
      </c>
      <c r="Z61" s="477">
        <v>0</v>
      </c>
      <c r="AA61" s="477">
        <v>0</v>
      </c>
      <c r="AB61" s="477">
        <v>0</v>
      </c>
      <c r="AC61" s="477">
        <v>0</v>
      </c>
      <c r="AD61" s="477">
        <v>0</v>
      </c>
      <c r="AE61" s="483">
        <f t="shared" si="0"/>
        <v>-381268.8</v>
      </c>
      <c r="AF61" s="477">
        <f t="shared" si="0"/>
        <v>0</v>
      </c>
      <c r="AG61" s="477">
        <f t="shared" si="0"/>
        <v>0</v>
      </c>
    </row>
    <row r="62" spans="1:34" x14ac:dyDescent="0.3">
      <c r="A62" s="464" t="s">
        <v>713</v>
      </c>
      <c r="B62" s="475" t="s">
        <v>504</v>
      </c>
      <c r="C62" s="475" t="s">
        <v>722</v>
      </c>
      <c r="D62" s="483">
        <v>-230791.6</v>
      </c>
      <c r="E62" s="477">
        <v>0</v>
      </c>
      <c r="F62" s="477">
        <v>0</v>
      </c>
      <c r="G62" s="477">
        <v>0</v>
      </c>
      <c r="H62" s="477">
        <v>0</v>
      </c>
      <c r="I62" s="477">
        <v>0</v>
      </c>
      <c r="J62" s="477">
        <v>0</v>
      </c>
      <c r="K62" s="477">
        <v>0</v>
      </c>
      <c r="L62" s="477">
        <v>0</v>
      </c>
      <c r="M62" s="483">
        <v>-19391.12</v>
      </c>
      <c r="N62" s="477">
        <v>0</v>
      </c>
      <c r="O62" s="477">
        <v>0</v>
      </c>
      <c r="P62" s="483">
        <v>-96971.23</v>
      </c>
      <c r="Q62" s="477">
        <v>0</v>
      </c>
      <c r="R62" s="477">
        <v>0</v>
      </c>
      <c r="S62" s="477">
        <v>0</v>
      </c>
      <c r="T62" s="477">
        <v>0</v>
      </c>
      <c r="U62" s="477">
        <v>0</v>
      </c>
      <c r="V62" s="477">
        <v>0</v>
      </c>
      <c r="W62" s="477">
        <v>0</v>
      </c>
      <c r="X62" s="477">
        <v>0</v>
      </c>
      <c r="Y62" s="477">
        <v>0</v>
      </c>
      <c r="Z62" s="477">
        <v>0</v>
      </c>
      <c r="AA62" s="477">
        <v>0</v>
      </c>
      <c r="AB62" s="477">
        <v>0</v>
      </c>
      <c r="AC62" s="477">
        <v>0</v>
      </c>
      <c r="AD62" s="477">
        <v>0</v>
      </c>
      <c r="AE62" s="483">
        <f t="shared" si="0"/>
        <v>-347153.95</v>
      </c>
      <c r="AF62" s="477">
        <f t="shared" si="0"/>
        <v>0</v>
      </c>
      <c r="AG62" s="477">
        <f t="shared" si="0"/>
        <v>0</v>
      </c>
    </row>
    <row r="63" spans="1:34" x14ac:dyDescent="0.3">
      <c r="A63" s="464" t="s">
        <v>712</v>
      </c>
      <c r="B63" s="475" t="s">
        <v>504</v>
      </c>
      <c r="C63" s="475" t="s">
        <v>722</v>
      </c>
      <c r="D63" s="483">
        <v>-424005.53</v>
      </c>
      <c r="E63" s="477">
        <v>0</v>
      </c>
      <c r="F63" s="477">
        <v>0</v>
      </c>
      <c r="G63" s="477">
        <v>0</v>
      </c>
      <c r="H63" s="477">
        <v>0</v>
      </c>
      <c r="I63" s="477">
        <v>0</v>
      </c>
      <c r="J63" s="477">
        <v>0</v>
      </c>
      <c r="K63" s="477">
        <v>0</v>
      </c>
      <c r="L63" s="477">
        <v>0</v>
      </c>
      <c r="M63" s="483">
        <v>-24389.99</v>
      </c>
      <c r="N63" s="477">
        <v>0</v>
      </c>
      <c r="O63" s="477">
        <v>0</v>
      </c>
      <c r="P63" s="483">
        <v>-157170.78</v>
      </c>
      <c r="Q63" s="477">
        <v>0</v>
      </c>
      <c r="R63" s="477">
        <v>0</v>
      </c>
      <c r="S63" s="477">
        <v>0</v>
      </c>
      <c r="T63" s="477">
        <v>0</v>
      </c>
      <c r="U63" s="477">
        <v>0</v>
      </c>
      <c r="V63" s="477">
        <v>0</v>
      </c>
      <c r="W63" s="477">
        <v>0</v>
      </c>
      <c r="X63" s="477">
        <v>0</v>
      </c>
      <c r="Y63" s="477">
        <v>0</v>
      </c>
      <c r="Z63" s="477">
        <v>0</v>
      </c>
      <c r="AA63" s="477">
        <v>0</v>
      </c>
      <c r="AB63" s="477">
        <v>0</v>
      </c>
      <c r="AC63" s="477">
        <v>0</v>
      </c>
      <c r="AD63" s="477">
        <v>0</v>
      </c>
      <c r="AE63" s="483">
        <f t="shared" si="0"/>
        <v>-605566.30000000005</v>
      </c>
      <c r="AF63" s="477">
        <f t="shared" si="0"/>
        <v>0</v>
      </c>
      <c r="AG63" s="477">
        <f t="shared" si="0"/>
        <v>0</v>
      </c>
    </row>
    <row r="64" spans="1:34" x14ac:dyDescent="0.3">
      <c r="A64" s="464" t="s">
        <v>711</v>
      </c>
      <c r="B64" s="475" t="s">
        <v>504</v>
      </c>
      <c r="C64" s="475" t="s">
        <v>722</v>
      </c>
      <c r="D64" s="483">
        <v>-488980.02</v>
      </c>
      <c r="E64" s="477">
        <v>0</v>
      </c>
      <c r="F64" s="477">
        <v>0</v>
      </c>
      <c r="G64" s="477">
        <v>0</v>
      </c>
      <c r="H64" s="477">
        <v>0</v>
      </c>
      <c r="I64" s="477">
        <v>0</v>
      </c>
      <c r="J64" s="477">
        <v>0</v>
      </c>
      <c r="K64" s="477">
        <v>0</v>
      </c>
      <c r="L64" s="477">
        <v>0</v>
      </c>
      <c r="M64" s="483">
        <v>-37507.49</v>
      </c>
      <c r="N64" s="477">
        <v>0</v>
      </c>
      <c r="O64" s="477">
        <v>0</v>
      </c>
      <c r="P64" s="483">
        <v>-182140.52</v>
      </c>
      <c r="Q64" s="477">
        <v>0</v>
      </c>
      <c r="R64" s="477">
        <v>0</v>
      </c>
      <c r="S64" s="477">
        <v>0</v>
      </c>
      <c r="T64" s="477">
        <v>0</v>
      </c>
      <c r="U64" s="477">
        <v>0</v>
      </c>
      <c r="V64" s="477">
        <v>0</v>
      </c>
      <c r="W64" s="477">
        <v>0</v>
      </c>
      <c r="X64" s="477">
        <v>0</v>
      </c>
      <c r="Y64" s="477">
        <v>0</v>
      </c>
      <c r="Z64" s="477">
        <v>0</v>
      </c>
      <c r="AA64" s="477">
        <v>0</v>
      </c>
      <c r="AB64" s="477">
        <v>0</v>
      </c>
      <c r="AC64" s="477">
        <v>0</v>
      </c>
      <c r="AD64" s="477">
        <v>0</v>
      </c>
      <c r="AE64" s="483">
        <f t="shared" si="0"/>
        <v>-708628.03</v>
      </c>
      <c r="AF64" s="477">
        <f t="shared" si="0"/>
        <v>0</v>
      </c>
      <c r="AG64" s="477">
        <f t="shared" si="0"/>
        <v>0</v>
      </c>
    </row>
    <row r="65" spans="1:34" x14ac:dyDescent="0.3">
      <c r="A65" s="464" t="s">
        <v>710</v>
      </c>
      <c r="B65" s="475" t="s">
        <v>504</v>
      </c>
      <c r="C65" s="475" t="s">
        <v>722</v>
      </c>
      <c r="D65" s="483">
        <v>-1622968.23</v>
      </c>
      <c r="E65" s="477">
        <v>0</v>
      </c>
      <c r="F65" s="477">
        <v>0</v>
      </c>
      <c r="G65" s="477">
        <v>0</v>
      </c>
      <c r="H65" s="477">
        <v>0</v>
      </c>
      <c r="I65" s="477">
        <v>0</v>
      </c>
      <c r="J65" s="477">
        <v>0</v>
      </c>
      <c r="K65" s="477">
        <v>0</v>
      </c>
      <c r="L65" s="477">
        <v>0</v>
      </c>
      <c r="M65" s="483">
        <v>-73158.039999999994</v>
      </c>
      <c r="N65" s="477">
        <v>0</v>
      </c>
      <c r="O65" s="477">
        <v>0</v>
      </c>
      <c r="P65" s="483">
        <v>-66341.759999999995</v>
      </c>
      <c r="Q65" s="477">
        <v>0</v>
      </c>
      <c r="R65" s="477">
        <v>0</v>
      </c>
      <c r="S65" s="477">
        <v>0</v>
      </c>
      <c r="T65" s="477">
        <v>0</v>
      </c>
      <c r="U65" s="477">
        <v>0</v>
      </c>
      <c r="V65" s="477">
        <v>0</v>
      </c>
      <c r="W65" s="477">
        <v>0</v>
      </c>
      <c r="X65" s="477">
        <v>0</v>
      </c>
      <c r="Y65" s="477">
        <v>0</v>
      </c>
      <c r="Z65" s="477">
        <v>0</v>
      </c>
      <c r="AA65" s="477">
        <v>0</v>
      </c>
      <c r="AB65" s="477">
        <v>0</v>
      </c>
      <c r="AC65" s="477">
        <v>0</v>
      </c>
      <c r="AD65" s="477">
        <v>0</v>
      </c>
      <c r="AE65" s="483">
        <f t="shared" si="0"/>
        <v>-1762468.03</v>
      </c>
      <c r="AF65" s="477">
        <f t="shared" si="0"/>
        <v>0</v>
      </c>
      <c r="AG65" s="477">
        <f t="shared" si="0"/>
        <v>0</v>
      </c>
    </row>
    <row r="66" spans="1:34" x14ac:dyDescent="0.3">
      <c r="A66" s="464" t="s">
        <v>709</v>
      </c>
      <c r="B66" s="475" t="s">
        <v>504</v>
      </c>
      <c r="C66" s="475" t="s">
        <v>722</v>
      </c>
      <c r="D66" s="483">
        <v>-5989195.5700000003</v>
      </c>
      <c r="E66" s="477">
        <v>0</v>
      </c>
      <c r="F66" s="477">
        <v>0</v>
      </c>
      <c r="G66" s="477">
        <v>0</v>
      </c>
      <c r="H66" s="477">
        <v>0</v>
      </c>
      <c r="I66" s="477">
        <v>0</v>
      </c>
      <c r="J66" s="477">
        <v>0</v>
      </c>
      <c r="K66" s="477">
        <v>0</v>
      </c>
      <c r="L66" s="477">
        <v>0</v>
      </c>
      <c r="M66" s="483">
        <v>-65768.88</v>
      </c>
      <c r="N66" s="477">
        <v>0</v>
      </c>
      <c r="O66" s="477">
        <v>0</v>
      </c>
      <c r="P66" s="483">
        <v>-173519.35</v>
      </c>
      <c r="Q66" s="477">
        <v>0</v>
      </c>
      <c r="R66" s="477">
        <v>0</v>
      </c>
      <c r="S66" s="477">
        <v>0</v>
      </c>
      <c r="T66" s="477">
        <v>0</v>
      </c>
      <c r="U66" s="477">
        <v>0</v>
      </c>
      <c r="V66" s="477">
        <v>0</v>
      </c>
      <c r="W66" s="477">
        <v>0</v>
      </c>
      <c r="X66" s="477">
        <v>0</v>
      </c>
      <c r="Y66" s="477">
        <v>0</v>
      </c>
      <c r="Z66" s="477">
        <v>0</v>
      </c>
      <c r="AA66" s="477">
        <v>0</v>
      </c>
      <c r="AB66" s="477">
        <v>0</v>
      </c>
      <c r="AC66" s="477">
        <v>0</v>
      </c>
      <c r="AD66" s="477">
        <v>0</v>
      </c>
      <c r="AE66" s="483">
        <f t="shared" si="0"/>
        <v>-6228483.7999999998</v>
      </c>
      <c r="AF66" s="477">
        <f t="shared" si="0"/>
        <v>0</v>
      </c>
      <c r="AG66" s="477">
        <f t="shared" si="0"/>
        <v>0</v>
      </c>
    </row>
    <row r="67" spans="1:34" x14ac:dyDescent="0.3">
      <c r="A67" s="464" t="s">
        <v>801</v>
      </c>
      <c r="B67" s="475" t="s">
        <v>504</v>
      </c>
      <c r="C67" s="475" t="s">
        <v>722</v>
      </c>
      <c r="D67" s="483">
        <v>-5673216.7999999998</v>
      </c>
      <c r="E67" s="477">
        <v>0</v>
      </c>
      <c r="F67" s="477">
        <v>0</v>
      </c>
      <c r="G67" s="477">
        <v>0</v>
      </c>
      <c r="H67" s="477">
        <v>0</v>
      </c>
      <c r="I67" s="477">
        <v>0</v>
      </c>
      <c r="J67" s="477">
        <v>0</v>
      </c>
      <c r="K67" s="477">
        <v>0</v>
      </c>
      <c r="L67" s="477">
        <v>0</v>
      </c>
      <c r="M67" s="477">
        <v>0</v>
      </c>
      <c r="N67" s="477">
        <v>0</v>
      </c>
      <c r="O67" s="477">
        <v>0</v>
      </c>
      <c r="P67" s="477">
        <v>0</v>
      </c>
      <c r="Q67" s="477">
        <v>0</v>
      </c>
      <c r="R67" s="477">
        <v>0</v>
      </c>
      <c r="S67" s="477">
        <v>0</v>
      </c>
      <c r="T67" s="477">
        <v>0</v>
      </c>
      <c r="U67" s="477">
        <v>0</v>
      </c>
      <c r="V67" s="477">
        <v>0</v>
      </c>
      <c r="W67" s="477">
        <v>0</v>
      </c>
      <c r="X67" s="477">
        <v>0</v>
      </c>
      <c r="Y67" s="477">
        <v>0</v>
      </c>
      <c r="Z67" s="477">
        <v>0</v>
      </c>
      <c r="AA67" s="477">
        <v>0</v>
      </c>
      <c r="AB67" s="477">
        <v>0</v>
      </c>
      <c r="AC67" s="477">
        <v>0</v>
      </c>
      <c r="AD67" s="477">
        <v>0</v>
      </c>
      <c r="AE67" s="483">
        <f t="shared" si="0"/>
        <v>-5673216.7999999998</v>
      </c>
      <c r="AF67" s="477">
        <f t="shared" si="0"/>
        <v>0</v>
      </c>
      <c r="AG67" s="477">
        <f t="shared" si="0"/>
        <v>0</v>
      </c>
    </row>
    <row r="68" spans="1:34" x14ac:dyDescent="0.3">
      <c r="A68" s="464" t="s">
        <v>708</v>
      </c>
      <c r="B68" s="475" t="s">
        <v>504</v>
      </c>
      <c r="C68" s="475" t="s">
        <v>722</v>
      </c>
      <c r="D68" s="483">
        <v>-860916.88</v>
      </c>
      <c r="E68" s="477">
        <v>0</v>
      </c>
      <c r="F68" s="477">
        <v>0</v>
      </c>
      <c r="G68" s="477">
        <v>0</v>
      </c>
      <c r="H68" s="477">
        <v>0</v>
      </c>
      <c r="I68" s="477">
        <v>0</v>
      </c>
      <c r="J68" s="477">
        <v>0</v>
      </c>
      <c r="K68" s="477">
        <v>0</v>
      </c>
      <c r="L68" s="477">
        <v>0</v>
      </c>
      <c r="M68" s="477">
        <v>0</v>
      </c>
      <c r="N68" s="477">
        <v>0</v>
      </c>
      <c r="O68" s="477">
        <v>0</v>
      </c>
      <c r="P68" s="477">
        <v>0</v>
      </c>
      <c r="Q68" s="477">
        <v>0</v>
      </c>
      <c r="R68" s="477">
        <v>0</v>
      </c>
      <c r="S68" s="477">
        <v>0</v>
      </c>
      <c r="T68" s="477">
        <v>0</v>
      </c>
      <c r="U68" s="477">
        <v>0</v>
      </c>
      <c r="V68" s="477">
        <v>0</v>
      </c>
      <c r="W68" s="477">
        <v>0</v>
      </c>
      <c r="X68" s="477">
        <v>0</v>
      </c>
      <c r="Y68" s="477">
        <v>0</v>
      </c>
      <c r="Z68" s="477">
        <v>0</v>
      </c>
      <c r="AA68" s="477">
        <v>0</v>
      </c>
      <c r="AB68" s="477">
        <v>0</v>
      </c>
      <c r="AC68" s="477">
        <v>0</v>
      </c>
      <c r="AD68" s="477">
        <v>0</v>
      </c>
      <c r="AE68" s="483">
        <f t="shared" si="0"/>
        <v>-860916.88</v>
      </c>
      <c r="AF68" s="477">
        <f t="shared" si="0"/>
        <v>0</v>
      </c>
      <c r="AG68" s="477">
        <f t="shared" si="0"/>
        <v>0</v>
      </c>
    </row>
    <row r="69" spans="1:34" s="470" customFormat="1" ht="24" x14ac:dyDescent="0.3">
      <c r="A69" s="471" t="s">
        <v>359</v>
      </c>
      <c r="B69" s="472" t="s">
        <v>723</v>
      </c>
      <c r="C69" s="472"/>
      <c r="D69" s="473">
        <f>SUM(D70:D79)</f>
        <v>0</v>
      </c>
      <c r="E69" s="473">
        <f t="shared" ref="E69:AG69" si="11">SUM(E70:E79)</f>
        <v>0</v>
      </c>
      <c r="F69" s="473">
        <f t="shared" si="11"/>
        <v>0</v>
      </c>
      <c r="G69" s="473">
        <f t="shared" si="11"/>
        <v>0</v>
      </c>
      <c r="H69" s="473">
        <f t="shared" si="11"/>
        <v>0</v>
      </c>
      <c r="I69" s="473">
        <f t="shared" si="11"/>
        <v>0</v>
      </c>
      <c r="J69" s="474">
        <f t="shared" si="11"/>
        <v>-567878.72</v>
      </c>
      <c r="K69" s="473">
        <f t="shared" si="11"/>
        <v>0</v>
      </c>
      <c r="L69" s="473">
        <f t="shared" si="11"/>
        <v>0</v>
      </c>
      <c r="M69" s="473">
        <f t="shared" si="11"/>
        <v>0</v>
      </c>
      <c r="N69" s="473">
        <f t="shared" si="11"/>
        <v>0</v>
      </c>
      <c r="O69" s="473">
        <f t="shared" si="11"/>
        <v>0</v>
      </c>
      <c r="P69" s="473">
        <f t="shared" si="11"/>
        <v>0</v>
      </c>
      <c r="Q69" s="473">
        <f t="shared" si="11"/>
        <v>0</v>
      </c>
      <c r="R69" s="473">
        <f t="shared" si="11"/>
        <v>0</v>
      </c>
      <c r="S69" s="473">
        <f t="shared" si="11"/>
        <v>0</v>
      </c>
      <c r="T69" s="473">
        <f t="shared" si="11"/>
        <v>0</v>
      </c>
      <c r="U69" s="473">
        <f t="shared" si="11"/>
        <v>0</v>
      </c>
      <c r="V69" s="473">
        <f t="shared" si="11"/>
        <v>0</v>
      </c>
      <c r="W69" s="473">
        <f t="shared" si="11"/>
        <v>0</v>
      </c>
      <c r="X69" s="473">
        <f t="shared" si="11"/>
        <v>0</v>
      </c>
      <c r="Y69" s="473">
        <f t="shared" si="11"/>
        <v>0</v>
      </c>
      <c r="Z69" s="473">
        <f t="shared" si="11"/>
        <v>0</v>
      </c>
      <c r="AA69" s="473">
        <f t="shared" si="11"/>
        <v>0</v>
      </c>
      <c r="AB69" s="473">
        <f t="shared" si="11"/>
        <v>0</v>
      </c>
      <c r="AC69" s="473">
        <f t="shared" si="11"/>
        <v>0</v>
      </c>
      <c r="AD69" s="473">
        <f t="shared" si="11"/>
        <v>0</v>
      </c>
      <c r="AE69" s="474">
        <f t="shared" si="11"/>
        <v>-567878.72</v>
      </c>
      <c r="AF69" s="473">
        <f t="shared" si="11"/>
        <v>0</v>
      </c>
      <c r="AG69" s="473">
        <f t="shared" si="11"/>
        <v>0</v>
      </c>
      <c r="AH69" s="470" t="b">
        <v>1</v>
      </c>
    </row>
    <row r="70" spans="1:34" x14ac:dyDescent="0.3">
      <c r="A70" s="464" t="s">
        <v>716</v>
      </c>
      <c r="B70" s="475" t="s">
        <v>504</v>
      </c>
      <c r="C70" s="475" t="s">
        <v>720</v>
      </c>
      <c r="D70" s="477">
        <v>0</v>
      </c>
      <c r="E70" s="477">
        <v>0</v>
      </c>
      <c r="F70" s="477">
        <v>0</v>
      </c>
      <c r="G70" s="477">
        <v>0</v>
      </c>
      <c r="H70" s="477">
        <v>0</v>
      </c>
      <c r="I70" s="477">
        <v>0</v>
      </c>
      <c r="J70" s="483">
        <v>-1677.03</v>
      </c>
      <c r="K70" s="477">
        <v>0</v>
      </c>
      <c r="L70" s="477">
        <v>0</v>
      </c>
      <c r="M70" s="477">
        <v>0</v>
      </c>
      <c r="N70" s="477">
        <v>0</v>
      </c>
      <c r="O70" s="477">
        <v>0</v>
      </c>
      <c r="P70" s="477">
        <v>0</v>
      </c>
      <c r="Q70" s="477">
        <v>0</v>
      </c>
      <c r="R70" s="477">
        <v>0</v>
      </c>
      <c r="S70" s="477">
        <v>0</v>
      </c>
      <c r="T70" s="477">
        <v>0</v>
      </c>
      <c r="U70" s="477">
        <v>0</v>
      </c>
      <c r="V70" s="477">
        <v>0</v>
      </c>
      <c r="W70" s="477">
        <v>0</v>
      </c>
      <c r="X70" s="477">
        <v>0</v>
      </c>
      <c r="Y70" s="477">
        <v>0</v>
      </c>
      <c r="Z70" s="477">
        <v>0</v>
      </c>
      <c r="AA70" s="477">
        <v>0</v>
      </c>
      <c r="AB70" s="477">
        <v>0</v>
      </c>
      <c r="AC70" s="477">
        <v>0</v>
      </c>
      <c r="AD70" s="477">
        <v>0</v>
      </c>
      <c r="AE70" s="483">
        <f t="shared" si="0"/>
        <v>-1677.03</v>
      </c>
      <c r="AF70" s="477">
        <f t="shared" si="0"/>
        <v>0</v>
      </c>
      <c r="AG70" s="477">
        <f t="shared" si="0"/>
        <v>0</v>
      </c>
    </row>
    <row r="71" spans="1:34" x14ac:dyDescent="0.3">
      <c r="A71" s="464" t="s">
        <v>716</v>
      </c>
      <c r="B71" s="475" t="s">
        <v>505</v>
      </c>
      <c r="C71" s="475" t="s">
        <v>720</v>
      </c>
      <c r="D71" s="477">
        <v>0</v>
      </c>
      <c r="E71" s="477">
        <v>0</v>
      </c>
      <c r="F71" s="477">
        <v>0</v>
      </c>
      <c r="G71" s="477">
        <v>0</v>
      </c>
      <c r="H71" s="477">
        <v>0</v>
      </c>
      <c r="I71" s="477">
        <v>0</v>
      </c>
      <c r="J71" s="483">
        <v>-5740.45</v>
      </c>
      <c r="K71" s="477">
        <v>0</v>
      </c>
      <c r="L71" s="477">
        <v>0</v>
      </c>
      <c r="M71" s="477">
        <v>0</v>
      </c>
      <c r="N71" s="477">
        <v>0</v>
      </c>
      <c r="O71" s="477">
        <v>0</v>
      </c>
      <c r="P71" s="477">
        <v>0</v>
      </c>
      <c r="Q71" s="477">
        <v>0</v>
      </c>
      <c r="R71" s="477">
        <v>0</v>
      </c>
      <c r="S71" s="477">
        <v>0</v>
      </c>
      <c r="T71" s="477">
        <v>0</v>
      </c>
      <c r="U71" s="477">
        <v>0</v>
      </c>
      <c r="V71" s="477">
        <v>0</v>
      </c>
      <c r="W71" s="477">
        <v>0</v>
      </c>
      <c r="X71" s="477">
        <v>0</v>
      </c>
      <c r="Y71" s="477">
        <v>0</v>
      </c>
      <c r="Z71" s="477">
        <v>0</v>
      </c>
      <c r="AA71" s="477">
        <v>0</v>
      </c>
      <c r="AB71" s="477">
        <v>0</v>
      </c>
      <c r="AC71" s="477">
        <v>0</v>
      </c>
      <c r="AD71" s="477">
        <v>0</v>
      </c>
      <c r="AE71" s="483">
        <f t="shared" ref="AE71:AG134" si="12">SUM(A71,D71,G71,J71,M71,P71,S71,V71,Y71,AB71)</f>
        <v>-5740.45</v>
      </c>
      <c r="AF71" s="477">
        <f t="shared" si="12"/>
        <v>0</v>
      </c>
      <c r="AG71" s="477">
        <f t="shared" si="12"/>
        <v>0</v>
      </c>
    </row>
    <row r="72" spans="1:34" x14ac:dyDescent="0.3">
      <c r="A72" s="464" t="s">
        <v>715</v>
      </c>
      <c r="B72" s="475" t="s">
        <v>504</v>
      </c>
      <c r="C72" s="475" t="s">
        <v>722</v>
      </c>
      <c r="D72" s="477">
        <v>0</v>
      </c>
      <c r="E72" s="477">
        <v>0</v>
      </c>
      <c r="F72" s="477">
        <v>0</v>
      </c>
      <c r="G72" s="477">
        <v>0</v>
      </c>
      <c r="H72" s="477">
        <v>0</v>
      </c>
      <c r="I72" s="477">
        <v>0</v>
      </c>
      <c r="J72" s="483">
        <v>-186.23</v>
      </c>
      <c r="K72" s="477">
        <v>0</v>
      </c>
      <c r="L72" s="477">
        <v>0</v>
      </c>
      <c r="M72" s="477">
        <v>0</v>
      </c>
      <c r="N72" s="477">
        <v>0</v>
      </c>
      <c r="O72" s="477">
        <v>0</v>
      </c>
      <c r="P72" s="477">
        <v>0</v>
      </c>
      <c r="Q72" s="477">
        <v>0</v>
      </c>
      <c r="R72" s="477">
        <v>0</v>
      </c>
      <c r="S72" s="477">
        <v>0</v>
      </c>
      <c r="T72" s="477">
        <v>0</v>
      </c>
      <c r="U72" s="477">
        <v>0</v>
      </c>
      <c r="V72" s="477">
        <v>0</v>
      </c>
      <c r="W72" s="477">
        <v>0</v>
      </c>
      <c r="X72" s="477">
        <v>0</v>
      </c>
      <c r="Y72" s="477">
        <v>0</v>
      </c>
      <c r="Z72" s="477">
        <v>0</v>
      </c>
      <c r="AA72" s="477">
        <v>0</v>
      </c>
      <c r="AB72" s="477">
        <v>0</v>
      </c>
      <c r="AC72" s="477">
        <v>0</v>
      </c>
      <c r="AD72" s="477">
        <v>0</v>
      </c>
      <c r="AE72" s="483">
        <f t="shared" si="12"/>
        <v>-186.23</v>
      </c>
      <c r="AF72" s="477">
        <f t="shared" si="12"/>
        <v>0</v>
      </c>
      <c r="AG72" s="477">
        <f t="shared" si="12"/>
        <v>0</v>
      </c>
    </row>
    <row r="73" spans="1:34" x14ac:dyDescent="0.3">
      <c r="A73" s="464" t="s">
        <v>714</v>
      </c>
      <c r="B73" s="475" t="s">
        <v>504</v>
      </c>
      <c r="C73" s="475" t="s">
        <v>722</v>
      </c>
      <c r="D73" s="477">
        <v>0</v>
      </c>
      <c r="E73" s="477">
        <v>0</v>
      </c>
      <c r="F73" s="477">
        <v>0</v>
      </c>
      <c r="G73" s="477">
        <v>0</v>
      </c>
      <c r="H73" s="477">
        <v>0</v>
      </c>
      <c r="I73" s="477">
        <v>0</v>
      </c>
      <c r="J73" s="483">
        <v>-245.71</v>
      </c>
      <c r="K73" s="477">
        <v>0</v>
      </c>
      <c r="L73" s="477">
        <v>0</v>
      </c>
      <c r="M73" s="477">
        <v>0</v>
      </c>
      <c r="N73" s="477">
        <v>0</v>
      </c>
      <c r="O73" s="477">
        <v>0</v>
      </c>
      <c r="P73" s="477">
        <v>0</v>
      </c>
      <c r="Q73" s="477">
        <v>0</v>
      </c>
      <c r="R73" s="477">
        <v>0</v>
      </c>
      <c r="S73" s="477">
        <v>0</v>
      </c>
      <c r="T73" s="477">
        <v>0</v>
      </c>
      <c r="U73" s="477">
        <v>0</v>
      </c>
      <c r="V73" s="477">
        <v>0</v>
      </c>
      <c r="W73" s="477">
        <v>0</v>
      </c>
      <c r="X73" s="477">
        <v>0</v>
      </c>
      <c r="Y73" s="477">
        <v>0</v>
      </c>
      <c r="Z73" s="477">
        <v>0</v>
      </c>
      <c r="AA73" s="477">
        <v>0</v>
      </c>
      <c r="AB73" s="477">
        <v>0</v>
      </c>
      <c r="AC73" s="477">
        <v>0</v>
      </c>
      <c r="AD73" s="477">
        <v>0</v>
      </c>
      <c r="AE73" s="483">
        <f t="shared" si="12"/>
        <v>-245.71</v>
      </c>
      <c r="AF73" s="477">
        <f t="shared" si="12"/>
        <v>0</v>
      </c>
      <c r="AG73" s="477">
        <f t="shared" si="12"/>
        <v>0</v>
      </c>
    </row>
    <row r="74" spans="1:34" x14ac:dyDescent="0.3">
      <c r="A74" s="464" t="s">
        <v>713</v>
      </c>
      <c r="B74" s="475" t="s">
        <v>504</v>
      </c>
      <c r="C74" s="475" t="s">
        <v>722</v>
      </c>
      <c r="D74" s="477">
        <v>0</v>
      </c>
      <c r="E74" s="477">
        <v>0</v>
      </c>
      <c r="F74" s="477">
        <v>0</v>
      </c>
      <c r="G74" s="477">
        <v>0</v>
      </c>
      <c r="H74" s="477">
        <v>0</v>
      </c>
      <c r="I74" s="477">
        <v>0</v>
      </c>
      <c r="J74" s="483">
        <v>-1353.96</v>
      </c>
      <c r="K74" s="477">
        <v>0</v>
      </c>
      <c r="L74" s="477">
        <v>0</v>
      </c>
      <c r="M74" s="477">
        <v>0</v>
      </c>
      <c r="N74" s="477">
        <v>0</v>
      </c>
      <c r="O74" s="477">
        <v>0</v>
      </c>
      <c r="P74" s="477">
        <v>0</v>
      </c>
      <c r="Q74" s="477">
        <v>0</v>
      </c>
      <c r="R74" s="477">
        <v>0</v>
      </c>
      <c r="S74" s="477">
        <v>0</v>
      </c>
      <c r="T74" s="477">
        <v>0</v>
      </c>
      <c r="U74" s="477">
        <v>0</v>
      </c>
      <c r="V74" s="477">
        <v>0</v>
      </c>
      <c r="W74" s="477">
        <v>0</v>
      </c>
      <c r="X74" s="477">
        <v>0</v>
      </c>
      <c r="Y74" s="477">
        <v>0</v>
      </c>
      <c r="Z74" s="477">
        <v>0</v>
      </c>
      <c r="AA74" s="477">
        <v>0</v>
      </c>
      <c r="AB74" s="477">
        <v>0</v>
      </c>
      <c r="AC74" s="477">
        <v>0</v>
      </c>
      <c r="AD74" s="477">
        <v>0</v>
      </c>
      <c r="AE74" s="483">
        <f t="shared" si="12"/>
        <v>-1353.96</v>
      </c>
      <c r="AF74" s="477">
        <f t="shared" si="12"/>
        <v>0</v>
      </c>
      <c r="AG74" s="477">
        <f t="shared" si="12"/>
        <v>0</v>
      </c>
    </row>
    <row r="75" spans="1:34" x14ac:dyDescent="0.3">
      <c r="A75" s="464" t="s">
        <v>712</v>
      </c>
      <c r="B75" s="475" t="s">
        <v>504</v>
      </c>
      <c r="C75" s="475" t="s">
        <v>722</v>
      </c>
      <c r="D75" s="477">
        <v>0</v>
      </c>
      <c r="E75" s="477">
        <v>0</v>
      </c>
      <c r="F75" s="477">
        <v>0</v>
      </c>
      <c r="G75" s="477">
        <v>0</v>
      </c>
      <c r="H75" s="477">
        <v>0</v>
      </c>
      <c r="I75" s="477">
        <v>0</v>
      </c>
      <c r="J75" s="483">
        <v>-8567.0300000000007</v>
      </c>
      <c r="K75" s="477">
        <v>0</v>
      </c>
      <c r="L75" s="477">
        <v>0</v>
      </c>
      <c r="M75" s="477">
        <v>0</v>
      </c>
      <c r="N75" s="477">
        <v>0</v>
      </c>
      <c r="O75" s="477">
        <v>0</v>
      </c>
      <c r="P75" s="477">
        <v>0</v>
      </c>
      <c r="Q75" s="477">
        <v>0</v>
      </c>
      <c r="R75" s="477">
        <v>0</v>
      </c>
      <c r="S75" s="477">
        <v>0</v>
      </c>
      <c r="T75" s="477">
        <v>0</v>
      </c>
      <c r="U75" s="477">
        <v>0</v>
      </c>
      <c r="V75" s="477">
        <v>0</v>
      </c>
      <c r="W75" s="477">
        <v>0</v>
      </c>
      <c r="X75" s="477">
        <v>0</v>
      </c>
      <c r="Y75" s="477">
        <v>0</v>
      </c>
      <c r="Z75" s="477">
        <v>0</v>
      </c>
      <c r="AA75" s="477">
        <v>0</v>
      </c>
      <c r="AB75" s="477">
        <v>0</v>
      </c>
      <c r="AC75" s="477">
        <v>0</v>
      </c>
      <c r="AD75" s="477">
        <v>0</v>
      </c>
      <c r="AE75" s="483">
        <f t="shared" si="12"/>
        <v>-8567.0300000000007</v>
      </c>
      <c r="AF75" s="477">
        <f t="shared" si="12"/>
        <v>0</v>
      </c>
      <c r="AG75" s="477">
        <f t="shared" si="12"/>
        <v>0</v>
      </c>
    </row>
    <row r="76" spans="1:34" x14ac:dyDescent="0.3">
      <c r="A76" s="464" t="s">
        <v>711</v>
      </c>
      <c r="B76" s="475" t="s">
        <v>504</v>
      </c>
      <c r="C76" s="475" t="s">
        <v>722</v>
      </c>
      <c r="D76" s="477">
        <v>0</v>
      </c>
      <c r="E76" s="477">
        <v>0</v>
      </c>
      <c r="F76" s="477">
        <v>0</v>
      </c>
      <c r="G76" s="477">
        <v>0</v>
      </c>
      <c r="H76" s="477">
        <v>0</v>
      </c>
      <c r="I76" s="477">
        <v>0</v>
      </c>
      <c r="J76" s="483">
        <v>-1193.0899999999999</v>
      </c>
      <c r="K76" s="477">
        <v>0</v>
      </c>
      <c r="L76" s="477">
        <v>0</v>
      </c>
      <c r="M76" s="477">
        <v>0</v>
      </c>
      <c r="N76" s="477">
        <v>0</v>
      </c>
      <c r="O76" s="477">
        <v>0</v>
      </c>
      <c r="P76" s="477">
        <v>0</v>
      </c>
      <c r="Q76" s="477">
        <v>0</v>
      </c>
      <c r="R76" s="477">
        <v>0</v>
      </c>
      <c r="S76" s="477">
        <v>0</v>
      </c>
      <c r="T76" s="477">
        <v>0</v>
      </c>
      <c r="U76" s="477">
        <v>0</v>
      </c>
      <c r="V76" s="477">
        <v>0</v>
      </c>
      <c r="W76" s="477">
        <v>0</v>
      </c>
      <c r="X76" s="477">
        <v>0</v>
      </c>
      <c r="Y76" s="477">
        <v>0</v>
      </c>
      <c r="Z76" s="477">
        <v>0</v>
      </c>
      <c r="AA76" s="477">
        <v>0</v>
      </c>
      <c r="AB76" s="477">
        <v>0</v>
      </c>
      <c r="AC76" s="477">
        <v>0</v>
      </c>
      <c r="AD76" s="477">
        <v>0</v>
      </c>
      <c r="AE76" s="483">
        <f t="shared" si="12"/>
        <v>-1193.0899999999999</v>
      </c>
      <c r="AF76" s="477">
        <f t="shared" si="12"/>
        <v>0</v>
      </c>
      <c r="AG76" s="477">
        <f t="shared" si="12"/>
        <v>0</v>
      </c>
    </row>
    <row r="77" spans="1:34" x14ac:dyDescent="0.3">
      <c r="A77" s="464" t="s">
        <v>710</v>
      </c>
      <c r="B77" s="475" t="s">
        <v>504</v>
      </c>
      <c r="C77" s="475" t="s">
        <v>722</v>
      </c>
      <c r="D77" s="477">
        <v>0</v>
      </c>
      <c r="E77" s="477">
        <v>0</v>
      </c>
      <c r="F77" s="477">
        <v>0</v>
      </c>
      <c r="G77" s="477">
        <v>0</v>
      </c>
      <c r="H77" s="477">
        <v>0</v>
      </c>
      <c r="I77" s="477">
        <v>0</v>
      </c>
      <c r="J77" s="483">
        <v>-46282.369999999995</v>
      </c>
      <c r="K77" s="477">
        <v>0</v>
      </c>
      <c r="L77" s="477">
        <v>0</v>
      </c>
      <c r="M77" s="477">
        <v>0</v>
      </c>
      <c r="N77" s="477">
        <v>0</v>
      </c>
      <c r="O77" s="477">
        <v>0</v>
      </c>
      <c r="P77" s="477">
        <v>0</v>
      </c>
      <c r="Q77" s="477">
        <v>0</v>
      </c>
      <c r="R77" s="477">
        <v>0</v>
      </c>
      <c r="S77" s="477">
        <v>0</v>
      </c>
      <c r="T77" s="477">
        <v>0</v>
      </c>
      <c r="U77" s="477">
        <v>0</v>
      </c>
      <c r="V77" s="477">
        <v>0</v>
      </c>
      <c r="W77" s="477">
        <v>0</v>
      </c>
      <c r="X77" s="477">
        <v>0</v>
      </c>
      <c r="Y77" s="477">
        <v>0</v>
      </c>
      <c r="Z77" s="477">
        <v>0</v>
      </c>
      <c r="AA77" s="477">
        <v>0</v>
      </c>
      <c r="AB77" s="477">
        <v>0</v>
      </c>
      <c r="AC77" s="477">
        <v>0</v>
      </c>
      <c r="AD77" s="477">
        <v>0</v>
      </c>
      <c r="AE77" s="483">
        <f t="shared" si="12"/>
        <v>-46282.369999999995</v>
      </c>
      <c r="AF77" s="477">
        <f t="shared" si="12"/>
        <v>0</v>
      </c>
      <c r="AG77" s="477">
        <f t="shared" si="12"/>
        <v>0</v>
      </c>
    </row>
    <row r="78" spans="1:34" x14ac:dyDescent="0.3">
      <c r="A78" s="464" t="s">
        <v>709</v>
      </c>
      <c r="B78" s="475" t="s">
        <v>504</v>
      </c>
      <c r="C78" s="475" t="s">
        <v>722</v>
      </c>
      <c r="D78" s="477">
        <v>0</v>
      </c>
      <c r="E78" s="477">
        <v>0</v>
      </c>
      <c r="F78" s="477">
        <v>0</v>
      </c>
      <c r="G78" s="477">
        <v>0</v>
      </c>
      <c r="H78" s="477">
        <v>0</v>
      </c>
      <c r="I78" s="477">
        <v>0</v>
      </c>
      <c r="J78" s="483">
        <v>-112496</v>
      </c>
      <c r="K78" s="477">
        <v>0</v>
      </c>
      <c r="L78" s="477">
        <v>0</v>
      </c>
      <c r="M78" s="477">
        <v>0</v>
      </c>
      <c r="N78" s="477">
        <v>0</v>
      </c>
      <c r="O78" s="477">
        <v>0</v>
      </c>
      <c r="P78" s="477">
        <v>0</v>
      </c>
      <c r="Q78" s="477">
        <v>0</v>
      </c>
      <c r="R78" s="477">
        <v>0</v>
      </c>
      <c r="S78" s="477">
        <v>0</v>
      </c>
      <c r="T78" s="477">
        <v>0</v>
      </c>
      <c r="U78" s="477">
        <v>0</v>
      </c>
      <c r="V78" s="477">
        <v>0</v>
      </c>
      <c r="W78" s="477">
        <v>0</v>
      </c>
      <c r="X78" s="477">
        <v>0</v>
      </c>
      <c r="Y78" s="477">
        <v>0</v>
      </c>
      <c r="Z78" s="477">
        <v>0</v>
      </c>
      <c r="AA78" s="477">
        <v>0</v>
      </c>
      <c r="AB78" s="477">
        <v>0</v>
      </c>
      <c r="AC78" s="477">
        <v>0</v>
      </c>
      <c r="AD78" s="477">
        <v>0</v>
      </c>
      <c r="AE78" s="483">
        <f t="shared" si="12"/>
        <v>-112496</v>
      </c>
      <c r="AF78" s="477">
        <f t="shared" si="12"/>
        <v>0</v>
      </c>
      <c r="AG78" s="477">
        <f t="shared" si="12"/>
        <v>0</v>
      </c>
    </row>
    <row r="79" spans="1:34" x14ac:dyDescent="0.3">
      <c r="A79" s="464" t="s">
        <v>708</v>
      </c>
      <c r="B79" s="475" t="s">
        <v>504</v>
      </c>
      <c r="C79" s="475" t="s">
        <v>722</v>
      </c>
      <c r="D79" s="477">
        <v>0</v>
      </c>
      <c r="E79" s="477">
        <v>0</v>
      </c>
      <c r="F79" s="477">
        <v>0</v>
      </c>
      <c r="G79" s="477">
        <v>0</v>
      </c>
      <c r="H79" s="477">
        <v>0</v>
      </c>
      <c r="I79" s="477">
        <v>0</v>
      </c>
      <c r="J79" s="483">
        <v>-390136.85000000003</v>
      </c>
      <c r="K79" s="477">
        <v>0</v>
      </c>
      <c r="L79" s="477">
        <v>0</v>
      </c>
      <c r="M79" s="477">
        <v>0</v>
      </c>
      <c r="N79" s="477">
        <v>0</v>
      </c>
      <c r="O79" s="477">
        <v>0</v>
      </c>
      <c r="P79" s="477">
        <v>0</v>
      </c>
      <c r="Q79" s="477">
        <v>0</v>
      </c>
      <c r="R79" s="477">
        <v>0</v>
      </c>
      <c r="S79" s="477">
        <v>0</v>
      </c>
      <c r="T79" s="477">
        <v>0</v>
      </c>
      <c r="U79" s="477">
        <v>0</v>
      </c>
      <c r="V79" s="477">
        <v>0</v>
      </c>
      <c r="W79" s="477">
        <v>0</v>
      </c>
      <c r="X79" s="477">
        <v>0</v>
      </c>
      <c r="Y79" s="477">
        <v>0</v>
      </c>
      <c r="Z79" s="477">
        <v>0</v>
      </c>
      <c r="AA79" s="477">
        <v>0</v>
      </c>
      <c r="AB79" s="477">
        <v>0</v>
      </c>
      <c r="AC79" s="477">
        <v>0</v>
      </c>
      <c r="AD79" s="477">
        <v>0</v>
      </c>
      <c r="AE79" s="483">
        <f t="shared" si="12"/>
        <v>-390136.85000000003</v>
      </c>
      <c r="AF79" s="477">
        <f t="shared" si="12"/>
        <v>0</v>
      </c>
      <c r="AG79" s="477">
        <f t="shared" si="12"/>
        <v>0</v>
      </c>
    </row>
    <row r="80" spans="1:34" s="470" customFormat="1" x14ac:dyDescent="0.3">
      <c r="A80" s="466" t="s">
        <v>355</v>
      </c>
      <c r="B80" s="467" t="s">
        <v>504</v>
      </c>
      <c r="C80" s="467"/>
      <c r="D80" s="468">
        <f>SUM(D81:D89)</f>
        <v>59549055.329999991</v>
      </c>
      <c r="E80" s="468">
        <f t="shared" ref="E80:AG80" si="13">SUM(E81:E89)</f>
        <v>0</v>
      </c>
      <c r="F80" s="468">
        <f t="shared" si="13"/>
        <v>0</v>
      </c>
      <c r="G80" s="468">
        <f t="shared" si="13"/>
        <v>0</v>
      </c>
      <c r="H80" s="468">
        <f t="shared" si="13"/>
        <v>0</v>
      </c>
      <c r="I80" s="468">
        <f t="shared" si="13"/>
        <v>0</v>
      </c>
      <c r="J80" s="468">
        <f t="shared" si="13"/>
        <v>0</v>
      </c>
      <c r="K80" s="468">
        <f t="shared" si="13"/>
        <v>0</v>
      </c>
      <c r="L80" s="468">
        <f t="shared" si="13"/>
        <v>0</v>
      </c>
      <c r="M80" s="468">
        <f t="shared" si="13"/>
        <v>0</v>
      </c>
      <c r="N80" s="468">
        <f t="shared" si="13"/>
        <v>0</v>
      </c>
      <c r="O80" s="468">
        <f t="shared" si="13"/>
        <v>0</v>
      </c>
      <c r="P80" s="468">
        <f t="shared" si="13"/>
        <v>0</v>
      </c>
      <c r="Q80" s="468">
        <f t="shared" si="13"/>
        <v>0</v>
      </c>
      <c r="R80" s="468">
        <f t="shared" si="13"/>
        <v>0</v>
      </c>
      <c r="S80" s="468">
        <f t="shared" si="13"/>
        <v>0</v>
      </c>
      <c r="T80" s="468">
        <f t="shared" si="13"/>
        <v>0</v>
      </c>
      <c r="U80" s="468">
        <f t="shared" si="13"/>
        <v>0</v>
      </c>
      <c r="V80" s="468">
        <f t="shared" si="13"/>
        <v>0</v>
      </c>
      <c r="W80" s="468">
        <f t="shared" si="13"/>
        <v>0</v>
      </c>
      <c r="X80" s="468">
        <f t="shared" si="13"/>
        <v>0</v>
      </c>
      <c r="Y80" s="468">
        <f t="shared" si="13"/>
        <v>4991400.0700000031</v>
      </c>
      <c r="Z80" s="468">
        <f t="shared" si="13"/>
        <v>0</v>
      </c>
      <c r="AA80" s="468">
        <f t="shared" si="13"/>
        <v>0</v>
      </c>
      <c r="AB80" s="468">
        <f t="shared" si="13"/>
        <v>0</v>
      </c>
      <c r="AC80" s="468">
        <f t="shared" si="13"/>
        <v>0</v>
      </c>
      <c r="AD80" s="468">
        <f t="shared" si="13"/>
        <v>0</v>
      </c>
      <c r="AE80" s="468">
        <f t="shared" si="13"/>
        <v>64540455.399999999</v>
      </c>
      <c r="AF80" s="468">
        <f t="shared" si="13"/>
        <v>0</v>
      </c>
      <c r="AG80" s="468">
        <f t="shared" si="13"/>
        <v>0</v>
      </c>
      <c r="AH80" s="470" t="b">
        <v>1</v>
      </c>
    </row>
    <row r="81" spans="1:34" x14ac:dyDescent="0.3">
      <c r="A81" s="464" t="s">
        <v>716</v>
      </c>
      <c r="B81" s="475" t="s">
        <v>504</v>
      </c>
      <c r="C81" s="475" t="s">
        <v>720</v>
      </c>
      <c r="D81" s="476">
        <v>59203049.539999999</v>
      </c>
      <c r="E81" s="477">
        <v>0</v>
      </c>
      <c r="F81" s="477">
        <v>0</v>
      </c>
      <c r="G81" s="477">
        <v>0</v>
      </c>
      <c r="H81" s="477">
        <v>0</v>
      </c>
      <c r="I81" s="477">
        <v>0</v>
      </c>
      <c r="J81" s="477">
        <v>0</v>
      </c>
      <c r="K81" s="477">
        <v>0</v>
      </c>
      <c r="L81" s="477">
        <v>0</v>
      </c>
      <c r="M81" s="477">
        <v>0</v>
      </c>
      <c r="N81" s="477">
        <v>0</v>
      </c>
      <c r="O81" s="477">
        <v>0</v>
      </c>
      <c r="P81" s="477">
        <v>0</v>
      </c>
      <c r="Q81" s="477">
        <v>0</v>
      </c>
      <c r="R81" s="477">
        <v>0</v>
      </c>
      <c r="S81" s="477">
        <v>0</v>
      </c>
      <c r="T81" s="477">
        <v>0</v>
      </c>
      <c r="U81" s="477">
        <v>0</v>
      </c>
      <c r="V81" s="477">
        <v>0</v>
      </c>
      <c r="W81" s="477">
        <v>0</v>
      </c>
      <c r="X81" s="477">
        <v>0</v>
      </c>
      <c r="Y81" s="476">
        <v>4940092.8100000024</v>
      </c>
      <c r="Z81" s="477">
        <v>0</v>
      </c>
      <c r="AA81" s="477">
        <v>0</v>
      </c>
      <c r="AB81" s="477">
        <v>0</v>
      </c>
      <c r="AC81" s="477">
        <v>0</v>
      </c>
      <c r="AD81" s="477">
        <v>0</v>
      </c>
      <c r="AE81" s="483">
        <f t="shared" si="12"/>
        <v>64143142.350000001</v>
      </c>
      <c r="AF81" s="477">
        <f t="shared" si="12"/>
        <v>0</v>
      </c>
      <c r="AG81" s="477">
        <f t="shared" si="12"/>
        <v>0</v>
      </c>
    </row>
    <row r="82" spans="1:34" x14ac:dyDescent="0.3">
      <c r="A82" s="464" t="s">
        <v>715</v>
      </c>
      <c r="B82" s="475" t="s">
        <v>504</v>
      </c>
      <c r="C82" s="475" t="s">
        <v>722</v>
      </c>
      <c r="D82" s="476">
        <v>41584.230000000003</v>
      </c>
      <c r="E82" s="477">
        <v>0</v>
      </c>
      <c r="F82" s="477">
        <v>0</v>
      </c>
      <c r="G82" s="477">
        <v>0</v>
      </c>
      <c r="H82" s="477">
        <v>0</v>
      </c>
      <c r="I82" s="477">
        <v>0</v>
      </c>
      <c r="J82" s="477">
        <v>0</v>
      </c>
      <c r="K82" s="477">
        <v>0</v>
      </c>
      <c r="L82" s="477">
        <v>0</v>
      </c>
      <c r="M82" s="477">
        <v>0</v>
      </c>
      <c r="N82" s="477">
        <v>0</v>
      </c>
      <c r="O82" s="477">
        <v>0</v>
      </c>
      <c r="P82" s="477">
        <v>0</v>
      </c>
      <c r="Q82" s="477">
        <v>0</v>
      </c>
      <c r="R82" s="477">
        <v>0</v>
      </c>
      <c r="S82" s="477">
        <v>0</v>
      </c>
      <c r="T82" s="477">
        <v>0</v>
      </c>
      <c r="U82" s="477">
        <v>0</v>
      </c>
      <c r="V82" s="477">
        <v>0</v>
      </c>
      <c r="W82" s="477">
        <v>0</v>
      </c>
      <c r="X82" s="477">
        <v>0</v>
      </c>
      <c r="Y82" s="476">
        <v>35971.610000000008</v>
      </c>
      <c r="Z82" s="477">
        <v>0</v>
      </c>
      <c r="AA82" s="477">
        <v>0</v>
      </c>
      <c r="AB82" s="477">
        <v>0</v>
      </c>
      <c r="AC82" s="477">
        <v>0</v>
      </c>
      <c r="AD82" s="477">
        <v>0</v>
      </c>
      <c r="AE82" s="483">
        <f t="shared" si="12"/>
        <v>77555.840000000011</v>
      </c>
      <c r="AF82" s="477">
        <f t="shared" si="12"/>
        <v>0</v>
      </c>
      <c r="AG82" s="477">
        <f t="shared" si="12"/>
        <v>0</v>
      </c>
    </row>
    <row r="83" spans="1:34" x14ac:dyDescent="0.3">
      <c r="A83" s="464" t="s">
        <v>714</v>
      </c>
      <c r="B83" s="475" t="s">
        <v>504</v>
      </c>
      <c r="C83" s="475" t="s">
        <v>722</v>
      </c>
      <c r="D83" s="476">
        <v>0</v>
      </c>
      <c r="E83" s="477">
        <v>0</v>
      </c>
      <c r="F83" s="477">
        <v>0</v>
      </c>
      <c r="G83" s="477">
        <v>0</v>
      </c>
      <c r="H83" s="477">
        <v>0</v>
      </c>
      <c r="I83" s="477">
        <v>0</v>
      </c>
      <c r="J83" s="477">
        <v>0</v>
      </c>
      <c r="K83" s="477">
        <v>0</v>
      </c>
      <c r="L83" s="477">
        <v>0</v>
      </c>
      <c r="M83" s="477">
        <v>0</v>
      </c>
      <c r="N83" s="477">
        <v>0</v>
      </c>
      <c r="O83" s="477">
        <v>0</v>
      </c>
      <c r="P83" s="477">
        <v>0</v>
      </c>
      <c r="Q83" s="477">
        <v>0</v>
      </c>
      <c r="R83" s="477">
        <v>0</v>
      </c>
      <c r="S83" s="477">
        <v>0</v>
      </c>
      <c r="T83" s="477">
        <v>0</v>
      </c>
      <c r="U83" s="477">
        <v>0</v>
      </c>
      <c r="V83" s="477">
        <v>0</v>
      </c>
      <c r="W83" s="477">
        <v>0</v>
      </c>
      <c r="X83" s="477">
        <v>0</v>
      </c>
      <c r="Y83" s="476">
        <v>64.240000000000009</v>
      </c>
      <c r="Z83" s="477">
        <v>0</v>
      </c>
      <c r="AA83" s="477">
        <v>0</v>
      </c>
      <c r="AB83" s="477">
        <v>0</v>
      </c>
      <c r="AC83" s="477">
        <v>0</v>
      </c>
      <c r="AD83" s="477">
        <v>0</v>
      </c>
      <c r="AE83" s="483">
        <f t="shared" si="12"/>
        <v>64.240000000000009</v>
      </c>
      <c r="AF83" s="477">
        <f t="shared" si="12"/>
        <v>0</v>
      </c>
      <c r="AG83" s="477">
        <f t="shared" si="12"/>
        <v>0</v>
      </c>
    </row>
    <row r="84" spans="1:34" x14ac:dyDescent="0.3">
      <c r="A84" s="464" t="s">
        <v>713</v>
      </c>
      <c r="B84" s="475" t="s">
        <v>504</v>
      </c>
      <c r="C84" s="475" t="s">
        <v>722</v>
      </c>
      <c r="D84" s="476">
        <v>0</v>
      </c>
      <c r="E84" s="477">
        <v>0</v>
      </c>
      <c r="F84" s="477">
        <v>0</v>
      </c>
      <c r="G84" s="477">
        <v>0</v>
      </c>
      <c r="H84" s="477">
        <v>0</v>
      </c>
      <c r="I84" s="477">
        <v>0</v>
      </c>
      <c r="J84" s="477">
        <v>0</v>
      </c>
      <c r="K84" s="477">
        <v>0</v>
      </c>
      <c r="L84" s="477">
        <v>0</v>
      </c>
      <c r="M84" s="477">
        <v>0</v>
      </c>
      <c r="N84" s="477">
        <v>0</v>
      </c>
      <c r="O84" s="477">
        <v>0</v>
      </c>
      <c r="P84" s="477">
        <v>0</v>
      </c>
      <c r="Q84" s="477">
        <v>0</v>
      </c>
      <c r="R84" s="477">
        <v>0</v>
      </c>
      <c r="S84" s="477">
        <v>0</v>
      </c>
      <c r="T84" s="477">
        <v>0</v>
      </c>
      <c r="U84" s="477">
        <v>0</v>
      </c>
      <c r="V84" s="477">
        <v>0</v>
      </c>
      <c r="W84" s="477">
        <v>0</v>
      </c>
      <c r="X84" s="477">
        <v>0</v>
      </c>
      <c r="Y84" s="476">
        <v>5.25</v>
      </c>
      <c r="Z84" s="477">
        <v>0</v>
      </c>
      <c r="AA84" s="477">
        <v>0</v>
      </c>
      <c r="AB84" s="477">
        <v>0</v>
      </c>
      <c r="AC84" s="477">
        <v>0</v>
      </c>
      <c r="AD84" s="477">
        <v>0</v>
      </c>
      <c r="AE84" s="483">
        <f t="shared" si="12"/>
        <v>5.25</v>
      </c>
      <c r="AF84" s="477">
        <f t="shared" si="12"/>
        <v>0</v>
      </c>
      <c r="AG84" s="477">
        <f t="shared" si="12"/>
        <v>0</v>
      </c>
    </row>
    <row r="85" spans="1:34" x14ac:dyDescent="0.3">
      <c r="A85" s="464" t="s">
        <v>712</v>
      </c>
      <c r="B85" s="475" t="s">
        <v>504</v>
      </c>
      <c r="C85" s="475" t="s">
        <v>722</v>
      </c>
      <c r="D85" s="476">
        <v>6130.87</v>
      </c>
      <c r="E85" s="477">
        <v>0</v>
      </c>
      <c r="F85" s="477">
        <v>0</v>
      </c>
      <c r="G85" s="477">
        <v>0</v>
      </c>
      <c r="H85" s="477">
        <v>0</v>
      </c>
      <c r="I85" s="477">
        <v>0</v>
      </c>
      <c r="J85" s="477">
        <v>0</v>
      </c>
      <c r="K85" s="477">
        <v>0</v>
      </c>
      <c r="L85" s="477">
        <v>0</v>
      </c>
      <c r="M85" s="477">
        <v>0</v>
      </c>
      <c r="N85" s="477">
        <v>0</v>
      </c>
      <c r="O85" s="477">
        <v>0</v>
      </c>
      <c r="P85" s="477">
        <v>0</v>
      </c>
      <c r="Q85" s="477">
        <v>0</v>
      </c>
      <c r="R85" s="477">
        <v>0</v>
      </c>
      <c r="S85" s="477">
        <v>0</v>
      </c>
      <c r="T85" s="477">
        <v>0</v>
      </c>
      <c r="U85" s="477">
        <v>0</v>
      </c>
      <c r="V85" s="477">
        <v>0</v>
      </c>
      <c r="W85" s="477">
        <v>0</v>
      </c>
      <c r="X85" s="477">
        <v>0</v>
      </c>
      <c r="Y85" s="476">
        <v>0</v>
      </c>
      <c r="Z85" s="477">
        <v>0</v>
      </c>
      <c r="AA85" s="477">
        <v>0</v>
      </c>
      <c r="AB85" s="477">
        <v>0</v>
      </c>
      <c r="AC85" s="477">
        <v>0</v>
      </c>
      <c r="AD85" s="477">
        <v>0</v>
      </c>
      <c r="AE85" s="483">
        <f t="shared" si="12"/>
        <v>6130.87</v>
      </c>
      <c r="AF85" s="477">
        <f t="shared" si="12"/>
        <v>0</v>
      </c>
      <c r="AG85" s="477">
        <f t="shared" si="12"/>
        <v>0</v>
      </c>
    </row>
    <row r="86" spans="1:34" x14ac:dyDescent="0.3">
      <c r="A86" s="464" t="s">
        <v>711</v>
      </c>
      <c r="B86" s="475" t="s">
        <v>504</v>
      </c>
      <c r="C86" s="475" t="s">
        <v>722</v>
      </c>
      <c r="D86" s="476">
        <v>0</v>
      </c>
      <c r="E86" s="477">
        <v>0</v>
      </c>
      <c r="F86" s="477">
        <v>0</v>
      </c>
      <c r="G86" s="477">
        <v>0</v>
      </c>
      <c r="H86" s="477">
        <v>0</v>
      </c>
      <c r="I86" s="477">
        <v>0</v>
      </c>
      <c r="J86" s="477">
        <v>0</v>
      </c>
      <c r="K86" s="477">
        <v>0</v>
      </c>
      <c r="L86" s="477">
        <v>0</v>
      </c>
      <c r="M86" s="477">
        <v>0</v>
      </c>
      <c r="N86" s="477">
        <v>0</v>
      </c>
      <c r="O86" s="477">
        <v>0</v>
      </c>
      <c r="P86" s="477">
        <v>0</v>
      </c>
      <c r="Q86" s="477">
        <v>0</v>
      </c>
      <c r="R86" s="477">
        <v>0</v>
      </c>
      <c r="S86" s="477">
        <v>0</v>
      </c>
      <c r="T86" s="477">
        <v>0</v>
      </c>
      <c r="U86" s="477">
        <v>0</v>
      </c>
      <c r="V86" s="477">
        <v>0</v>
      </c>
      <c r="W86" s="477">
        <v>0</v>
      </c>
      <c r="X86" s="477">
        <v>0</v>
      </c>
      <c r="Y86" s="476">
        <v>925.51</v>
      </c>
      <c r="Z86" s="477">
        <v>0</v>
      </c>
      <c r="AA86" s="477">
        <v>0</v>
      </c>
      <c r="AB86" s="477">
        <v>0</v>
      </c>
      <c r="AC86" s="477">
        <v>0</v>
      </c>
      <c r="AD86" s="477">
        <v>0</v>
      </c>
      <c r="AE86" s="483">
        <f t="shared" si="12"/>
        <v>925.51</v>
      </c>
      <c r="AF86" s="477">
        <f t="shared" si="12"/>
        <v>0</v>
      </c>
      <c r="AG86" s="477">
        <f t="shared" si="12"/>
        <v>0</v>
      </c>
    </row>
    <row r="87" spans="1:34" x14ac:dyDescent="0.3">
      <c r="A87" s="464" t="s">
        <v>710</v>
      </c>
      <c r="B87" s="475" t="s">
        <v>504</v>
      </c>
      <c r="C87" s="475" t="s">
        <v>722</v>
      </c>
      <c r="D87" s="476">
        <v>0</v>
      </c>
      <c r="E87" s="477">
        <v>0</v>
      </c>
      <c r="F87" s="477">
        <v>0</v>
      </c>
      <c r="G87" s="477">
        <v>0</v>
      </c>
      <c r="H87" s="477">
        <v>0</v>
      </c>
      <c r="I87" s="477">
        <v>0</v>
      </c>
      <c r="J87" s="477">
        <v>0</v>
      </c>
      <c r="K87" s="477">
        <v>0</v>
      </c>
      <c r="L87" s="477">
        <v>0</v>
      </c>
      <c r="M87" s="477">
        <v>0</v>
      </c>
      <c r="N87" s="477">
        <v>0</v>
      </c>
      <c r="O87" s="477">
        <v>0</v>
      </c>
      <c r="P87" s="477">
        <v>0</v>
      </c>
      <c r="Q87" s="477">
        <v>0</v>
      </c>
      <c r="R87" s="477">
        <v>0</v>
      </c>
      <c r="S87" s="477">
        <v>0</v>
      </c>
      <c r="T87" s="477">
        <v>0</v>
      </c>
      <c r="U87" s="477">
        <v>0</v>
      </c>
      <c r="V87" s="477">
        <v>0</v>
      </c>
      <c r="W87" s="477">
        <v>0</v>
      </c>
      <c r="X87" s="477">
        <v>0</v>
      </c>
      <c r="Y87" s="476">
        <v>8952.8699999999972</v>
      </c>
      <c r="Z87" s="477">
        <v>0</v>
      </c>
      <c r="AA87" s="477">
        <v>0</v>
      </c>
      <c r="AB87" s="477">
        <v>0</v>
      </c>
      <c r="AC87" s="477">
        <v>0</v>
      </c>
      <c r="AD87" s="477">
        <v>0</v>
      </c>
      <c r="AE87" s="483">
        <f t="shared" si="12"/>
        <v>8952.8699999999972</v>
      </c>
      <c r="AF87" s="477">
        <f t="shared" si="12"/>
        <v>0</v>
      </c>
      <c r="AG87" s="477">
        <f t="shared" si="12"/>
        <v>0</v>
      </c>
    </row>
    <row r="88" spans="1:34" x14ac:dyDescent="0.3">
      <c r="A88" s="464" t="s">
        <v>709</v>
      </c>
      <c r="B88" s="475" t="s">
        <v>504</v>
      </c>
      <c r="C88" s="475" t="s">
        <v>722</v>
      </c>
      <c r="D88" s="476">
        <v>298290.69</v>
      </c>
      <c r="E88" s="477">
        <v>0</v>
      </c>
      <c r="F88" s="477">
        <v>0</v>
      </c>
      <c r="G88" s="477">
        <v>0</v>
      </c>
      <c r="H88" s="477">
        <v>0</v>
      </c>
      <c r="I88" s="477">
        <v>0</v>
      </c>
      <c r="J88" s="477">
        <v>0</v>
      </c>
      <c r="K88" s="477">
        <v>0</v>
      </c>
      <c r="L88" s="477">
        <v>0</v>
      </c>
      <c r="M88" s="477">
        <v>0</v>
      </c>
      <c r="N88" s="477">
        <v>0</v>
      </c>
      <c r="O88" s="477">
        <v>0</v>
      </c>
      <c r="P88" s="477">
        <v>0</v>
      </c>
      <c r="Q88" s="477">
        <v>0</v>
      </c>
      <c r="R88" s="477">
        <v>0</v>
      </c>
      <c r="S88" s="477">
        <v>0</v>
      </c>
      <c r="T88" s="477">
        <v>0</v>
      </c>
      <c r="U88" s="477">
        <v>0</v>
      </c>
      <c r="V88" s="477">
        <v>0</v>
      </c>
      <c r="W88" s="477">
        <v>0</v>
      </c>
      <c r="X88" s="477">
        <v>0</v>
      </c>
      <c r="Y88" s="476">
        <v>5387.78</v>
      </c>
      <c r="Z88" s="477">
        <v>0</v>
      </c>
      <c r="AA88" s="477">
        <v>0</v>
      </c>
      <c r="AB88" s="477">
        <v>0</v>
      </c>
      <c r="AC88" s="477">
        <v>0</v>
      </c>
      <c r="AD88" s="477">
        <v>0</v>
      </c>
      <c r="AE88" s="483">
        <f t="shared" si="12"/>
        <v>303678.47000000003</v>
      </c>
      <c r="AF88" s="477">
        <f t="shared" si="12"/>
        <v>0</v>
      </c>
      <c r="AG88" s="477">
        <f t="shared" si="12"/>
        <v>0</v>
      </c>
    </row>
    <row r="89" spans="1:34" x14ac:dyDescent="0.3">
      <c r="A89" s="464" t="s">
        <v>708</v>
      </c>
      <c r="B89" s="475" t="s">
        <v>504</v>
      </c>
      <c r="C89" s="475" t="s">
        <v>722</v>
      </c>
      <c r="D89" s="476">
        <v>0</v>
      </c>
      <c r="E89" s="477">
        <v>0</v>
      </c>
      <c r="F89" s="477">
        <v>0</v>
      </c>
      <c r="G89" s="477">
        <v>0</v>
      </c>
      <c r="H89" s="477">
        <v>0</v>
      </c>
      <c r="I89" s="477">
        <v>0</v>
      </c>
      <c r="J89" s="477">
        <v>0</v>
      </c>
      <c r="K89" s="477">
        <v>0</v>
      </c>
      <c r="L89" s="477">
        <v>0</v>
      </c>
      <c r="M89" s="477">
        <v>0</v>
      </c>
      <c r="N89" s="477">
        <v>0</v>
      </c>
      <c r="O89" s="477">
        <v>0</v>
      </c>
      <c r="P89" s="477">
        <v>0</v>
      </c>
      <c r="Q89" s="477">
        <v>0</v>
      </c>
      <c r="R89" s="477">
        <v>0</v>
      </c>
      <c r="S89" s="477">
        <v>0</v>
      </c>
      <c r="T89" s="477">
        <v>0</v>
      </c>
      <c r="U89" s="477">
        <v>0</v>
      </c>
      <c r="V89" s="477">
        <v>0</v>
      </c>
      <c r="W89" s="477">
        <v>0</v>
      </c>
      <c r="X89" s="477">
        <v>0</v>
      </c>
      <c r="Y89" s="476">
        <v>0</v>
      </c>
      <c r="Z89" s="477">
        <v>0</v>
      </c>
      <c r="AA89" s="477">
        <v>0</v>
      </c>
      <c r="AB89" s="477">
        <v>0</v>
      </c>
      <c r="AC89" s="477">
        <v>0</v>
      </c>
      <c r="AD89" s="477">
        <v>0</v>
      </c>
      <c r="AE89" s="483">
        <f t="shared" si="12"/>
        <v>0</v>
      </c>
      <c r="AF89" s="477">
        <f t="shared" si="12"/>
        <v>0</v>
      </c>
      <c r="AG89" s="477">
        <f t="shared" si="12"/>
        <v>0</v>
      </c>
    </row>
    <row r="90" spans="1:34" s="470" customFormat="1" ht="24" x14ac:dyDescent="0.3">
      <c r="A90" s="479" t="s">
        <v>353</v>
      </c>
      <c r="B90" s="480" t="s">
        <v>504</v>
      </c>
      <c r="C90" s="480"/>
      <c r="D90" s="481">
        <f>SUM(D91)</f>
        <v>-10311956.17</v>
      </c>
      <c r="E90" s="482">
        <f t="shared" ref="E90:AG90" si="14">SUM(E91)</f>
        <v>0</v>
      </c>
      <c r="F90" s="482">
        <f t="shared" si="14"/>
        <v>0</v>
      </c>
      <c r="G90" s="482">
        <f t="shared" si="14"/>
        <v>0</v>
      </c>
      <c r="H90" s="482">
        <f t="shared" si="14"/>
        <v>0</v>
      </c>
      <c r="I90" s="482">
        <f t="shared" si="14"/>
        <v>0</v>
      </c>
      <c r="J90" s="482">
        <f t="shared" si="14"/>
        <v>0</v>
      </c>
      <c r="K90" s="482">
        <f t="shared" si="14"/>
        <v>0</v>
      </c>
      <c r="L90" s="482">
        <f t="shared" si="14"/>
        <v>0</v>
      </c>
      <c r="M90" s="482">
        <f t="shared" si="14"/>
        <v>0</v>
      </c>
      <c r="N90" s="482">
        <f t="shared" si="14"/>
        <v>0</v>
      </c>
      <c r="O90" s="482">
        <f t="shared" si="14"/>
        <v>0</v>
      </c>
      <c r="P90" s="482">
        <f t="shared" si="14"/>
        <v>0</v>
      </c>
      <c r="Q90" s="482">
        <f t="shared" si="14"/>
        <v>0</v>
      </c>
      <c r="R90" s="482">
        <f t="shared" si="14"/>
        <v>0</v>
      </c>
      <c r="S90" s="482">
        <f t="shared" si="14"/>
        <v>0</v>
      </c>
      <c r="T90" s="482">
        <f t="shared" si="14"/>
        <v>0</v>
      </c>
      <c r="U90" s="482">
        <f t="shared" si="14"/>
        <v>0</v>
      </c>
      <c r="V90" s="482">
        <f t="shared" si="14"/>
        <v>0</v>
      </c>
      <c r="W90" s="482">
        <f t="shared" si="14"/>
        <v>0</v>
      </c>
      <c r="X90" s="482">
        <f t="shared" si="14"/>
        <v>0</v>
      </c>
      <c r="Y90" s="482">
        <f t="shared" si="14"/>
        <v>0</v>
      </c>
      <c r="Z90" s="482">
        <f t="shared" si="14"/>
        <v>0</v>
      </c>
      <c r="AA90" s="482">
        <f t="shared" si="14"/>
        <v>0</v>
      </c>
      <c r="AB90" s="482">
        <f t="shared" si="14"/>
        <v>0</v>
      </c>
      <c r="AC90" s="482">
        <f t="shared" si="14"/>
        <v>0</v>
      </c>
      <c r="AD90" s="482">
        <f t="shared" si="14"/>
        <v>0</v>
      </c>
      <c r="AE90" s="481">
        <f t="shared" si="14"/>
        <v>-10311956.17</v>
      </c>
      <c r="AF90" s="482">
        <f t="shared" si="14"/>
        <v>0</v>
      </c>
      <c r="AG90" s="482">
        <f t="shared" si="14"/>
        <v>0</v>
      </c>
      <c r="AH90" s="470" t="b">
        <v>1</v>
      </c>
    </row>
    <row r="91" spans="1:34" x14ac:dyDescent="0.3">
      <c r="A91" s="464" t="s">
        <v>716</v>
      </c>
      <c r="B91" s="475" t="s">
        <v>504</v>
      </c>
      <c r="C91" s="475" t="s">
        <v>720</v>
      </c>
      <c r="D91" s="483">
        <v>-10311956.17</v>
      </c>
      <c r="E91" s="477">
        <v>0</v>
      </c>
      <c r="F91" s="477">
        <v>0</v>
      </c>
      <c r="G91" s="477">
        <v>0</v>
      </c>
      <c r="H91" s="477">
        <v>0</v>
      </c>
      <c r="I91" s="477">
        <v>0</v>
      </c>
      <c r="J91" s="477">
        <v>0</v>
      </c>
      <c r="K91" s="477">
        <v>0</v>
      </c>
      <c r="L91" s="477">
        <v>0</v>
      </c>
      <c r="M91" s="477">
        <v>0</v>
      </c>
      <c r="N91" s="477">
        <v>0</v>
      </c>
      <c r="O91" s="477">
        <v>0</v>
      </c>
      <c r="P91" s="477">
        <v>0</v>
      </c>
      <c r="Q91" s="477">
        <v>0</v>
      </c>
      <c r="R91" s="477">
        <v>0</v>
      </c>
      <c r="S91" s="477">
        <v>0</v>
      </c>
      <c r="T91" s="477">
        <v>0</v>
      </c>
      <c r="U91" s="477">
        <v>0</v>
      </c>
      <c r="V91" s="477">
        <v>0</v>
      </c>
      <c r="W91" s="477">
        <v>0</v>
      </c>
      <c r="X91" s="477">
        <v>0</v>
      </c>
      <c r="Y91" s="477">
        <v>0</v>
      </c>
      <c r="Z91" s="477">
        <v>0</v>
      </c>
      <c r="AA91" s="477">
        <v>0</v>
      </c>
      <c r="AB91" s="477">
        <v>0</v>
      </c>
      <c r="AC91" s="477">
        <v>0</v>
      </c>
      <c r="AD91" s="477">
        <v>0</v>
      </c>
      <c r="AE91" s="483">
        <f t="shared" si="12"/>
        <v>-10311956.17</v>
      </c>
      <c r="AF91" s="477">
        <f t="shared" si="12"/>
        <v>0</v>
      </c>
      <c r="AG91" s="477">
        <f t="shared" si="12"/>
        <v>0</v>
      </c>
    </row>
    <row r="92" spans="1:34" s="470" customFormat="1" ht="24" x14ac:dyDescent="0.3">
      <c r="A92" s="471" t="s">
        <v>354</v>
      </c>
      <c r="B92" s="472" t="s">
        <v>504</v>
      </c>
      <c r="C92" s="472"/>
      <c r="D92" s="474">
        <f>SUM(D93:D101)</f>
        <v>-421622.84</v>
      </c>
      <c r="E92" s="473">
        <f t="shared" ref="E92:AG92" si="15">SUM(E93:E101)</f>
        <v>0</v>
      </c>
      <c r="F92" s="473">
        <f t="shared" si="15"/>
        <v>0</v>
      </c>
      <c r="G92" s="473">
        <f t="shared" si="15"/>
        <v>0</v>
      </c>
      <c r="H92" s="473">
        <f t="shared" si="15"/>
        <v>0</v>
      </c>
      <c r="I92" s="473">
        <f t="shared" si="15"/>
        <v>0</v>
      </c>
      <c r="J92" s="473">
        <f t="shared" si="15"/>
        <v>0</v>
      </c>
      <c r="K92" s="473">
        <f t="shared" si="15"/>
        <v>0</v>
      </c>
      <c r="L92" s="473">
        <f t="shared" si="15"/>
        <v>0</v>
      </c>
      <c r="M92" s="473">
        <f t="shared" si="15"/>
        <v>0</v>
      </c>
      <c r="N92" s="473">
        <f t="shared" si="15"/>
        <v>0</v>
      </c>
      <c r="O92" s="473">
        <f t="shared" si="15"/>
        <v>0</v>
      </c>
      <c r="P92" s="473">
        <f t="shared" si="15"/>
        <v>0</v>
      </c>
      <c r="Q92" s="473">
        <f t="shared" si="15"/>
        <v>0</v>
      </c>
      <c r="R92" s="473">
        <f t="shared" si="15"/>
        <v>0</v>
      </c>
      <c r="S92" s="473">
        <f t="shared" si="15"/>
        <v>0</v>
      </c>
      <c r="T92" s="473">
        <f t="shared" si="15"/>
        <v>0</v>
      </c>
      <c r="U92" s="473">
        <f t="shared" si="15"/>
        <v>0</v>
      </c>
      <c r="V92" s="473">
        <f t="shared" si="15"/>
        <v>0</v>
      </c>
      <c r="W92" s="473">
        <f t="shared" si="15"/>
        <v>0</v>
      </c>
      <c r="X92" s="473">
        <f t="shared" si="15"/>
        <v>0</v>
      </c>
      <c r="Y92" s="474">
        <f t="shared" si="15"/>
        <v>-26009.589999999989</v>
      </c>
      <c r="Z92" s="473">
        <f t="shared" si="15"/>
        <v>0</v>
      </c>
      <c r="AA92" s="473">
        <f t="shared" si="15"/>
        <v>0</v>
      </c>
      <c r="AB92" s="473">
        <f t="shared" si="15"/>
        <v>0</v>
      </c>
      <c r="AC92" s="473">
        <f t="shared" si="15"/>
        <v>0</v>
      </c>
      <c r="AD92" s="473">
        <f t="shared" si="15"/>
        <v>0</v>
      </c>
      <c r="AE92" s="474">
        <f t="shared" si="15"/>
        <v>-447632.43000000005</v>
      </c>
      <c r="AF92" s="473">
        <f t="shared" si="15"/>
        <v>0</v>
      </c>
      <c r="AG92" s="473">
        <f t="shared" si="15"/>
        <v>0</v>
      </c>
      <c r="AH92" s="470" t="b">
        <v>1</v>
      </c>
    </row>
    <row r="93" spans="1:34" x14ac:dyDescent="0.3">
      <c r="A93" s="464" t="s">
        <v>716</v>
      </c>
      <c r="B93" s="475" t="s">
        <v>504</v>
      </c>
      <c r="C93" s="475" t="s">
        <v>720</v>
      </c>
      <c r="D93" s="483">
        <v>-118406.1</v>
      </c>
      <c r="E93" s="477">
        <v>0</v>
      </c>
      <c r="F93" s="477">
        <v>0</v>
      </c>
      <c r="G93" s="477">
        <v>0</v>
      </c>
      <c r="H93" s="477">
        <v>0</v>
      </c>
      <c r="I93" s="477">
        <v>0</v>
      </c>
      <c r="J93" s="477">
        <v>0</v>
      </c>
      <c r="K93" s="477">
        <v>0</v>
      </c>
      <c r="L93" s="477">
        <v>0</v>
      </c>
      <c r="M93" s="477">
        <v>0</v>
      </c>
      <c r="N93" s="477">
        <v>0</v>
      </c>
      <c r="O93" s="477">
        <v>0</v>
      </c>
      <c r="P93" s="477">
        <v>0</v>
      </c>
      <c r="Q93" s="477">
        <v>0</v>
      </c>
      <c r="R93" s="477">
        <v>0</v>
      </c>
      <c r="S93" s="477">
        <v>0</v>
      </c>
      <c r="T93" s="477">
        <v>0</v>
      </c>
      <c r="U93" s="477">
        <v>0</v>
      </c>
      <c r="V93" s="477">
        <v>0</v>
      </c>
      <c r="W93" s="477">
        <v>0</v>
      </c>
      <c r="X93" s="477">
        <v>0</v>
      </c>
      <c r="Y93" s="483">
        <v>-9880.1899999999932</v>
      </c>
      <c r="Z93" s="477">
        <v>0</v>
      </c>
      <c r="AA93" s="477">
        <v>0</v>
      </c>
      <c r="AB93" s="477">
        <v>0</v>
      </c>
      <c r="AC93" s="477">
        <v>0</v>
      </c>
      <c r="AD93" s="477">
        <v>0</v>
      </c>
      <c r="AE93" s="483">
        <f t="shared" si="12"/>
        <v>-128286.29</v>
      </c>
      <c r="AF93" s="477">
        <f t="shared" si="12"/>
        <v>0</v>
      </c>
      <c r="AG93" s="477">
        <f t="shared" si="12"/>
        <v>0</v>
      </c>
    </row>
    <row r="94" spans="1:34" x14ac:dyDescent="0.3">
      <c r="A94" s="464" t="s">
        <v>715</v>
      </c>
      <c r="B94" s="475" t="s">
        <v>504</v>
      </c>
      <c r="C94" s="475" t="s">
        <v>722</v>
      </c>
      <c r="D94" s="483">
        <v>-1247.53</v>
      </c>
      <c r="E94" s="477">
        <v>0</v>
      </c>
      <c r="F94" s="477">
        <v>0</v>
      </c>
      <c r="G94" s="477">
        <v>0</v>
      </c>
      <c r="H94" s="477">
        <v>0</v>
      </c>
      <c r="I94" s="477">
        <v>0</v>
      </c>
      <c r="J94" s="477">
        <v>0</v>
      </c>
      <c r="K94" s="477">
        <v>0</v>
      </c>
      <c r="L94" s="477">
        <v>0</v>
      </c>
      <c r="M94" s="477">
        <v>0</v>
      </c>
      <c r="N94" s="477">
        <v>0</v>
      </c>
      <c r="O94" s="477">
        <v>0</v>
      </c>
      <c r="P94" s="477">
        <v>0</v>
      </c>
      <c r="Q94" s="477">
        <v>0</v>
      </c>
      <c r="R94" s="477">
        <v>0</v>
      </c>
      <c r="S94" s="477">
        <v>0</v>
      </c>
      <c r="T94" s="477">
        <v>0</v>
      </c>
      <c r="U94" s="477">
        <v>0</v>
      </c>
      <c r="V94" s="477">
        <v>0</v>
      </c>
      <c r="W94" s="477">
        <v>0</v>
      </c>
      <c r="X94" s="477">
        <v>0</v>
      </c>
      <c r="Y94" s="483">
        <v>-1079.1500000000003</v>
      </c>
      <c r="Z94" s="477">
        <v>0</v>
      </c>
      <c r="AA94" s="477">
        <v>0</v>
      </c>
      <c r="AB94" s="477">
        <v>0</v>
      </c>
      <c r="AC94" s="477">
        <v>0</v>
      </c>
      <c r="AD94" s="477">
        <v>0</v>
      </c>
      <c r="AE94" s="483">
        <f t="shared" si="12"/>
        <v>-2326.6800000000003</v>
      </c>
      <c r="AF94" s="477">
        <f t="shared" si="12"/>
        <v>0</v>
      </c>
      <c r="AG94" s="477">
        <f t="shared" si="12"/>
        <v>0</v>
      </c>
    </row>
    <row r="95" spans="1:34" x14ac:dyDescent="0.3">
      <c r="A95" s="464" t="s">
        <v>714</v>
      </c>
      <c r="B95" s="475" t="s">
        <v>504</v>
      </c>
      <c r="C95" s="475" t="s">
        <v>722</v>
      </c>
      <c r="D95" s="476">
        <v>0</v>
      </c>
      <c r="E95" s="477">
        <v>0</v>
      </c>
      <c r="F95" s="477">
        <v>0</v>
      </c>
      <c r="G95" s="477">
        <v>0</v>
      </c>
      <c r="H95" s="477">
        <v>0</v>
      </c>
      <c r="I95" s="477">
        <v>0</v>
      </c>
      <c r="J95" s="477">
        <v>0</v>
      </c>
      <c r="K95" s="477">
        <v>0</v>
      </c>
      <c r="L95" s="477">
        <v>0</v>
      </c>
      <c r="M95" s="477">
        <v>0</v>
      </c>
      <c r="N95" s="477">
        <v>0</v>
      </c>
      <c r="O95" s="477">
        <v>0</v>
      </c>
      <c r="P95" s="477">
        <v>0</v>
      </c>
      <c r="Q95" s="477">
        <v>0</v>
      </c>
      <c r="R95" s="477">
        <v>0</v>
      </c>
      <c r="S95" s="477">
        <v>0</v>
      </c>
      <c r="T95" s="477">
        <v>0</v>
      </c>
      <c r="U95" s="477">
        <v>0</v>
      </c>
      <c r="V95" s="477">
        <v>0</v>
      </c>
      <c r="W95" s="477">
        <v>0</v>
      </c>
      <c r="X95" s="477">
        <v>0</v>
      </c>
      <c r="Y95" s="483">
        <v>-12.85</v>
      </c>
      <c r="Z95" s="477">
        <v>0</v>
      </c>
      <c r="AA95" s="477">
        <v>0</v>
      </c>
      <c r="AB95" s="477">
        <v>0</v>
      </c>
      <c r="AC95" s="477">
        <v>0</v>
      </c>
      <c r="AD95" s="477">
        <v>0</v>
      </c>
      <c r="AE95" s="483">
        <f t="shared" si="12"/>
        <v>-12.85</v>
      </c>
      <c r="AF95" s="477">
        <f t="shared" si="12"/>
        <v>0</v>
      </c>
      <c r="AG95" s="477">
        <f t="shared" si="12"/>
        <v>0</v>
      </c>
    </row>
    <row r="96" spans="1:34" x14ac:dyDescent="0.3">
      <c r="A96" s="464" t="s">
        <v>713</v>
      </c>
      <c r="B96" s="475" t="s">
        <v>504</v>
      </c>
      <c r="C96" s="475" t="s">
        <v>722</v>
      </c>
      <c r="D96" s="476">
        <v>0</v>
      </c>
      <c r="E96" s="477">
        <v>0</v>
      </c>
      <c r="F96" s="477">
        <v>0</v>
      </c>
      <c r="G96" s="477">
        <v>0</v>
      </c>
      <c r="H96" s="477">
        <v>0</v>
      </c>
      <c r="I96" s="477">
        <v>0</v>
      </c>
      <c r="J96" s="477">
        <v>0</v>
      </c>
      <c r="K96" s="477">
        <v>0</v>
      </c>
      <c r="L96" s="477">
        <v>0</v>
      </c>
      <c r="M96" s="477">
        <v>0</v>
      </c>
      <c r="N96" s="477">
        <v>0</v>
      </c>
      <c r="O96" s="477">
        <v>0</v>
      </c>
      <c r="P96" s="477">
        <v>0</v>
      </c>
      <c r="Q96" s="477">
        <v>0</v>
      </c>
      <c r="R96" s="477">
        <v>0</v>
      </c>
      <c r="S96" s="477">
        <v>0</v>
      </c>
      <c r="T96" s="477">
        <v>0</v>
      </c>
      <c r="U96" s="477">
        <v>0</v>
      </c>
      <c r="V96" s="477">
        <v>0</v>
      </c>
      <c r="W96" s="477">
        <v>0</v>
      </c>
      <c r="X96" s="477">
        <v>0</v>
      </c>
      <c r="Y96" s="483">
        <v>-2.62</v>
      </c>
      <c r="Z96" s="477">
        <v>0</v>
      </c>
      <c r="AA96" s="477">
        <v>0</v>
      </c>
      <c r="AB96" s="477">
        <v>0</v>
      </c>
      <c r="AC96" s="477">
        <v>0</v>
      </c>
      <c r="AD96" s="477">
        <v>0</v>
      </c>
      <c r="AE96" s="483">
        <f t="shared" si="12"/>
        <v>-2.62</v>
      </c>
      <c r="AF96" s="477">
        <f t="shared" si="12"/>
        <v>0</v>
      </c>
      <c r="AG96" s="477">
        <f t="shared" si="12"/>
        <v>0</v>
      </c>
    </row>
    <row r="97" spans="1:34" x14ac:dyDescent="0.3">
      <c r="A97" s="464" t="s">
        <v>712</v>
      </c>
      <c r="B97" s="475" t="s">
        <v>504</v>
      </c>
      <c r="C97" s="475" t="s">
        <v>722</v>
      </c>
      <c r="D97" s="483">
        <v>-3678.52</v>
      </c>
      <c r="E97" s="477">
        <v>0</v>
      </c>
      <c r="F97" s="477">
        <v>0</v>
      </c>
      <c r="G97" s="477">
        <v>0</v>
      </c>
      <c r="H97" s="477">
        <v>0</v>
      </c>
      <c r="I97" s="477">
        <v>0</v>
      </c>
      <c r="J97" s="477">
        <v>0</v>
      </c>
      <c r="K97" s="477">
        <v>0</v>
      </c>
      <c r="L97" s="477">
        <v>0</v>
      </c>
      <c r="M97" s="477">
        <v>0</v>
      </c>
      <c r="N97" s="477">
        <v>0</v>
      </c>
      <c r="O97" s="477">
        <v>0</v>
      </c>
      <c r="P97" s="477">
        <v>0</v>
      </c>
      <c r="Q97" s="477">
        <v>0</v>
      </c>
      <c r="R97" s="477">
        <v>0</v>
      </c>
      <c r="S97" s="477">
        <v>0</v>
      </c>
      <c r="T97" s="477">
        <v>0</v>
      </c>
      <c r="U97" s="477">
        <v>0</v>
      </c>
      <c r="V97" s="477">
        <v>0</v>
      </c>
      <c r="W97" s="477">
        <v>0</v>
      </c>
      <c r="X97" s="477">
        <v>0</v>
      </c>
      <c r="Y97" s="477">
        <v>0</v>
      </c>
      <c r="Z97" s="477">
        <v>0</v>
      </c>
      <c r="AA97" s="477">
        <v>0</v>
      </c>
      <c r="AB97" s="477">
        <v>0</v>
      </c>
      <c r="AC97" s="477">
        <v>0</v>
      </c>
      <c r="AD97" s="477">
        <v>0</v>
      </c>
      <c r="AE97" s="483">
        <f t="shared" si="12"/>
        <v>-3678.52</v>
      </c>
      <c r="AF97" s="477">
        <f t="shared" si="12"/>
        <v>0</v>
      </c>
      <c r="AG97" s="477">
        <f t="shared" si="12"/>
        <v>0</v>
      </c>
    </row>
    <row r="98" spans="1:34" x14ac:dyDescent="0.3">
      <c r="A98" s="464" t="s">
        <v>711</v>
      </c>
      <c r="B98" s="475" t="s">
        <v>504</v>
      </c>
      <c r="C98" s="475" t="s">
        <v>722</v>
      </c>
      <c r="D98" s="476">
        <v>0</v>
      </c>
      <c r="E98" s="477">
        <v>0</v>
      </c>
      <c r="F98" s="477">
        <v>0</v>
      </c>
      <c r="G98" s="477">
        <v>0</v>
      </c>
      <c r="H98" s="477">
        <v>0</v>
      </c>
      <c r="I98" s="477">
        <v>0</v>
      </c>
      <c r="J98" s="477">
        <v>0</v>
      </c>
      <c r="K98" s="477">
        <v>0</v>
      </c>
      <c r="L98" s="477">
        <v>0</v>
      </c>
      <c r="M98" s="477">
        <v>0</v>
      </c>
      <c r="N98" s="477">
        <v>0</v>
      </c>
      <c r="O98" s="477">
        <v>0</v>
      </c>
      <c r="P98" s="477">
        <v>0</v>
      </c>
      <c r="Q98" s="477">
        <v>0</v>
      </c>
      <c r="R98" s="477">
        <v>0</v>
      </c>
      <c r="S98" s="477">
        <v>0</v>
      </c>
      <c r="T98" s="477">
        <v>0</v>
      </c>
      <c r="U98" s="477">
        <v>0</v>
      </c>
      <c r="V98" s="477">
        <v>0</v>
      </c>
      <c r="W98" s="477">
        <v>0</v>
      </c>
      <c r="X98" s="477">
        <v>0</v>
      </c>
      <c r="Y98" s="483">
        <v>-694.13</v>
      </c>
      <c r="Z98" s="477">
        <v>0</v>
      </c>
      <c r="AA98" s="477">
        <v>0</v>
      </c>
      <c r="AB98" s="477">
        <v>0</v>
      </c>
      <c r="AC98" s="477">
        <v>0</v>
      </c>
      <c r="AD98" s="477">
        <v>0</v>
      </c>
      <c r="AE98" s="483">
        <f t="shared" si="12"/>
        <v>-694.13</v>
      </c>
      <c r="AF98" s="477">
        <f t="shared" si="12"/>
        <v>0</v>
      </c>
      <c r="AG98" s="477">
        <f t="shared" si="12"/>
        <v>0</v>
      </c>
    </row>
    <row r="99" spans="1:34" x14ac:dyDescent="0.3">
      <c r="A99" s="464" t="s">
        <v>710</v>
      </c>
      <c r="B99" s="475" t="s">
        <v>504</v>
      </c>
      <c r="C99" s="475" t="s">
        <v>722</v>
      </c>
      <c r="D99" s="476">
        <v>0</v>
      </c>
      <c r="E99" s="477">
        <v>0</v>
      </c>
      <c r="F99" s="477">
        <v>0</v>
      </c>
      <c r="G99" s="477">
        <v>0</v>
      </c>
      <c r="H99" s="477">
        <v>0</v>
      </c>
      <c r="I99" s="477">
        <v>0</v>
      </c>
      <c r="J99" s="477">
        <v>0</v>
      </c>
      <c r="K99" s="477">
        <v>0</v>
      </c>
      <c r="L99" s="477">
        <v>0</v>
      </c>
      <c r="M99" s="477">
        <v>0</v>
      </c>
      <c r="N99" s="477">
        <v>0</v>
      </c>
      <c r="O99" s="477">
        <v>0</v>
      </c>
      <c r="P99" s="477">
        <v>0</v>
      </c>
      <c r="Q99" s="477">
        <v>0</v>
      </c>
      <c r="R99" s="477">
        <v>0</v>
      </c>
      <c r="S99" s="477">
        <v>0</v>
      </c>
      <c r="T99" s="477">
        <v>0</v>
      </c>
      <c r="U99" s="477">
        <v>0</v>
      </c>
      <c r="V99" s="477">
        <v>0</v>
      </c>
      <c r="W99" s="477">
        <v>0</v>
      </c>
      <c r="X99" s="477">
        <v>0</v>
      </c>
      <c r="Y99" s="483">
        <v>-8952.8699999999972</v>
      </c>
      <c r="Z99" s="477">
        <v>0</v>
      </c>
      <c r="AA99" s="477">
        <v>0</v>
      </c>
      <c r="AB99" s="477">
        <v>0</v>
      </c>
      <c r="AC99" s="477">
        <v>0</v>
      </c>
      <c r="AD99" s="477">
        <v>0</v>
      </c>
      <c r="AE99" s="483">
        <f t="shared" si="12"/>
        <v>-8952.8699999999972</v>
      </c>
      <c r="AF99" s="477">
        <f t="shared" si="12"/>
        <v>0</v>
      </c>
      <c r="AG99" s="477">
        <f t="shared" si="12"/>
        <v>0</v>
      </c>
    </row>
    <row r="100" spans="1:34" x14ac:dyDescent="0.3">
      <c r="A100" s="464" t="s">
        <v>709</v>
      </c>
      <c r="B100" s="475" t="s">
        <v>504</v>
      </c>
      <c r="C100" s="475" t="s">
        <v>722</v>
      </c>
      <c r="D100" s="483">
        <v>-298290.69</v>
      </c>
      <c r="E100" s="477">
        <v>0</v>
      </c>
      <c r="F100" s="477">
        <v>0</v>
      </c>
      <c r="G100" s="477">
        <v>0</v>
      </c>
      <c r="H100" s="477">
        <v>0</v>
      </c>
      <c r="I100" s="477">
        <v>0</v>
      </c>
      <c r="J100" s="477">
        <v>0</v>
      </c>
      <c r="K100" s="477">
        <v>0</v>
      </c>
      <c r="L100" s="477">
        <v>0</v>
      </c>
      <c r="M100" s="477">
        <v>0</v>
      </c>
      <c r="N100" s="477">
        <v>0</v>
      </c>
      <c r="O100" s="477">
        <v>0</v>
      </c>
      <c r="P100" s="477">
        <v>0</v>
      </c>
      <c r="Q100" s="477">
        <v>0</v>
      </c>
      <c r="R100" s="477">
        <v>0</v>
      </c>
      <c r="S100" s="477">
        <v>0</v>
      </c>
      <c r="T100" s="477">
        <v>0</v>
      </c>
      <c r="U100" s="477">
        <v>0</v>
      </c>
      <c r="V100" s="477">
        <v>0</v>
      </c>
      <c r="W100" s="477">
        <v>0</v>
      </c>
      <c r="X100" s="477">
        <v>0</v>
      </c>
      <c r="Y100" s="483">
        <v>-5387.78</v>
      </c>
      <c r="Z100" s="477">
        <v>0</v>
      </c>
      <c r="AA100" s="477">
        <v>0</v>
      </c>
      <c r="AB100" s="477">
        <v>0</v>
      </c>
      <c r="AC100" s="477">
        <v>0</v>
      </c>
      <c r="AD100" s="477">
        <v>0</v>
      </c>
      <c r="AE100" s="483">
        <f t="shared" si="12"/>
        <v>-303678.47000000003</v>
      </c>
      <c r="AF100" s="477">
        <f t="shared" si="12"/>
        <v>0</v>
      </c>
      <c r="AG100" s="477">
        <f t="shared" si="12"/>
        <v>0</v>
      </c>
    </row>
    <row r="101" spans="1:34" x14ac:dyDescent="0.3">
      <c r="A101" s="464" t="s">
        <v>708</v>
      </c>
      <c r="B101" s="475" t="s">
        <v>504</v>
      </c>
      <c r="C101" s="475" t="s">
        <v>722</v>
      </c>
      <c r="D101" s="476">
        <v>0</v>
      </c>
      <c r="E101" s="477">
        <v>0</v>
      </c>
      <c r="F101" s="477">
        <v>0</v>
      </c>
      <c r="G101" s="477">
        <v>0</v>
      </c>
      <c r="H101" s="477">
        <v>0</v>
      </c>
      <c r="I101" s="477">
        <v>0</v>
      </c>
      <c r="J101" s="477">
        <v>0</v>
      </c>
      <c r="K101" s="477">
        <v>0</v>
      </c>
      <c r="L101" s="477">
        <v>0</v>
      </c>
      <c r="M101" s="477">
        <v>0</v>
      </c>
      <c r="N101" s="477">
        <v>0</v>
      </c>
      <c r="O101" s="477">
        <v>0</v>
      </c>
      <c r="P101" s="477">
        <v>0</v>
      </c>
      <c r="Q101" s="477">
        <v>0</v>
      </c>
      <c r="R101" s="477">
        <v>0</v>
      </c>
      <c r="S101" s="477">
        <v>0</v>
      </c>
      <c r="T101" s="477">
        <v>0</v>
      </c>
      <c r="U101" s="477">
        <v>0</v>
      </c>
      <c r="V101" s="477">
        <v>0</v>
      </c>
      <c r="W101" s="477">
        <v>0</v>
      </c>
      <c r="X101" s="477">
        <v>0</v>
      </c>
      <c r="Y101" s="476">
        <v>0</v>
      </c>
      <c r="Z101" s="477">
        <v>0</v>
      </c>
      <c r="AA101" s="477">
        <v>0</v>
      </c>
      <c r="AB101" s="477">
        <v>0</v>
      </c>
      <c r="AC101" s="477">
        <v>0</v>
      </c>
      <c r="AD101" s="477">
        <v>0</v>
      </c>
      <c r="AE101" s="477">
        <f t="shared" si="12"/>
        <v>0</v>
      </c>
      <c r="AF101" s="477">
        <f t="shared" si="12"/>
        <v>0</v>
      </c>
      <c r="AG101" s="477">
        <f t="shared" si="12"/>
        <v>0</v>
      </c>
    </row>
    <row r="102" spans="1:34" s="470" customFormat="1" x14ac:dyDescent="0.3">
      <c r="A102" s="466" t="s">
        <v>352</v>
      </c>
      <c r="B102" s="467" t="s">
        <v>504</v>
      </c>
      <c r="C102" s="467"/>
      <c r="D102" s="468">
        <f>SUM(D103:D111)</f>
        <v>1220787.04</v>
      </c>
      <c r="E102" s="468">
        <f t="shared" ref="E102:AG102" si="16">SUM(E103:E111)</f>
        <v>0</v>
      </c>
      <c r="F102" s="468">
        <f t="shared" si="16"/>
        <v>0</v>
      </c>
      <c r="G102" s="468">
        <f t="shared" si="16"/>
        <v>0</v>
      </c>
      <c r="H102" s="468">
        <f t="shared" si="16"/>
        <v>0</v>
      </c>
      <c r="I102" s="468">
        <f t="shared" si="16"/>
        <v>0</v>
      </c>
      <c r="J102" s="468">
        <f t="shared" si="16"/>
        <v>0</v>
      </c>
      <c r="K102" s="468">
        <f t="shared" si="16"/>
        <v>0</v>
      </c>
      <c r="L102" s="468">
        <f t="shared" si="16"/>
        <v>0</v>
      </c>
      <c r="M102" s="468">
        <f t="shared" si="16"/>
        <v>0</v>
      </c>
      <c r="N102" s="468">
        <f t="shared" si="16"/>
        <v>0</v>
      </c>
      <c r="O102" s="468">
        <f t="shared" si="16"/>
        <v>0</v>
      </c>
      <c r="P102" s="468">
        <f t="shared" si="16"/>
        <v>0</v>
      </c>
      <c r="Q102" s="468">
        <f t="shared" si="16"/>
        <v>0</v>
      </c>
      <c r="R102" s="468">
        <f t="shared" si="16"/>
        <v>0</v>
      </c>
      <c r="S102" s="468">
        <f t="shared" si="16"/>
        <v>0</v>
      </c>
      <c r="T102" s="468">
        <f t="shared" si="16"/>
        <v>0</v>
      </c>
      <c r="U102" s="468">
        <f t="shared" si="16"/>
        <v>0</v>
      </c>
      <c r="V102" s="468">
        <f t="shared" si="16"/>
        <v>0</v>
      </c>
      <c r="W102" s="468">
        <f t="shared" si="16"/>
        <v>0</v>
      </c>
      <c r="X102" s="468">
        <f t="shared" si="16"/>
        <v>0</v>
      </c>
      <c r="Y102" s="468">
        <f t="shared" si="16"/>
        <v>0</v>
      </c>
      <c r="Z102" s="468">
        <f t="shared" si="16"/>
        <v>0</v>
      </c>
      <c r="AA102" s="468">
        <f t="shared" si="16"/>
        <v>0</v>
      </c>
      <c r="AB102" s="468">
        <f t="shared" si="16"/>
        <v>0</v>
      </c>
      <c r="AC102" s="468">
        <f t="shared" si="16"/>
        <v>0</v>
      </c>
      <c r="AD102" s="468">
        <f t="shared" si="16"/>
        <v>0</v>
      </c>
      <c r="AE102" s="468">
        <f t="shared" si="16"/>
        <v>1220787.04</v>
      </c>
      <c r="AF102" s="468">
        <f t="shared" si="16"/>
        <v>0</v>
      </c>
      <c r="AG102" s="468">
        <f t="shared" si="16"/>
        <v>0</v>
      </c>
      <c r="AH102" s="1163" t="b">
        <v>1</v>
      </c>
    </row>
    <row r="103" spans="1:34" x14ac:dyDescent="0.3">
      <c r="A103" s="464" t="s">
        <v>716</v>
      </c>
      <c r="B103" s="475" t="s">
        <v>504</v>
      </c>
      <c r="C103" s="475" t="s">
        <v>720</v>
      </c>
      <c r="D103" s="476">
        <v>1216073.55</v>
      </c>
      <c r="E103" s="477">
        <v>0</v>
      </c>
      <c r="F103" s="477">
        <v>0</v>
      </c>
      <c r="G103" s="477">
        <v>0</v>
      </c>
      <c r="H103" s="477">
        <v>0</v>
      </c>
      <c r="I103" s="477">
        <v>0</v>
      </c>
      <c r="J103" s="477">
        <v>0</v>
      </c>
      <c r="K103" s="477">
        <v>0</v>
      </c>
      <c r="L103" s="477">
        <v>0</v>
      </c>
      <c r="M103" s="477">
        <v>0</v>
      </c>
      <c r="N103" s="477">
        <v>0</v>
      </c>
      <c r="O103" s="477">
        <v>0</v>
      </c>
      <c r="P103" s="477">
        <v>0</v>
      </c>
      <c r="Q103" s="477">
        <v>0</v>
      </c>
      <c r="R103" s="477">
        <v>0</v>
      </c>
      <c r="S103" s="477">
        <v>0</v>
      </c>
      <c r="T103" s="477">
        <v>0</v>
      </c>
      <c r="U103" s="477">
        <v>0</v>
      </c>
      <c r="V103" s="477">
        <v>0</v>
      </c>
      <c r="W103" s="477">
        <v>0</v>
      </c>
      <c r="X103" s="477">
        <v>0</v>
      </c>
      <c r="Y103" s="477">
        <v>0</v>
      </c>
      <c r="Z103" s="477">
        <v>0</v>
      </c>
      <c r="AA103" s="477">
        <v>0</v>
      </c>
      <c r="AB103" s="477">
        <v>0</v>
      </c>
      <c r="AC103" s="477">
        <v>0</v>
      </c>
      <c r="AD103" s="477">
        <v>0</v>
      </c>
      <c r="AE103" s="483">
        <f t="shared" si="12"/>
        <v>1216073.55</v>
      </c>
      <c r="AF103" s="477">
        <f t="shared" si="12"/>
        <v>0</v>
      </c>
      <c r="AG103" s="477">
        <f t="shared" si="12"/>
        <v>0</v>
      </c>
    </row>
    <row r="104" spans="1:34" x14ac:dyDescent="0.3">
      <c r="A104" s="464" t="s">
        <v>715</v>
      </c>
      <c r="B104" s="475" t="s">
        <v>504</v>
      </c>
      <c r="C104" s="475" t="s">
        <v>722</v>
      </c>
      <c r="D104" s="476">
        <v>4373.13</v>
      </c>
      <c r="E104" s="477">
        <v>0</v>
      </c>
      <c r="F104" s="477">
        <v>0</v>
      </c>
      <c r="G104" s="477">
        <v>0</v>
      </c>
      <c r="H104" s="477">
        <v>0</v>
      </c>
      <c r="I104" s="477">
        <v>0</v>
      </c>
      <c r="J104" s="477">
        <v>0</v>
      </c>
      <c r="K104" s="477">
        <v>0</v>
      </c>
      <c r="L104" s="477">
        <v>0</v>
      </c>
      <c r="M104" s="477">
        <v>0</v>
      </c>
      <c r="N104" s="477">
        <v>0</v>
      </c>
      <c r="O104" s="477">
        <v>0</v>
      </c>
      <c r="P104" s="477">
        <v>0</v>
      </c>
      <c r="Q104" s="477">
        <v>0</v>
      </c>
      <c r="R104" s="477">
        <v>0</v>
      </c>
      <c r="S104" s="477">
        <v>0</v>
      </c>
      <c r="T104" s="477">
        <v>0</v>
      </c>
      <c r="U104" s="477">
        <v>0</v>
      </c>
      <c r="V104" s="477">
        <v>0</v>
      </c>
      <c r="W104" s="477">
        <v>0</v>
      </c>
      <c r="X104" s="477">
        <v>0</v>
      </c>
      <c r="Y104" s="477">
        <v>0</v>
      </c>
      <c r="Z104" s="477">
        <v>0</v>
      </c>
      <c r="AA104" s="477">
        <v>0</v>
      </c>
      <c r="AB104" s="477">
        <v>0</v>
      </c>
      <c r="AC104" s="477">
        <v>0</v>
      </c>
      <c r="AD104" s="477">
        <v>0</v>
      </c>
      <c r="AE104" s="483">
        <f t="shared" si="12"/>
        <v>4373.13</v>
      </c>
      <c r="AF104" s="477">
        <f t="shared" si="12"/>
        <v>0</v>
      </c>
      <c r="AG104" s="477">
        <f t="shared" si="12"/>
        <v>0</v>
      </c>
    </row>
    <row r="105" spans="1:34" x14ac:dyDescent="0.3">
      <c r="A105" s="464" t="s">
        <v>714</v>
      </c>
      <c r="B105" s="475" t="s">
        <v>504</v>
      </c>
      <c r="C105" s="475" t="s">
        <v>722</v>
      </c>
      <c r="D105" s="476">
        <v>252.43</v>
      </c>
      <c r="E105" s="477">
        <v>0</v>
      </c>
      <c r="F105" s="477">
        <v>0</v>
      </c>
      <c r="G105" s="477">
        <v>0</v>
      </c>
      <c r="H105" s="477">
        <v>0</v>
      </c>
      <c r="I105" s="477">
        <v>0</v>
      </c>
      <c r="J105" s="477">
        <v>0</v>
      </c>
      <c r="K105" s="477">
        <v>0</v>
      </c>
      <c r="L105" s="477">
        <v>0</v>
      </c>
      <c r="M105" s="477">
        <v>0</v>
      </c>
      <c r="N105" s="477">
        <v>0</v>
      </c>
      <c r="O105" s="477">
        <v>0</v>
      </c>
      <c r="P105" s="477">
        <v>0</v>
      </c>
      <c r="Q105" s="477">
        <v>0</v>
      </c>
      <c r="R105" s="477">
        <v>0</v>
      </c>
      <c r="S105" s="477">
        <v>0</v>
      </c>
      <c r="T105" s="477">
        <v>0</v>
      </c>
      <c r="U105" s="477">
        <v>0</v>
      </c>
      <c r="V105" s="477">
        <v>0</v>
      </c>
      <c r="W105" s="477">
        <v>0</v>
      </c>
      <c r="X105" s="477">
        <v>0</v>
      </c>
      <c r="Y105" s="477">
        <v>0</v>
      </c>
      <c r="Z105" s="477">
        <v>0</v>
      </c>
      <c r="AA105" s="477">
        <v>0</v>
      </c>
      <c r="AB105" s="477">
        <v>0</v>
      </c>
      <c r="AC105" s="477">
        <v>0</v>
      </c>
      <c r="AD105" s="477">
        <v>0</v>
      </c>
      <c r="AE105" s="483">
        <f t="shared" si="12"/>
        <v>252.43</v>
      </c>
      <c r="AF105" s="477">
        <f t="shared" si="12"/>
        <v>0</v>
      </c>
      <c r="AG105" s="477">
        <f t="shared" si="12"/>
        <v>0</v>
      </c>
    </row>
    <row r="106" spans="1:34" x14ac:dyDescent="0.3">
      <c r="A106" s="464" t="s">
        <v>713</v>
      </c>
      <c r="B106" s="475" t="s">
        <v>504</v>
      </c>
      <c r="C106" s="475" t="s">
        <v>722</v>
      </c>
      <c r="D106" s="476">
        <v>0</v>
      </c>
      <c r="E106" s="477">
        <v>0</v>
      </c>
      <c r="F106" s="477">
        <v>0</v>
      </c>
      <c r="G106" s="477">
        <v>0</v>
      </c>
      <c r="H106" s="477">
        <v>0</v>
      </c>
      <c r="I106" s="477">
        <v>0</v>
      </c>
      <c r="J106" s="477">
        <v>0</v>
      </c>
      <c r="K106" s="477">
        <v>0</v>
      </c>
      <c r="L106" s="477">
        <v>0</v>
      </c>
      <c r="M106" s="477">
        <v>0</v>
      </c>
      <c r="N106" s="477">
        <v>0</v>
      </c>
      <c r="O106" s="477">
        <v>0</v>
      </c>
      <c r="P106" s="477">
        <v>0</v>
      </c>
      <c r="Q106" s="477">
        <v>0</v>
      </c>
      <c r="R106" s="477">
        <v>0</v>
      </c>
      <c r="S106" s="477">
        <v>0</v>
      </c>
      <c r="T106" s="477">
        <v>0</v>
      </c>
      <c r="U106" s="477">
        <v>0</v>
      </c>
      <c r="V106" s="477">
        <v>0</v>
      </c>
      <c r="W106" s="477">
        <v>0</v>
      </c>
      <c r="X106" s="477">
        <v>0</v>
      </c>
      <c r="Y106" s="477">
        <v>0</v>
      </c>
      <c r="Z106" s="477">
        <v>0</v>
      </c>
      <c r="AA106" s="477">
        <v>0</v>
      </c>
      <c r="AB106" s="477">
        <v>0</v>
      </c>
      <c r="AC106" s="477">
        <v>0</v>
      </c>
      <c r="AD106" s="477">
        <v>0</v>
      </c>
      <c r="AE106" s="483">
        <f t="shared" si="12"/>
        <v>0</v>
      </c>
      <c r="AF106" s="477">
        <f t="shared" si="12"/>
        <v>0</v>
      </c>
      <c r="AG106" s="477">
        <f t="shared" si="12"/>
        <v>0</v>
      </c>
    </row>
    <row r="107" spans="1:34" x14ac:dyDescent="0.3">
      <c r="A107" s="464" t="s">
        <v>712</v>
      </c>
      <c r="B107" s="475" t="s">
        <v>504</v>
      </c>
      <c r="C107" s="475" t="s">
        <v>722</v>
      </c>
      <c r="D107" s="476">
        <v>0</v>
      </c>
      <c r="E107" s="477">
        <v>0</v>
      </c>
      <c r="F107" s="477">
        <v>0</v>
      </c>
      <c r="G107" s="477">
        <v>0</v>
      </c>
      <c r="H107" s="477">
        <v>0</v>
      </c>
      <c r="I107" s="477">
        <v>0</v>
      </c>
      <c r="J107" s="477">
        <v>0</v>
      </c>
      <c r="K107" s="477">
        <v>0</v>
      </c>
      <c r="L107" s="477">
        <v>0</v>
      </c>
      <c r="M107" s="477">
        <v>0</v>
      </c>
      <c r="N107" s="477">
        <v>0</v>
      </c>
      <c r="O107" s="477">
        <v>0</v>
      </c>
      <c r="P107" s="477">
        <v>0</v>
      </c>
      <c r="Q107" s="477">
        <v>0</v>
      </c>
      <c r="R107" s="477">
        <v>0</v>
      </c>
      <c r="S107" s="477">
        <v>0</v>
      </c>
      <c r="T107" s="477">
        <v>0</v>
      </c>
      <c r="U107" s="477">
        <v>0</v>
      </c>
      <c r="V107" s="477">
        <v>0</v>
      </c>
      <c r="W107" s="477">
        <v>0</v>
      </c>
      <c r="X107" s="477">
        <v>0</v>
      </c>
      <c r="Y107" s="477">
        <v>0</v>
      </c>
      <c r="Z107" s="477">
        <v>0</v>
      </c>
      <c r="AA107" s="477">
        <v>0</v>
      </c>
      <c r="AB107" s="477">
        <v>0</v>
      </c>
      <c r="AC107" s="477">
        <v>0</v>
      </c>
      <c r="AD107" s="477">
        <v>0</v>
      </c>
      <c r="AE107" s="483">
        <f t="shared" si="12"/>
        <v>0</v>
      </c>
      <c r="AF107" s="477">
        <f t="shared" si="12"/>
        <v>0</v>
      </c>
      <c r="AG107" s="477">
        <f t="shared" si="12"/>
        <v>0</v>
      </c>
    </row>
    <row r="108" spans="1:34" x14ac:dyDescent="0.3">
      <c r="A108" s="464" t="s">
        <v>711</v>
      </c>
      <c r="B108" s="475" t="s">
        <v>504</v>
      </c>
      <c r="C108" s="475" t="s">
        <v>722</v>
      </c>
      <c r="D108" s="476">
        <v>29.84</v>
      </c>
      <c r="E108" s="477">
        <v>0</v>
      </c>
      <c r="F108" s="477">
        <v>0</v>
      </c>
      <c r="G108" s="477">
        <v>0</v>
      </c>
      <c r="H108" s="477">
        <v>0</v>
      </c>
      <c r="I108" s="477">
        <v>0</v>
      </c>
      <c r="J108" s="477">
        <v>0</v>
      </c>
      <c r="K108" s="477">
        <v>0</v>
      </c>
      <c r="L108" s="477">
        <v>0</v>
      </c>
      <c r="M108" s="477">
        <v>0</v>
      </c>
      <c r="N108" s="477">
        <v>0</v>
      </c>
      <c r="O108" s="477">
        <v>0</v>
      </c>
      <c r="P108" s="477">
        <v>0</v>
      </c>
      <c r="Q108" s="477">
        <v>0</v>
      </c>
      <c r="R108" s="477">
        <v>0</v>
      </c>
      <c r="S108" s="477">
        <v>0</v>
      </c>
      <c r="T108" s="477">
        <v>0</v>
      </c>
      <c r="U108" s="477">
        <v>0</v>
      </c>
      <c r="V108" s="477">
        <v>0</v>
      </c>
      <c r="W108" s="477">
        <v>0</v>
      </c>
      <c r="X108" s="477">
        <v>0</v>
      </c>
      <c r="Y108" s="477">
        <v>0</v>
      </c>
      <c r="Z108" s="477">
        <v>0</v>
      </c>
      <c r="AA108" s="477">
        <v>0</v>
      </c>
      <c r="AB108" s="477">
        <v>0</v>
      </c>
      <c r="AC108" s="477">
        <v>0</v>
      </c>
      <c r="AD108" s="477">
        <v>0</v>
      </c>
      <c r="AE108" s="483">
        <f t="shared" si="12"/>
        <v>29.84</v>
      </c>
      <c r="AF108" s="477">
        <f t="shared" si="12"/>
        <v>0</v>
      </c>
      <c r="AG108" s="477">
        <f t="shared" si="12"/>
        <v>0</v>
      </c>
    </row>
    <row r="109" spans="1:34" x14ac:dyDescent="0.3">
      <c r="A109" s="464" t="s">
        <v>710</v>
      </c>
      <c r="B109" s="475" t="s">
        <v>504</v>
      </c>
      <c r="C109" s="475" t="s">
        <v>722</v>
      </c>
      <c r="D109" s="476">
        <v>58.08</v>
      </c>
      <c r="E109" s="477">
        <v>0</v>
      </c>
      <c r="F109" s="477">
        <v>0</v>
      </c>
      <c r="G109" s="477">
        <v>0</v>
      </c>
      <c r="H109" s="477">
        <v>0</v>
      </c>
      <c r="I109" s="477">
        <v>0</v>
      </c>
      <c r="J109" s="477">
        <v>0</v>
      </c>
      <c r="K109" s="477">
        <v>0</v>
      </c>
      <c r="L109" s="477">
        <v>0</v>
      </c>
      <c r="M109" s="477">
        <v>0</v>
      </c>
      <c r="N109" s="477">
        <v>0</v>
      </c>
      <c r="O109" s="477">
        <v>0</v>
      </c>
      <c r="P109" s="477">
        <v>0</v>
      </c>
      <c r="Q109" s="477">
        <v>0</v>
      </c>
      <c r="R109" s="477">
        <v>0</v>
      </c>
      <c r="S109" s="477">
        <v>0</v>
      </c>
      <c r="T109" s="477">
        <v>0</v>
      </c>
      <c r="U109" s="477">
        <v>0</v>
      </c>
      <c r="V109" s="477">
        <v>0</v>
      </c>
      <c r="W109" s="477">
        <v>0</v>
      </c>
      <c r="X109" s="477">
        <v>0</v>
      </c>
      <c r="Y109" s="477">
        <v>0</v>
      </c>
      <c r="Z109" s="477">
        <v>0</v>
      </c>
      <c r="AA109" s="477">
        <v>0</v>
      </c>
      <c r="AB109" s="477">
        <v>0</v>
      </c>
      <c r="AC109" s="477">
        <v>0</v>
      </c>
      <c r="AD109" s="477">
        <v>0</v>
      </c>
      <c r="AE109" s="483">
        <f t="shared" si="12"/>
        <v>58.08</v>
      </c>
      <c r="AF109" s="477">
        <f t="shared" si="12"/>
        <v>0</v>
      </c>
      <c r="AG109" s="477">
        <f t="shared" si="12"/>
        <v>0</v>
      </c>
    </row>
    <row r="110" spans="1:34" x14ac:dyDescent="0.3">
      <c r="A110" s="464" t="s">
        <v>709</v>
      </c>
      <c r="B110" s="475" t="s">
        <v>504</v>
      </c>
      <c r="C110" s="475" t="s">
        <v>722</v>
      </c>
      <c r="D110" s="476">
        <v>0.01</v>
      </c>
      <c r="E110" s="477">
        <v>0</v>
      </c>
      <c r="F110" s="477">
        <v>0</v>
      </c>
      <c r="G110" s="477">
        <v>0</v>
      </c>
      <c r="H110" s="477">
        <v>0</v>
      </c>
      <c r="I110" s="477">
        <v>0</v>
      </c>
      <c r="J110" s="477">
        <v>0</v>
      </c>
      <c r="K110" s="477">
        <v>0</v>
      </c>
      <c r="L110" s="477">
        <v>0</v>
      </c>
      <c r="M110" s="477">
        <v>0</v>
      </c>
      <c r="N110" s="477">
        <v>0</v>
      </c>
      <c r="O110" s="477">
        <v>0</v>
      </c>
      <c r="P110" s="477">
        <v>0</v>
      </c>
      <c r="Q110" s="477">
        <v>0</v>
      </c>
      <c r="R110" s="477">
        <v>0</v>
      </c>
      <c r="S110" s="477">
        <v>0</v>
      </c>
      <c r="T110" s="477">
        <v>0</v>
      </c>
      <c r="U110" s="477">
        <v>0</v>
      </c>
      <c r="V110" s="477">
        <v>0</v>
      </c>
      <c r="W110" s="477">
        <v>0</v>
      </c>
      <c r="X110" s="477">
        <v>0</v>
      </c>
      <c r="Y110" s="477">
        <v>0</v>
      </c>
      <c r="Z110" s="477">
        <v>0</v>
      </c>
      <c r="AA110" s="477">
        <v>0</v>
      </c>
      <c r="AB110" s="477">
        <v>0</v>
      </c>
      <c r="AC110" s="477">
        <v>0</v>
      </c>
      <c r="AD110" s="477">
        <v>0</v>
      </c>
      <c r="AE110" s="483">
        <f t="shared" si="12"/>
        <v>0.01</v>
      </c>
      <c r="AF110" s="477">
        <f t="shared" si="12"/>
        <v>0</v>
      </c>
      <c r="AG110" s="477">
        <f t="shared" si="12"/>
        <v>0</v>
      </c>
    </row>
    <row r="111" spans="1:34" x14ac:dyDescent="0.3">
      <c r="A111" s="464" t="s">
        <v>708</v>
      </c>
      <c r="B111" s="475" t="s">
        <v>504</v>
      </c>
      <c r="C111" s="475" t="s">
        <v>722</v>
      </c>
      <c r="D111" s="476">
        <v>0</v>
      </c>
      <c r="E111" s="477">
        <v>0</v>
      </c>
      <c r="F111" s="477">
        <v>0</v>
      </c>
      <c r="G111" s="477">
        <v>0</v>
      </c>
      <c r="H111" s="477">
        <v>0</v>
      </c>
      <c r="I111" s="477">
        <v>0</v>
      </c>
      <c r="J111" s="477">
        <v>0</v>
      </c>
      <c r="K111" s="477">
        <v>0</v>
      </c>
      <c r="L111" s="477">
        <v>0</v>
      </c>
      <c r="M111" s="477">
        <v>0</v>
      </c>
      <c r="N111" s="477">
        <v>0</v>
      </c>
      <c r="O111" s="477">
        <v>0</v>
      </c>
      <c r="P111" s="477">
        <v>0</v>
      </c>
      <c r="Q111" s="477">
        <v>0</v>
      </c>
      <c r="R111" s="477">
        <v>0</v>
      </c>
      <c r="S111" s="477">
        <v>0</v>
      </c>
      <c r="T111" s="477">
        <v>0</v>
      </c>
      <c r="U111" s="477">
        <v>0</v>
      </c>
      <c r="V111" s="477">
        <v>0</v>
      </c>
      <c r="W111" s="477">
        <v>0</v>
      </c>
      <c r="X111" s="477">
        <v>0</v>
      </c>
      <c r="Y111" s="477">
        <v>0</v>
      </c>
      <c r="Z111" s="477">
        <v>0</v>
      </c>
      <c r="AA111" s="477">
        <v>0</v>
      </c>
      <c r="AB111" s="477">
        <v>0</v>
      </c>
      <c r="AC111" s="477">
        <v>0</v>
      </c>
      <c r="AD111" s="477">
        <v>0</v>
      </c>
      <c r="AE111" s="477">
        <f t="shared" si="12"/>
        <v>0</v>
      </c>
      <c r="AF111" s="477">
        <f t="shared" si="12"/>
        <v>0</v>
      </c>
      <c r="AG111" s="477">
        <f t="shared" si="12"/>
        <v>0</v>
      </c>
    </row>
    <row r="112" spans="1:34" s="470" customFormat="1" ht="24" x14ac:dyDescent="0.3">
      <c r="A112" s="471" t="s">
        <v>351</v>
      </c>
      <c r="B112" s="472" t="s">
        <v>504</v>
      </c>
      <c r="C112" s="472"/>
      <c r="D112" s="474">
        <f>SUM(D113:D121)</f>
        <v>-2694.3</v>
      </c>
      <c r="E112" s="473">
        <f t="shared" ref="E112:AG112" si="17">SUM(E113:E121)</f>
        <v>0</v>
      </c>
      <c r="F112" s="473">
        <f t="shared" si="17"/>
        <v>0</v>
      </c>
      <c r="G112" s="473">
        <f t="shared" si="17"/>
        <v>0</v>
      </c>
      <c r="H112" s="473">
        <f t="shared" si="17"/>
        <v>0</v>
      </c>
      <c r="I112" s="473">
        <f t="shared" si="17"/>
        <v>0</v>
      </c>
      <c r="J112" s="473">
        <f t="shared" si="17"/>
        <v>0</v>
      </c>
      <c r="K112" s="473">
        <f t="shared" si="17"/>
        <v>0</v>
      </c>
      <c r="L112" s="473">
        <f t="shared" si="17"/>
        <v>0</v>
      </c>
      <c r="M112" s="473">
        <f t="shared" si="17"/>
        <v>0</v>
      </c>
      <c r="N112" s="473">
        <f t="shared" si="17"/>
        <v>0</v>
      </c>
      <c r="O112" s="473">
        <f t="shared" si="17"/>
        <v>0</v>
      </c>
      <c r="P112" s="473">
        <f t="shared" si="17"/>
        <v>0</v>
      </c>
      <c r="Q112" s="473">
        <f t="shared" si="17"/>
        <v>0</v>
      </c>
      <c r="R112" s="473">
        <f t="shared" si="17"/>
        <v>0</v>
      </c>
      <c r="S112" s="473">
        <f t="shared" si="17"/>
        <v>0</v>
      </c>
      <c r="T112" s="473">
        <f t="shared" si="17"/>
        <v>0</v>
      </c>
      <c r="U112" s="473">
        <f t="shared" si="17"/>
        <v>0</v>
      </c>
      <c r="V112" s="473">
        <f t="shared" si="17"/>
        <v>0</v>
      </c>
      <c r="W112" s="473">
        <f t="shared" si="17"/>
        <v>0</v>
      </c>
      <c r="X112" s="473">
        <f t="shared" si="17"/>
        <v>0</v>
      </c>
      <c r="Y112" s="473">
        <f t="shared" si="17"/>
        <v>0</v>
      </c>
      <c r="Z112" s="473">
        <f t="shared" si="17"/>
        <v>0</v>
      </c>
      <c r="AA112" s="473">
        <f t="shared" si="17"/>
        <v>0</v>
      </c>
      <c r="AB112" s="473">
        <f t="shared" si="17"/>
        <v>0</v>
      </c>
      <c r="AC112" s="473">
        <f t="shared" si="17"/>
        <v>0</v>
      </c>
      <c r="AD112" s="473">
        <f t="shared" si="17"/>
        <v>0</v>
      </c>
      <c r="AE112" s="474">
        <f t="shared" si="17"/>
        <v>-2694.3</v>
      </c>
      <c r="AF112" s="473">
        <f t="shared" si="17"/>
        <v>0</v>
      </c>
      <c r="AG112" s="473">
        <f t="shared" si="17"/>
        <v>0</v>
      </c>
      <c r="AH112" s="470" t="b">
        <v>1</v>
      </c>
    </row>
    <row r="113" spans="1:34" x14ac:dyDescent="0.3">
      <c r="A113" s="464" t="s">
        <v>716</v>
      </c>
      <c r="B113" s="475" t="s">
        <v>504</v>
      </c>
      <c r="C113" s="475" t="s">
        <v>720</v>
      </c>
      <c r="D113" s="483">
        <v>-2432.15</v>
      </c>
      <c r="E113" s="477">
        <v>0</v>
      </c>
      <c r="F113" s="477">
        <v>0</v>
      </c>
      <c r="G113" s="477">
        <v>0</v>
      </c>
      <c r="H113" s="477">
        <v>0</v>
      </c>
      <c r="I113" s="477">
        <v>0</v>
      </c>
      <c r="J113" s="477">
        <v>0</v>
      </c>
      <c r="K113" s="477">
        <v>0</v>
      </c>
      <c r="L113" s="477">
        <v>0</v>
      </c>
      <c r="M113" s="477">
        <v>0</v>
      </c>
      <c r="N113" s="477">
        <v>0</v>
      </c>
      <c r="O113" s="477">
        <v>0</v>
      </c>
      <c r="P113" s="477">
        <v>0</v>
      </c>
      <c r="Q113" s="477">
        <v>0</v>
      </c>
      <c r="R113" s="477">
        <v>0</v>
      </c>
      <c r="S113" s="477">
        <v>0</v>
      </c>
      <c r="T113" s="477">
        <v>0</v>
      </c>
      <c r="U113" s="477">
        <v>0</v>
      </c>
      <c r="V113" s="477">
        <v>0</v>
      </c>
      <c r="W113" s="477">
        <v>0</v>
      </c>
      <c r="X113" s="477">
        <v>0</v>
      </c>
      <c r="Y113" s="477">
        <v>0</v>
      </c>
      <c r="Z113" s="477">
        <v>0</v>
      </c>
      <c r="AA113" s="477">
        <v>0</v>
      </c>
      <c r="AB113" s="477">
        <v>0</v>
      </c>
      <c r="AC113" s="477">
        <v>0</v>
      </c>
      <c r="AD113" s="477">
        <v>0</v>
      </c>
      <c r="AE113" s="483">
        <f t="shared" si="12"/>
        <v>-2432.15</v>
      </c>
      <c r="AF113" s="477">
        <f t="shared" si="12"/>
        <v>0</v>
      </c>
      <c r="AG113" s="477">
        <f t="shared" si="12"/>
        <v>0</v>
      </c>
    </row>
    <row r="114" spans="1:34" x14ac:dyDescent="0.3">
      <c r="A114" s="464" t="s">
        <v>715</v>
      </c>
      <c r="B114" s="475" t="s">
        <v>504</v>
      </c>
      <c r="C114" s="475" t="s">
        <v>722</v>
      </c>
      <c r="D114" s="483">
        <v>-131.19</v>
      </c>
      <c r="E114" s="477">
        <v>0</v>
      </c>
      <c r="F114" s="477">
        <v>0</v>
      </c>
      <c r="G114" s="477">
        <v>0</v>
      </c>
      <c r="H114" s="477">
        <v>0</v>
      </c>
      <c r="I114" s="477">
        <v>0</v>
      </c>
      <c r="J114" s="477">
        <v>0</v>
      </c>
      <c r="K114" s="477">
        <v>0</v>
      </c>
      <c r="L114" s="477">
        <v>0</v>
      </c>
      <c r="M114" s="477">
        <v>0</v>
      </c>
      <c r="N114" s="477">
        <v>0</v>
      </c>
      <c r="O114" s="477">
        <v>0</v>
      </c>
      <c r="P114" s="477">
        <v>0</v>
      </c>
      <c r="Q114" s="477">
        <v>0</v>
      </c>
      <c r="R114" s="477">
        <v>0</v>
      </c>
      <c r="S114" s="477">
        <v>0</v>
      </c>
      <c r="T114" s="477">
        <v>0</v>
      </c>
      <c r="U114" s="477">
        <v>0</v>
      </c>
      <c r="V114" s="477">
        <v>0</v>
      </c>
      <c r="W114" s="477">
        <v>0</v>
      </c>
      <c r="X114" s="477">
        <v>0</v>
      </c>
      <c r="Y114" s="477">
        <v>0</v>
      </c>
      <c r="Z114" s="477">
        <v>0</v>
      </c>
      <c r="AA114" s="477">
        <v>0</v>
      </c>
      <c r="AB114" s="477">
        <v>0</v>
      </c>
      <c r="AC114" s="477">
        <v>0</v>
      </c>
      <c r="AD114" s="477">
        <v>0</v>
      </c>
      <c r="AE114" s="483">
        <f t="shared" si="12"/>
        <v>-131.19</v>
      </c>
      <c r="AF114" s="477">
        <f t="shared" si="12"/>
        <v>0</v>
      </c>
      <c r="AG114" s="477">
        <f t="shared" si="12"/>
        <v>0</v>
      </c>
    </row>
    <row r="115" spans="1:34" x14ac:dyDescent="0.3">
      <c r="A115" s="464" t="s">
        <v>714</v>
      </c>
      <c r="B115" s="475" t="s">
        <v>504</v>
      </c>
      <c r="C115" s="475" t="s">
        <v>722</v>
      </c>
      <c r="D115" s="483">
        <v>-50.49</v>
      </c>
      <c r="E115" s="477">
        <v>0</v>
      </c>
      <c r="F115" s="477">
        <v>0</v>
      </c>
      <c r="G115" s="477">
        <v>0</v>
      </c>
      <c r="H115" s="477">
        <v>0</v>
      </c>
      <c r="I115" s="477">
        <v>0</v>
      </c>
      <c r="J115" s="477">
        <v>0</v>
      </c>
      <c r="K115" s="477">
        <v>0</v>
      </c>
      <c r="L115" s="477">
        <v>0</v>
      </c>
      <c r="M115" s="477">
        <v>0</v>
      </c>
      <c r="N115" s="477">
        <v>0</v>
      </c>
      <c r="O115" s="477">
        <v>0</v>
      </c>
      <c r="P115" s="477">
        <v>0</v>
      </c>
      <c r="Q115" s="477">
        <v>0</v>
      </c>
      <c r="R115" s="477">
        <v>0</v>
      </c>
      <c r="S115" s="477">
        <v>0</v>
      </c>
      <c r="T115" s="477">
        <v>0</v>
      </c>
      <c r="U115" s="477">
        <v>0</v>
      </c>
      <c r="V115" s="477">
        <v>0</v>
      </c>
      <c r="W115" s="477">
        <v>0</v>
      </c>
      <c r="X115" s="477">
        <v>0</v>
      </c>
      <c r="Y115" s="477">
        <v>0</v>
      </c>
      <c r="Z115" s="477">
        <v>0</v>
      </c>
      <c r="AA115" s="477">
        <v>0</v>
      </c>
      <c r="AB115" s="477">
        <v>0</v>
      </c>
      <c r="AC115" s="477">
        <v>0</v>
      </c>
      <c r="AD115" s="477">
        <v>0</v>
      </c>
      <c r="AE115" s="483">
        <f t="shared" si="12"/>
        <v>-50.49</v>
      </c>
      <c r="AF115" s="477">
        <f t="shared" si="12"/>
        <v>0</v>
      </c>
      <c r="AG115" s="477">
        <f t="shared" si="12"/>
        <v>0</v>
      </c>
    </row>
    <row r="116" spans="1:34" x14ac:dyDescent="0.3">
      <c r="A116" s="464" t="s">
        <v>713</v>
      </c>
      <c r="B116" s="475" t="s">
        <v>504</v>
      </c>
      <c r="C116" s="475" t="s">
        <v>722</v>
      </c>
      <c r="D116" s="476">
        <v>0</v>
      </c>
      <c r="E116" s="477">
        <v>0</v>
      </c>
      <c r="F116" s="477">
        <v>0</v>
      </c>
      <c r="G116" s="477">
        <v>0</v>
      </c>
      <c r="H116" s="477">
        <v>0</v>
      </c>
      <c r="I116" s="477">
        <v>0</v>
      </c>
      <c r="J116" s="477">
        <v>0</v>
      </c>
      <c r="K116" s="477">
        <v>0</v>
      </c>
      <c r="L116" s="477">
        <v>0</v>
      </c>
      <c r="M116" s="477">
        <v>0</v>
      </c>
      <c r="N116" s="477">
        <v>0</v>
      </c>
      <c r="O116" s="477">
        <v>0</v>
      </c>
      <c r="P116" s="477">
        <v>0</v>
      </c>
      <c r="Q116" s="477">
        <v>0</v>
      </c>
      <c r="R116" s="477">
        <v>0</v>
      </c>
      <c r="S116" s="477">
        <v>0</v>
      </c>
      <c r="T116" s="477">
        <v>0</v>
      </c>
      <c r="U116" s="477">
        <v>0</v>
      </c>
      <c r="V116" s="477">
        <v>0</v>
      </c>
      <c r="W116" s="477">
        <v>0</v>
      </c>
      <c r="X116" s="477">
        <v>0</v>
      </c>
      <c r="Y116" s="477">
        <v>0</v>
      </c>
      <c r="Z116" s="477">
        <v>0</v>
      </c>
      <c r="AA116" s="477">
        <v>0</v>
      </c>
      <c r="AB116" s="477">
        <v>0</v>
      </c>
      <c r="AC116" s="477">
        <v>0</v>
      </c>
      <c r="AD116" s="477">
        <v>0</v>
      </c>
      <c r="AE116" s="483">
        <f t="shared" si="12"/>
        <v>0</v>
      </c>
      <c r="AF116" s="477">
        <f t="shared" si="12"/>
        <v>0</v>
      </c>
      <c r="AG116" s="477">
        <f t="shared" si="12"/>
        <v>0</v>
      </c>
    </row>
    <row r="117" spans="1:34" x14ac:dyDescent="0.3">
      <c r="A117" s="464" t="s">
        <v>712</v>
      </c>
      <c r="B117" s="475" t="s">
        <v>504</v>
      </c>
      <c r="C117" s="475" t="s">
        <v>722</v>
      </c>
      <c r="D117" s="476">
        <v>0</v>
      </c>
      <c r="E117" s="477">
        <v>0</v>
      </c>
      <c r="F117" s="477">
        <v>0</v>
      </c>
      <c r="G117" s="477">
        <v>0</v>
      </c>
      <c r="H117" s="477">
        <v>0</v>
      </c>
      <c r="I117" s="477">
        <v>0</v>
      </c>
      <c r="J117" s="477">
        <v>0</v>
      </c>
      <c r="K117" s="477">
        <v>0</v>
      </c>
      <c r="L117" s="477">
        <v>0</v>
      </c>
      <c r="M117" s="477">
        <v>0</v>
      </c>
      <c r="N117" s="477">
        <v>0</v>
      </c>
      <c r="O117" s="477">
        <v>0</v>
      </c>
      <c r="P117" s="477">
        <v>0</v>
      </c>
      <c r="Q117" s="477">
        <v>0</v>
      </c>
      <c r="R117" s="477">
        <v>0</v>
      </c>
      <c r="S117" s="477">
        <v>0</v>
      </c>
      <c r="T117" s="477">
        <v>0</v>
      </c>
      <c r="U117" s="477">
        <v>0</v>
      </c>
      <c r="V117" s="477">
        <v>0</v>
      </c>
      <c r="W117" s="477">
        <v>0</v>
      </c>
      <c r="X117" s="477">
        <v>0</v>
      </c>
      <c r="Y117" s="477">
        <v>0</v>
      </c>
      <c r="Z117" s="477">
        <v>0</v>
      </c>
      <c r="AA117" s="477">
        <v>0</v>
      </c>
      <c r="AB117" s="477">
        <v>0</v>
      </c>
      <c r="AC117" s="477">
        <v>0</v>
      </c>
      <c r="AD117" s="477">
        <v>0</v>
      </c>
      <c r="AE117" s="483">
        <f t="shared" si="12"/>
        <v>0</v>
      </c>
      <c r="AF117" s="477">
        <f t="shared" si="12"/>
        <v>0</v>
      </c>
      <c r="AG117" s="477">
        <f t="shared" si="12"/>
        <v>0</v>
      </c>
    </row>
    <row r="118" spans="1:34" x14ac:dyDescent="0.3">
      <c r="A118" s="464" t="s">
        <v>711</v>
      </c>
      <c r="B118" s="475" t="s">
        <v>504</v>
      </c>
      <c r="C118" s="475" t="s">
        <v>722</v>
      </c>
      <c r="D118" s="483">
        <v>-22.38</v>
      </c>
      <c r="E118" s="477">
        <v>0</v>
      </c>
      <c r="F118" s="477">
        <v>0</v>
      </c>
      <c r="G118" s="477">
        <v>0</v>
      </c>
      <c r="H118" s="477">
        <v>0</v>
      </c>
      <c r="I118" s="477">
        <v>0</v>
      </c>
      <c r="J118" s="477">
        <v>0</v>
      </c>
      <c r="K118" s="477">
        <v>0</v>
      </c>
      <c r="L118" s="477">
        <v>0</v>
      </c>
      <c r="M118" s="477">
        <v>0</v>
      </c>
      <c r="N118" s="477">
        <v>0</v>
      </c>
      <c r="O118" s="477">
        <v>0</v>
      </c>
      <c r="P118" s="477">
        <v>0</v>
      </c>
      <c r="Q118" s="477">
        <v>0</v>
      </c>
      <c r="R118" s="477">
        <v>0</v>
      </c>
      <c r="S118" s="477">
        <v>0</v>
      </c>
      <c r="T118" s="477">
        <v>0</v>
      </c>
      <c r="U118" s="477">
        <v>0</v>
      </c>
      <c r="V118" s="477">
        <v>0</v>
      </c>
      <c r="W118" s="477">
        <v>0</v>
      </c>
      <c r="X118" s="477">
        <v>0</v>
      </c>
      <c r="Y118" s="477">
        <v>0</v>
      </c>
      <c r="Z118" s="477">
        <v>0</v>
      </c>
      <c r="AA118" s="477">
        <v>0</v>
      </c>
      <c r="AB118" s="477">
        <v>0</v>
      </c>
      <c r="AC118" s="477">
        <v>0</v>
      </c>
      <c r="AD118" s="477">
        <v>0</v>
      </c>
      <c r="AE118" s="477">
        <f t="shared" si="12"/>
        <v>-22.38</v>
      </c>
      <c r="AF118" s="477">
        <f t="shared" si="12"/>
        <v>0</v>
      </c>
      <c r="AG118" s="477">
        <f t="shared" si="12"/>
        <v>0</v>
      </c>
    </row>
    <row r="119" spans="1:34" x14ac:dyDescent="0.3">
      <c r="A119" s="464" t="s">
        <v>710</v>
      </c>
      <c r="B119" s="475" t="s">
        <v>504</v>
      </c>
      <c r="C119" s="475" t="s">
        <v>722</v>
      </c>
      <c r="D119" s="483">
        <v>-58.08</v>
      </c>
      <c r="E119" s="477">
        <v>0</v>
      </c>
      <c r="F119" s="477">
        <v>0</v>
      </c>
      <c r="G119" s="477">
        <v>0</v>
      </c>
      <c r="H119" s="477">
        <v>0</v>
      </c>
      <c r="I119" s="477">
        <v>0</v>
      </c>
      <c r="J119" s="477">
        <v>0</v>
      </c>
      <c r="K119" s="477">
        <v>0</v>
      </c>
      <c r="L119" s="477">
        <v>0</v>
      </c>
      <c r="M119" s="477">
        <v>0</v>
      </c>
      <c r="N119" s="477">
        <v>0</v>
      </c>
      <c r="O119" s="477">
        <v>0</v>
      </c>
      <c r="P119" s="477">
        <v>0</v>
      </c>
      <c r="Q119" s="477">
        <v>0</v>
      </c>
      <c r="R119" s="477">
        <v>0</v>
      </c>
      <c r="S119" s="477">
        <v>0</v>
      </c>
      <c r="T119" s="477">
        <v>0</v>
      </c>
      <c r="U119" s="477">
        <v>0</v>
      </c>
      <c r="V119" s="477">
        <v>0</v>
      </c>
      <c r="W119" s="477">
        <v>0</v>
      </c>
      <c r="X119" s="477">
        <v>0</v>
      </c>
      <c r="Y119" s="477">
        <v>0</v>
      </c>
      <c r="Z119" s="477">
        <v>0</v>
      </c>
      <c r="AA119" s="477">
        <v>0</v>
      </c>
      <c r="AB119" s="477">
        <v>0</v>
      </c>
      <c r="AC119" s="477">
        <v>0</v>
      </c>
      <c r="AD119" s="477">
        <v>0</v>
      </c>
      <c r="AE119" s="477">
        <f t="shared" si="12"/>
        <v>-58.08</v>
      </c>
      <c r="AF119" s="477">
        <f t="shared" si="12"/>
        <v>0</v>
      </c>
      <c r="AG119" s="477">
        <f t="shared" si="12"/>
        <v>0</v>
      </c>
    </row>
    <row r="120" spans="1:34" x14ac:dyDescent="0.3">
      <c r="A120" s="464" t="s">
        <v>709</v>
      </c>
      <c r="B120" s="475" t="s">
        <v>504</v>
      </c>
      <c r="C120" s="475" t="s">
        <v>722</v>
      </c>
      <c r="D120" s="483">
        <v>-0.01</v>
      </c>
      <c r="E120" s="477">
        <v>0</v>
      </c>
      <c r="F120" s="477">
        <v>0</v>
      </c>
      <c r="G120" s="477">
        <v>0</v>
      </c>
      <c r="H120" s="477">
        <v>0</v>
      </c>
      <c r="I120" s="477">
        <v>0</v>
      </c>
      <c r="J120" s="477">
        <v>0</v>
      </c>
      <c r="K120" s="477">
        <v>0</v>
      </c>
      <c r="L120" s="477">
        <v>0</v>
      </c>
      <c r="M120" s="477">
        <v>0</v>
      </c>
      <c r="N120" s="477">
        <v>0</v>
      </c>
      <c r="O120" s="477">
        <v>0</v>
      </c>
      <c r="P120" s="477">
        <v>0</v>
      </c>
      <c r="Q120" s="477">
        <v>0</v>
      </c>
      <c r="R120" s="477">
        <v>0</v>
      </c>
      <c r="S120" s="477">
        <v>0</v>
      </c>
      <c r="T120" s="477">
        <v>0</v>
      </c>
      <c r="U120" s="477">
        <v>0</v>
      </c>
      <c r="V120" s="477">
        <v>0</v>
      </c>
      <c r="W120" s="477">
        <v>0</v>
      </c>
      <c r="X120" s="477">
        <v>0</v>
      </c>
      <c r="Y120" s="477">
        <v>0</v>
      </c>
      <c r="Z120" s="477">
        <v>0</v>
      </c>
      <c r="AA120" s="477">
        <v>0</v>
      </c>
      <c r="AB120" s="477">
        <v>0</v>
      </c>
      <c r="AC120" s="477">
        <v>0</v>
      </c>
      <c r="AD120" s="477">
        <v>0</v>
      </c>
      <c r="AE120" s="483">
        <f t="shared" si="12"/>
        <v>-0.01</v>
      </c>
      <c r="AF120" s="477">
        <f t="shared" si="12"/>
        <v>0</v>
      </c>
      <c r="AG120" s="477">
        <f t="shared" si="12"/>
        <v>0</v>
      </c>
    </row>
    <row r="121" spans="1:34" x14ac:dyDescent="0.3">
      <c r="A121" s="464" t="s">
        <v>708</v>
      </c>
      <c r="B121" s="475" t="s">
        <v>504</v>
      </c>
      <c r="C121" s="475" t="s">
        <v>722</v>
      </c>
      <c r="D121" s="476">
        <v>0</v>
      </c>
      <c r="E121" s="477">
        <v>0</v>
      </c>
      <c r="F121" s="477">
        <v>0</v>
      </c>
      <c r="G121" s="477">
        <v>0</v>
      </c>
      <c r="H121" s="477">
        <v>0</v>
      </c>
      <c r="I121" s="477">
        <v>0</v>
      </c>
      <c r="J121" s="477">
        <v>0</v>
      </c>
      <c r="K121" s="477">
        <v>0</v>
      </c>
      <c r="L121" s="477">
        <v>0</v>
      </c>
      <c r="M121" s="477">
        <v>0</v>
      </c>
      <c r="N121" s="477">
        <v>0</v>
      </c>
      <c r="O121" s="477">
        <v>0</v>
      </c>
      <c r="P121" s="477">
        <v>0</v>
      </c>
      <c r="Q121" s="477">
        <v>0</v>
      </c>
      <c r="R121" s="477">
        <v>0</v>
      </c>
      <c r="S121" s="477">
        <v>0</v>
      </c>
      <c r="T121" s="477">
        <v>0</v>
      </c>
      <c r="U121" s="477">
        <v>0</v>
      </c>
      <c r="V121" s="477">
        <v>0</v>
      </c>
      <c r="W121" s="477">
        <v>0</v>
      </c>
      <c r="X121" s="477">
        <v>0</v>
      </c>
      <c r="Y121" s="477">
        <v>0</v>
      </c>
      <c r="Z121" s="477">
        <v>0</v>
      </c>
      <c r="AA121" s="477">
        <v>0</v>
      </c>
      <c r="AB121" s="477">
        <v>0</v>
      </c>
      <c r="AC121" s="477">
        <v>0</v>
      </c>
      <c r="AD121" s="477">
        <v>0</v>
      </c>
      <c r="AE121" s="477">
        <f t="shared" si="12"/>
        <v>0</v>
      </c>
      <c r="AF121" s="477">
        <f t="shared" si="12"/>
        <v>0</v>
      </c>
      <c r="AG121" s="477">
        <f t="shared" si="12"/>
        <v>0</v>
      </c>
    </row>
    <row r="122" spans="1:34" s="470" customFormat="1" x14ac:dyDescent="0.3">
      <c r="A122" s="466" t="s">
        <v>347</v>
      </c>
      <c r="B122" s="467" t="s">
        <v>504</v>
      </c>
      <c r="C122" s="467"/>
      <c r="D122" s="468">
        <f>SUM(D123:D131)</f>
        <v>377283.05999999994</v>
      </c>
      <c r="E122" s="468">
        <f t="shared" ref="E122:AG122" si="18">SUM(E123:E131)</f>
        <v>0</v>
      </c>
      <c r="F122" s="468">
        <f t="shared" si="18"/>
        <v>0</v>
      </c>
      <c r="G122" s="468">
        <f t="shared" si="18"/>
        <v>0</v>
      </c>
      <c r="H122" s="468">
        <f t="shared" si="18"/>
        <v>0</v>
      </c>
      <c r="I122" s="468">
        <f t="shared" si="18"/>
        <v>0</v>
      </c>
      <c r="J122" s="468">
        <f t="shared" si="18"/>
        <v>179549.96000000005</v>
      </c>
      <c r="K122" s="468">
        <f t="shared" si="18"/>
        <v>0</v>
      </c>
      <c r="L122" s="468">
        <f t="shared" si="18"/>
        <v>0</v>
      </c>
      <c r="M122" s="468">
        <f t="shared" si="18"/>
        <v>1675.1999999999998</v>
      </c>
      <c r="N122" s="468">
        <f t="shared" si="18"/>
        <v>0</v>
      </c>
      <c r="O122" s="468">
        <f t="shared" si="18"/>
        <v>0</v>
      </c>
      <c r="P122" s="468">
        <f t="shared" si="18"/>
        <v>344642.64000000007</v>
      </c>
      <c r="Q122" s="468">
        <f t="shared" si="18"/>
        <v>0</v>
      </c>
      <c r="R122" s="468">
        <f t="shared" si="18"/>
        <v>0</v>
      </c>
      <c r="S122" s="468">
        <f t="shared" si="18"/>
        <v>0</v>
      </c>
      <c r="T122" s="468">
        <f t="shared" si="18"/>
        <v>0</v>
      </c>
      <c r="U122" s="468">
        <f t="shared" si="18"/>
        <v>0</v>
      </c>
      <c r="V122" s="468">
        <f t="shared" si="18"/>
        <v>0</v>
      </c>
      <c r="W122" s="468">
        <f t="shared" si="18"/>
        <v>0</v>
      </c>
      <c r="X122" s="468">
        <f t="shared" si="18"/>
        <v>0</v>
      </c>
      <c r="Y122" s="468">
        <f t="shared" si="18"/>
        <v>411045.06000000006</v>
      </c>
      <c r="Z122" s="468">
        <f t="shared" si="18"/>
        <v>0</v>
      </c>
      <c r="AA122" s="468">
        <f t="shared" si="18"/>
        <v>0</v>
      </c>
      <c r="AB122" s="468">
        <f t="shared" si="18"/>
        <v>0</v>
      </c>
      <c r="AC122" s="468">
        <f t="shared" si="18"/>
        <v>0</v>
      </c>
      <c r="AD122" s="468">
        <f t="shared" si="18"/>
        <v>0</v>
      </c>
      <c r="AE122" s="468">
        <f t="shared" si="18"/>
        <v>1314195.92</v>
      </c>
      <c r="AF122" s="468">
        <f t="shared" si="18"/>
        <v>0</v>
      </c>
      <c r="AG122" s="468">
        <f t="shared" si="18"/>
        <v>0</v>
      </c>
      <c r="AH122" s="1163" t="b">
        <v>1</v>
      </c>
    </row>
    <row r="123" spans="1:34" x14ac:dyDescent="0.3">
      <c r="A123" s="464" t="s">
        <v>716</v>
      </c>
      <c r="B123" s="475" t="s">
        <v>504</v>
      </c>
      <c r="C123" s="475" t="s">
        <v>720</v>
      </c>
      <c r="D123" s="476">
        <v>343729.08999999991</v>
      </c>
      <c r="E123" s="476">
        <v>0</v>
      </c>
      <c r="F123" s="476">
        <v>0</v>
      </c>
      <c r="G123" s="476">
        <v>0</v>
      </c>
      <c r="H123" s="476">
        <v>0</v>
      </c>
      <c r="I123" s="476">
        <v>0</v>
      </c>
      <c r="J123" s="476">
        <v>142850.70000000001</v>
      </c>
      <c r="K123" s="476">
        <v>0</v>
      </c>
      <c r="L123" s="476">
        <v>0</v>
      </c>
      <c r="M123" s="476">
        <v>1675.1999999999998</v>
      </c>
      <c r="N123" s="476">
        <v>0</v>
      </c>
      <c r="O123" s="476">
        <v>0</v>
      </c>
      <c r="P123" s="476">
        <v>305858.74000000005</v>
      </c>
      <c r="Q123" s="476">
        <v>0</v>
      </c>
      <c r="R123" s="476">
        <v>0</v>
      </c>
      <c r="S123" s="476">
        <v>0</v>
      </c>
      <c r="T123" s="476">
        <v>0</v>
      </c>
      <c r="U123" s="476">
        <v>0</v>
      </c>
      <c r="V123" s="476">
        <v>0</v>
      </c>
      <c r="W123" s="476">
        <v>0</v>
      </c>
      <c r="X123" s="476">
        <v>0</v>
      </c>
      <c r="Y123" s="476">
        <v>411045.06000000006</v>
      </c>
      <c r="Z123" s="476">
        <v>0</v>
      </c>
      <c r="AA123" s="476">
        <v>0</v>
      </c>
      <c r="AB123" s="476">
        <v>0</v>
      </c>
      <c r="AC123" s="476">
        <v>0</v>
      </c>
      <c r="AD123" s="476">
        <v>0</v>
      </c>
      <c r="AE123" s="476">
        <f t="shared" si="12"/>
        <v>1205158.79</v>
      </c>
      <c r="AF123" s="476">
        <f t="shared" si="12"/>
        <v>0</v>
      </c>
      <c r="AG123" s="476">
        <f t="shared" si="12"/>
        <v>0</v>
      </c>
    </row>
    <row r="124" spans="1:34" x14ac:dyDescent="0.3">
      <c r="A124" s="464" t="s">
        <v>715</v>
      </c>
      <c r="B124" s="475" t="s">
        <v>504</v>
      </c>
      <c r="C124" s="475" t="s">
        <v>722</v>
      </c>
      <c r="D124" s="476">
        <v>14579.02</v>
      </c>
      <c r="E124" s="476">
        <v>0</v>
      </c>
      <c r="F124" s="476">
        <v>0</v>
      </c>
      <c r="G124" s="476">
        <v>0</v>
      </c>
      <c r="H124" s="476">
        <v>0</v>
      </c>
      <c r="I124" s="476">
        <v>0</v>
      </c>
      <c r="J124" s="476">
        <v>19574.439999999999</v>
      </c>
      <c r="K124" s="476">
        <v>0</v>
      </c>
      <c r="L124" s="476">
        <v>0</v>
      </c>
      <c r="M124" s="476">
        <v>0</v>
      </c>
      <c r="N124" s="476">
        <v>0</v>
      </c>
      <c r="O124" s="476">
        <v>0</v>
      </c>
      <c r="P124" s="476">
        <v>858.31000000000006</v>
      </c>
      <c r="Q124" s="476">
        <v>0</v>
      </c>
      <c r="R124" s="476">
        <v>0</v>
      </c>
      <c r="S124" s="476">
        <v>0</v>
      </c>
      <c r="T124" s="476">
        <v>0</v>
      </c>
      <c r="U124" s="476">
        <v>0</v>
      </c>
      <c r="V124" s="476">
        <v>0</v>
      </c>
      <c r="W124" s="476">
        <v>0</v>
      </c>
      <c r="X124" s="476">
        <v>0</v>
      </c>
      <c r="Y124" s="476">
        <v>0</v>
      </c>
      <c r="Z124" s="476">
        <v>0</v>
      </c>
      <c r="AA124" s="476">
        <v>0</v>
      </c>
      <c r="AB124" s="476">
        <v>0</v>
      </c>
      <c r="AC124" s="476">
        <v>0</v>
      </c>
      <c r="AD124" s="476">
        <v>0</v>
      </c>
      <c r="AE124" s="476">
        <f t="shared" si="12"/>
        <v>35011.769999999997</v>
      </c>
      <c r="AF124" s="476">
        <f t="shared" si="12"/>
        <v>0</v>
      </c>
      <c r="AG124" s="476">
        <f t="shared" si="12"/>
        <v>0</v>
      </c>
    </row>
    <row r="125" spans="1:34" x14ac:dyDescent="0.3">
      <c r="A125" s="464" t="s">
        <v>714</v>
      </c>
      <c r="B125" s="475" t="s">
        <v>504</v>
      </c>
      <c r="C125" s="475" t="s">
        <v>722</v>
      </c>
      <c r="D125" s="476">
        <v>0</v>
      </c>
      <c r="E125" s="476">
        <v>0</v>
      </c>
      <c r="F125" s="476">
        <v>0</v>
      </c>
      <c r="G125" s="476">
        <v>0</v>
      </c>
      <c r="H125" s="476">
        <v>0</v>
      </c>
      <c r="I125" s="476">
        <v>0</v>
      </c>
      <c r="J125" s="476">
        <v>5592.67</v>
      </c>
      <c r="K125" s="476">
        <v>0</v>
      </c>
      <c r="L125" s="476">
        <v>0</v>
      </c>
      <c r="M125" s="476">
        <v>0</v>
      </c>
      <c r="N125" s="476">
        <v>0</v>
      </c>
      <c r="O125" s="476">
        <v>0</v>
      </c>
      <c r="P125" s="476">
        <v>5841.829999999999</v>
      </c>
      <c r="Q125" s="476">
        <v>0</v>
      </c>
      <c r="R125" s="476">
        <v>0</v>
      </c>
      <c r="S125" s="476">
        <v>0</v>
      </c>
      <c r="T125" s="476">
        <v>0</v>
      </c>
      <c r="U125" s="476">
        <v>0</v>
      </c>
      <c r="V125" s="476">
        <v>0</v>
      </c>
      <c r="W125" s="476">
        <v>0</v>
      </c>
      <c r="X125" s="476">
        <v>0</v>
      </c>
      <c r="Y125" s="476">
        <v>0</v>
      </c>
      <c r="Z125" s="476">
        <v>0</v>
      </c>
      <c r="AA125" s="476">
        <v>0</v>
      </c>
      <c r="AB125" s="476">
        <v>0</v>
      </c>
      <c r="AC125" s="476">
        <v>0</v>
      </c>
      <c r="AD125" s="476">
        <v>0</v>
      </c>
      <c r="AE125" s="476">
        <f t="shared" si="12"/>
        <v>11434.5</v>
      </c>
      <c r="AF125" s="476">
        <f t="shared" si="12"/>
        <v>0</v>
      </c>
      <c r="AG125" s="476">
        <f t="shared" si="12"/>
        <v>0</v>
      </c>
    </row>
    <row r="126" spans="1:34" x14ac:dyDescent="0.3">
      <c r="A126" s="464" t="s">
        <v>713</v>
      </c>
      <c r="B126" s="475" t="s">
        <v>504</v>
      </c>
      <c r="C126" s="475" t="s">
        <v>722</v>
      </c>
      <c r="D126" s="476">
        <v>0</v>
      </c>
      <c r="E126" s="476">
        <v>0</v>
      </c>
      <c r="F126" s="476">
        <v>0</v>
      </c>
      <c r="G126" s="476">
        <v>0</v>
      </c>
      <c r="H126" s="476">
        <v>0</v>
      </c>
      <c r="I126" s="476">
        <v>0</v>
      </c>
      <c r="J126" s="476">
        <v>2548.06</v>
      </c>
      <c r="K126" s="476">
        <v>0</v>
      </c>
      <c r="L126" s="476">
        <v>0</v>
      </c>
      <c r="M126" s="476">
        <v>0</v>
      </c>
      <c r="N126" s="476">
        <v>0</v>
      </c>
      <c r="O126" s="476">
        <v>0</v>
      </c>
      <c r="P126" s="476">
        <v>3276.12</v>
      </c>
      <c r="Q126" s="476">
        <v>0</v>
      </c>
      <c r="R126" s="476">
        <v>0</v>
      </c>
      <c r="S126" s="476">
        <v>0</v>
      </c>
      <c r="T126" s="476">
        <v>0</v>
      </c>
      <c r="U126" s="476">
        <v>0</v>
      </c>
      <c r="V126" s="476">
        <v>0</v>
      </c>
      <c r="W126" s="476">
        <v>0</v>
      </c>
      <c r="X126" s="476">
        <v>0</v>
      </c>
      <c r="Y126" s="476">
        <v>0</v>
      </c>
      <c r="Z126" s="476">
        <v>0</v>
      </c>
      <c r="AA126" s="476">
        <v>0</v>
      </c>
      <c r="AB126" s="476">
        <v>0</v>
      </c>
      <c r="AC126" s="476">
        <v>0</v>
      </c>
      <c r="AD126" s="476">
        <v>0</v>
      </c>
      <c r="AE126" s="476">
        <f t="shared" si="12"/>
        <v>5824.18</v>
      </c>
      <c r="AF126" s="476">
        <f t="shared" si="12"/>
        <v>0</v>
      </c>
      <c r="AG126" s="476">
        <f t="shared" si="12"/>
        <v>0</v>
      </c>
    </row>
    <row r="127" spans="1:34" x14ac:dyDescent="0.3">
      <c r="A127" s="464" t="s">
        <v>712</v>
      </c>
      <c r="B127" s="475" t="s">
        <v>504</v>
      </c>
      <c r="C127" s="475" t="s">
        <v>722</v>
      </c>
      <c r="D127" s="476">
        <v>0</v>
      </c>
      <c r="E127" s="476">
        <v>0</v>
      </c>
      <c r="F127" s="476">
        <v>0</v>
      </c>
      <c r="G127" s="476">
        <v>0</v>
      </c>
      <c r="H127" s="476">
        <v>0</v>
      </c>
      <c r="I127" s="476">
        <v>0</v>
      </c>
      <c r="J127" s="476">
        <v>754.13</v>
      </c>
      <c r="K127" s="476">
        <v>0</v>
      </c>
      <c r="L127" s="476">
        <v>0</v>
      </c>
      <c r="M127" s="476">
        <v>0</v>
      </c>
      <c r="N127" s="476">
        <v>0</v>
      </c>
      <c r="O127" s="476">
        <v>0</v>
      </c>
      <c r="P127" s="476">
        <v>28807.579999999998</v>
      </c>
      <c r="Q127" s="476">
        <v>0</v>
      </c>
      <c r="R127" s="476">
        <v>0</v>
      </c>
      <c r="S127" s="476">
        <v>0</v>
      </c>
      <c r="T127" s="476">
        <v>0</v>
      </c>
      <c r="U127" s="476">
        <v>0</v>
      </c>
      <c r="V127" s="476">
        <v>0</v>
      </c>
      <c r="W127" s="476">
        <v>0</v>
      </c>
      <c r="X127" s="476">
        <v>0</v>
      </c>
      <c r="Y127" s="476">
        <v>0</v>
      </c>
      <c r="Z127" s="476">
        <v>0</v>
      </c>
      <c r="AA127" s="476">
        <v>0</v>
      </c>
      <c r="AB127" s="476">
        <v>0</v>
      </c>
      <c r="AC127" s="476">
        <v>0</v>
      </c>
      <c r="AD127" s="476">
        <v>0</v>
      </c>
      <c r="AE127" s="476">
        <f t="shared" si="12"/>
        <v>29561.71</v>
      </c>
      <c r="AF127" s="476">
        <f t="shared" si="12"/>
        <v>0</v>
      </c>
      <c r="AG127" s="476">
        <f t="shared" si="12"/>
        <v>0</v>
      </c>
    </row>
    <row r="128" spans="1:34" x14ac:dyDescent="0.3">
      <c r="A128" s="464" t="s">
        <v>711</v>
      </c>
      <c r="B128" s="475" t="s">
        <v>504</v>
      </c>
      <c r="C128" s="475" t="s">
        <v>722</v>
      </c>
      <c r="D128" s="476">
        <v>24.5</v>
      </c>
      <c r="E128" s="476">
        <v>0</v>
      </c>
      <c r="F128" s="476">
        <v>0</v>
      </c>
      <c r="G128" s="476">
        <v>0</v>
      </c>
      <c r="H128" s="476">
        <v>0</v>
      </c>
      <c r="I128" s="476">
        <v>0</v>
      </c>
      <c r="J128" s="476">
        <v>307.37</v>
      </c>
      <c r="K128" s="476">
        <v>0</v>
      </c>
      <c r="L128" s="476">
        <v>0</v>
      </c>
      <c r="M128" s="476">
        <v>0</v>
      </c>
      <c r="N128" s="476">
        <v>0</v>
      </c>
      <c r="O128" s="476">
        <v>0</v>
      </c>
      <c r="P128" s="476">
        <v>0.06</v>
      </c>
      <c r="Q128" s="476">
        <v>0</v>
      </c>
      <c r="R128" s="476">
        <v>0</v>
      </c>
      <c r="S128" s="476">
        <v>0</v>
      </c>
      <c r="T128" s="476">
        <v>0</v>
      </c>
      <c r="U128" s="476">
        <v>0</v>
      </c>
      <c r="V128" s="476">
        <v>0</v>
      </c>
      <c r="W128" s="476">
        <v>0</v>
      </c>
      <c r="X128" s="476">
        <v>0</v>
      </c>
      <c r="Y128" s="476">
        <v>0</v>
      </c>
      <c r="Z128" s="476">
        <v>0</v>
      </c>
      <c r="AA128" s="476">
        <v>0</v>
      </c>
      <c r="AB128" s="476">
        <v>0</v>
      </c>
      <c r="AC128" s="476">
        <v>0</v>
      </c>
      <c r="AD128" s="476">
        <v>0</v>
      </c>
      <c r="AE128" s="476">
        <f t="shared" si="12"/>
        <v>331.93</v>
      </c>
      <c r="AF128" s="476">
        <f t="shared" si="12"/>
        <v>0</v>
      </c>
      <c r="AG128" s="476">
        <f t="shared" si="12"/>
        <v>0</v>
      </c>
    </row>
    <row r="129" spans="1:34" x14ac:dyDescent="0.3">
      <c r="A129" s="464" t="s">
        <v>710</v>
      </c>
      <c r="B129" s="475" t="s">
        <v>504</v>
      </c>
      <c r="C129" s="475" t="s">
        <v>722</v>
      </c>
      <c r="D129" s="476">
        <v>5415.05</v>
      </c>
      <c r="E129" s="476">
        <v>0</v>
      </c>
      <c r="F129" s="476">
        <v>0</v>
      </c>
      <c r="G129" s="476">
        <v>0</v>
      </c>
      <c r="H129" s="476">
        <v>0</v>
      </c>
      <c r="I129" s="476">
        <v>0</v>
      </c>
      <c r="J129" s="476">
        <v>1516.89</v>
      </c>
      <c r="K129" s="476">
        <v>0</v>
      </c>
      <c r="L129" s="476">
        <v>0</v>
      </c>
      <c r="M129" s="476">
        <v>0</v>
      </c>
      <c r="N129" s="476">
        <v>0</v>
      </c>
      <c r="O129" s="476">
        <v>0</v>
      </c>
      <c r="P129" s="476">
        <v>0</v>
      </c>
      <c r="Q129" s="476">
        <v>0</v>
      </c>
      <c r="R129" s="476">
        <v>0</v>
      </c>
      <c r="S129" s="476">
        <v>0</v>
      </c>
      <c r="T129" s="476">
        <v>0</v>
      </c>
      <c r="U129" s="476">
        <v>0</v>
      </c>
      <c r="V129" s="476">
        <v>0</v>
      </c>
      <c r="W129" s="476">
        <v>0</v>
      </c>
      <c r="X129" s="476">
        <v>0</v>
      </c>
      <c r="Y129" s="476">
        <v>0</v>
      </c>
      <c r="Z129" s="476">
        <v>0</v>
      </c>
      <c r="AA129" s="476">
        <v>0</v>
      </c>
      <c r="AB129" s="476">
        <v>0</v>
      </c>
      <c r="AC129" s="476">
        <v>0</v>
      </c>
      <c r="AD129" s="476">
        <v>0</v>
      </c>
      <c r="AE129" s="476">
        <f t="shared" si="12"/>
        <v>6931.9400000000005</v>
      </c>
      <c r="AF129" s="476">
        <f t="shared" si="12"/>
        <v>0</v>
      </c>
      <c r="AG129" s="476">
        <f t="shared" si="12"/>
        <v>0</v>
      </c>
    </row>
    <row r="130" spans="1:34" x14ac:dyDescent="0.3">
      <c r="A130" s="464" t="s">
        <v>709</v>
      </c>
      <c r="B130" s="475" t="s">
        <v>504</v>
      </c>
      <c r="C130" s="475" t="s">
        <v>722</v>
      </c>
      <c r="D130" s="476">
        <v>13535.4</v>
      </c>
      <c r="E130" s="476">
        <v>0</v>
      </c>
      <c r="F130" s="476">
        <v>0</v>
      </c>
      <c r="G130" s="476">
        <v>0</v>
      </c>
      <c r="H130" s="476">
        <v>0</v>
      </c>
      <c r="I130" s="476">
        <v>0</v>
      </c>
      <c r="J130" s="476">
        <v>6405.7000000000016</v>
      </c>
      <c r="K130" s="476">
        <v>0</v>
      </c>
      <c r="L130" s="476">
        <v>0</v>
      </c>
      <c r="M130" s="476">
        <v>0</v>
      </c>
      <c r="N130" s="476">
        <v>0</v>
      </c>
      <c r="O130" s="476">
        <v>0</v>
      </c>
      <c r="P130" s="476">
        <v>0</v>
      </c>
      <c r="Q130" s="476">
        <v>0</v>
      </c>
      <c r="R130" s="476">
        <v>0</v>
      </c>
      <c r="S130" s="476">
        <v>0</v>
      </c>
      <c r="T130" s="476">
        <v>0</v>
      </c>
      <c r="U130" s="476">
        <v>0</v>
      </c>
      <c r="V130" s="476">
        <v>0</v>
      </c>
      <c r="W130" s="476">
        <v>0</v>
      </c>
      <c r="X130" s="476">
        <v>0</v>
      </c>
      <c r="Y130" s="476">
        <v>0</v>
      </c>
      <c r="Z130" s="476">
        <v>0</v>
      </c>
      <c r="AA130" s="476">
        <v>0</v>
      </c>
      <c r="AB130" s="476">
        <v>0</v>
      </c>
      <c r="AC130" s="476">
        <v>0</v>
      </c>
      <c r="AD130" s="476">
        <v>0</v>
      </c>
      <c r="AE130" s="476">
        <f t="shared" si="12"/>
        <v>19941.100000000002</v>
      </c>
      <c r="AF130" s="476">
        <f t="shared" si="12"/>
        <v>0</v>
      </c>
      <c r="AG130" s="476">
        <f t="shared" si="12"/>
        <v>0</v>
      </c>
    </row>
    <row r="131" spans="1:34" x14ac:dyDescent="0.3">
      <c r="A131" s="464" t="s">
        <v>708</v>
      </c>
      <c r="B131" s="475" t="s">
        <v>504</v>
      </c>
      <c r="C131" s="475" t="s">
        <v>722</v>
      </c>
      <c r="D131" s="476">
        <v>0</v>
      </c>
      <c r="E131" s="476">
        <v>0</v>
      </c>
      <c r="F131" s="476">
        <v>0</v>
      </c>
      <c r="G131" s="476">
        <v>0</v>
      </c>
      <c r="H131" s="476">
        <v>0</v>
      </c>
      <c r="I131" s="476">
        <v>0</v>
      </c>
      <c r="J131" s="476">
        <v>0</v>
      </c>
      <c r="K131" s="476">
        <v>0</v>
      </c>
      <c r="L131" s="476">
        <v>0</v>
      </c>
      <c r="M131" s="476">
        <v>0</v>
      </c>
      <c r="N131" s="476">
        <v>0</v>
      </c>
      <c r="O131" s="476">
        <v>0</v>
      </c>
      <c r="P131" s="476">
        <v>0</v>
      </c>
      <c r="Q131" s="476">
        <v>0</v>
      </c>
      <c r="R131" s="476">
        <v>0</v>
      </c>
      <c r="S131" s="476">
        <v>0</v>
      </c>
      <c r="T131" s="476">
        <v>0</v>
      </c>
      <c r="U131" s="476">
        <v>0</v>
      </c>
      <c r="V131" s="476">
        <v>0</v>
      </c>
      <c r="W131" s="476">
        <v>0</v>
      </c>
      <c r="X131" s="476">
        <v>0</v>
      </c>
      <c r="Y131" s="476">
        <v>0</v>
      </c>
      <c r="Z131" s="476">
        <v>0</v>
      </c>
      <c r="AA131" s="476">
        <v>0</v>
      </c>
      <c r="AB131" s="476">
        <v>0</v>
      </c>
      <c r="AC131" s="476">
        <v>0</v>
      </c>
      <c r="AD131" s="476">
        <v>0</v>
      </c>
      <c r="AE131" s="476">
        <f t="shared" si="12"/>
        <v>0</v>
      </c>
      <c r="AF131" s="476">
        <f t="shared" si="12"/>
        <v>0</v>
      </c>
      <c r="AG131" s="476">
        <f t="shared" si="12"/>
        <v>0</v>
      </c>
    </row>
    <row r="132" spans="1:34" s="470" customFormat="1" ht="24" x14ac:dyDescent="0.3">
      <c r="A132" s="466" t="s">
        <v>346</v>
      </c>
      <c r="B132" s="467" t="s">
        <v>504</v>
      </c>
      <c r="C132" s="467"/>
      <c r="D132" s="468">
        <f>SUM(D133:D141)</f>
        <v>0</v>
      </c>
      <c r="E132" s="468">
        <f t="shared" ref="E132:AG132" si="19">SUM(E133:E141)</f>
        <v>0</v>
      </c>
      <c r="F132" s="468">
        <f t="shared" si="19"/>
        <v>0</v>
      </c>
      <c r="G132" s="468">
        <f t="shared" si="19"/>
        <v>0</v>
      </c>
      <c r="H132" s="468">
        <f t="shared" si="19"/>
        <v>0</v>
      </c>
      <c r="I132" s="468">
        <f t="shared" si="19"/>
        <v>0</v>
      </c>
      <c r="J132" s="468">
        <f t="shared" si="19"/>
        <v>118551.93000000004</v>
      </c>
      <c r="K132" s="468">
        <f t="shared" si="19"/>
        <v>0</v>
      </c>
      <c r="L132" s="468">
        <f t="shared" si="19"/>
        <v>0</v>
      </c>
      <c r="M132" s="468">
        <f t="shared" si="19"/>
        <v>0</v>
      </c>
      <c r="N132" s="468">
        <f t="shared" si="19"/>
        <v>0</v>
      </c>
      <c r="O132" s="468">
        <f t="shared" si="19"/>
        <v>0</v>
      </c>
      <c r="P132" s="468">
        <f t="shared" si="19"/>
        <v>0</v>
      </c>
      <c r="Q132" s="468">
        <f t="shared" si="19"/>
        <v>0</v>
      </c>
      <c r="R132" s="468">
        <f t="shared" si="19"/>
        <v>0</v>
      </c>
      <c r="S132" s="468">
        <f t="shared" si="19"/>
        <v>0</v>
      </c>
      <c r="T132" s="468">
        <f t="shared" si="19"/>
        <v>0</v>
      </c>
      <c r="U132" s="468">
        <f t="shared" si="19"/>
        <v>0</v>
      </c>
      <c r="V132" s="468">
        <f t="shared" si="19"/>
        <v>0</v>
      </c>
      <c r="W132" s="468">
        <f t="shared" si="19"/>
        <v>0</v>
      </c>
      <c r="X132" s="468">
        <f t="shared" si="19"/>
        <v>0</v>
      </c>
      <c r="Y132" s="468">
        <f t="shared" si="19"/>
        <v>0</v>
      </c>
      <c r="Z132" s="468">
        <f t="shared" si="19"/>
        <v>0</v>
      </c>
      <c r="AA132" s="468">
        <f t="shared" si="19"/>
        <v>0</v>
      </c>
      <c r="AB132" s="468">
        <f t="shared" si="19"/>
        <v>0</v>
      </c>
      <c r="AC132" s="468">
        <f t="shared" si="19"/>
        <v>0</v>
      </c>
      <c r="AD132" s="468">
        <f t="shared" si="19"/>
        <v>0</v>
      </c>
      <c r="AE132" s="468">
        <f t="shared" si="19"/>
        <v>118551.93000000004</v>
      </c>
      <c r="AF132" s="468">
        <f t="shared" si="19"/>
        <v>0</v>
      </c>
      <c r="AG132" s="468">
        <f t="shared" si="19"/>
        <v>0</v>
      </c>
      <c r="AH132" s="470" t="b">
        <v>1</v>
      </c>
    </row>
    <row r="133" spans="1:34" x14ac:dyDescent="0.3">
      <c r="A133" s="464" t="s">
        <v>716</v>
      </c>
      <c r="B133" s="475" t="s">
        <v>504</v>
      </c>
      <c r="C133" s="475" t="s">
        <v>720</v>
      </c>
      <c r="D133" s="476">
        <v>0</v>
      </c>
      <c r="E133" s="476">
        <v>0</v>
      </c>
      <c r="F133" s="476">
        <v>0</v>
      </c>
      <c r="G133" s="476">
        <v>0</v>
      </c>
      <c r="H133" s="476">
        <v>0</v>
      </c>
      <c r="I133" s="476">
        <v>0</v>
      </c>
      <c r="J133" s="476">
        <v>72599.709999999905</v>
      </c>
      <c r="K133" s="476">
        <v>0</v>
      </c>
      <c r="L133" s="476">
        <v>0</v>
      </c>
      <c r="M133" s="476">
        <v>0</v>
      </c>
      <c r="N133" s="476">
        <v>0</v>
      </c>
      <c r="O133" s="476">
        <v>0</v>
      </c>
      <c r="P133" s="476">
        <v>0</v>
      </c>
      <c r="Q133" s="476">
        <v>0</v>
      </c>
      <c r="R133" s="476">
        <v>0</v>
      </c>
      <c r="S133" s="476">
        <v>0</v>
      </c>
      <c r="T133" s="476">
        <v>0</v>
      </c>
      <c r="U133" s="476">
        <v>0</v>
      </c>
      <c r="V133" s="476">
        <v>0</v>
      </c>
      <c r="W133" s="476">
        <v>0</v>
      </c>
      <c r="X133" s="476">
        <v>0</v>
      </c>
      <c r="Y133" s="476">
        <v>0</v>
      </c>
      <c r="Z133" s="476">
        <v>0</v>
      </c>
      <c r="AA133" s="476">
        <v>0</v>
      </c>
      <c r="AB133" s="476">
        <v>0</v>
      </c>
      <c r="AC133" s="476">
        <v>0</v>
      </c>
      <c r="AD133" s="476">
        <v>0</v>
      </c>
      <c r="AE133" s="476">
        <f t="shared" si="12"/>
        <v>72599.709999999905</v>
      </c>
      <c r="AF133" s="476">
        <f t="shared" si="12"/>
        <v>0</v>
      </c>
      <c r="AG133" s="476">
        <f t="shared" si="12"/>
        <v>0</v>
      </c>
    </row>
    <row r="134" spans="1:34" x14ac:dyDescent="0.3">
      <c r="A134" s="464" t="s">
        <v>715</v>
      </c>
      <c r="B134" s="475" t="s">
        <v>504</v>
      </c>
      <c r="C134" s="475" t="s">
        <v>722</v>
      </c>
      <c r="D134" s="476">
        <v>0</v>
      </c>
      <c r="E134" s="476">
        <v>0</v>
      </c>
      <c r="F134" s="476">
        <v>0</v>
      </c>
      <c r="G134" s="476">
        <v>0</v>
      </c>
      <c r="H134" s="476">
        <v>0</v>
      </c>
      <c r="I134" s="476">
        <v>0</v>
      </c>
      <c r="J134" s="476">
        <v>143.25</v>
      </c>
      <c r="K134" s="476">
        <v>0</v>
      </c>
      <c r="L134" s="476">
        <v>0</v>
      </c>
      <c r="M134" s="476">
        <v>0</v>
      </c>
      <c r="N134" s="476">
        <v>0</v>
      </c>
      <c r="O134" s="476">
        <v>0</v>
      </c>
      <c r="P134" s="476">
        <v>0</v>
      </c>
      <c r="Q134" s="476">
        <v>0</v>
      </c>
      <c r="R134" s="476">
        <v>0</v>
      </c>
      <c r="S134" s="476">
        <v>0</v>
      </c>
      <c r="T134" s="476">
        <v>0</v>
      </c>
      <c r="U134" s="476">
        <v>0</v>
      </c>
      <c r="V134" s="476">
        <v>0</v>
      </c>
      <c r="W134" s="476">
        <v>0</v>
      </c>
      <c r="X134" s="476">
        <v>0</v>
      </c>
      <c r="Y134" s="476">
        <v>0</v>
      </c>
      <c r="Z134" s="476">
        <v>0</v>
      </c>
      <c r="AA134" s="476">
        <v>0</v>
      </c>
      <c r="AB134" s="476">
        <v>0</v>
      </c>
      <c r="AC134" s="476">
        <v>0</v>
      </c>
      <c r="AD134" s="476">
        <v>0</v>
      </c>
      <c r="AE134" s="476">
        <f t="shared" si="12"/>
        <v>143.25</v>
      </c>
      <c r="AF134" s="476">
        <f t="shared" si="12"/>
        <v>0</v>
      </c>
      <c r="AG134" s="476">
        <f t="shared" si="12"/>
        <v>0</v>
      </c>
    </row>
    <row r="135" spans="1:34" x14ac:dyDescent="0.3">
      <c r="A135" s="464" t="s">
        <v>714</v>
      </c>
      <c r="B135" s="475" t="s">
        <v>504</v>
      </c>
      <c r="C135" s="475" t="s">
        <v>722</v>
      </c>
      <c r="D135" s="476">
        <v>0</v>
      </c>
      <c r="E135" s="476">
        <v>0</v>
      </c>
      <c r="F135" s="476">
        <v>0</v>
      </c>
      <c r="G135" s="476">
        <v>0</v>
      </c>
      <c r="H135" s="476">
        <v>0</v>
      </c>
      <c r="I135" s="476">
        <v>0</v>
      </c>
      <c r="J135" s="476">
        <v>146.11000000000001</v>
      </c>
      <c r="K135" s="476">
        <v>0</v>
      </c>
      <c r="L135" s="476">
        <v>0</v>
      </c>
      <c r="M135" s="476">
        <v>0</v>
      </c>
      <c r="N135" s="476">
        <v>0</v>
      </c>
      <c r="O135" s="476">
        <v>0</v>
      </c>
      <c r="P135" s="476">
        <v>0</v>
      </c>
      <c r="Q135" s="476">
        <v>0</v>
      </c>
      <c r="R135" s="476">
        <v>0</v>
      </c>
      <c r="S135" s="476">
        <v>0</v>
      </c>
      <c r="T135" s="476">
        <v>0</v>
      </c>
      <c r="U135" s="476">
        <v>0</v>
      </c>
      <c r="V135" s="476">
        <v>0</v>
      </c>
      <c r="W135" s="476">
        <v>0</v>
      </c>
      <c r="X135" s="476">
        <v>0</v>
      </c>
      <c r="Y135" s="476">
        <v>0</v>
      </c>
      <c r="Z135" s="476">
        <v>0</v>
      </c>
      <c r="AA135" s="476">
        <v>0</v>
      </c>
      <c r="AB135" s="476">
        <v>0</v>
      </c>
      <c r="AC135" s="476">
        <v>0</v>
      </c>
      <c r="AD135" s="476">
        <v>0</v>
      </c>
      <c r="AE135" s="476">
        <f t="shared" ref="AE135:AG220" si="20">SUM(A135,D135,G135,J135,M135,P135,S135,V135,Y135,AB135)</f>
        <v>146.11000000000001</v>
      </c>
      <c r="AF135" s="476">
        <f t="shared" si="20"/>
        <v>0</v>
      </c>
      <c r="AG135" s="476">
        <f t="shared" si="20"/>
        <v>0</v>
      </c>
    </row>
    <row r="136" spans="1:34" x14ac:dyDescent="0.3">
      <c r="A136" s="464" t="s">
        <v>713</v>
      </c>
      <c r="B136" s="475" t="s">
        <v>504</v>
      </c>
      <c r="C136" s="475" t="s">
        <v>722</v>
      </c>
      <c r="D136" s="476">
        <v>0</v>
      </c>
      <c r="E136" s="476">
        <v>0</v>
      </c>
      <c r="F136" s="476">
        <v>0</v>
      </c>
      <c r="G136" s="476">
        <v>0</v>
      </c>
      <c r="H136" s="476">
        <v>0</v>
      </c>
      <c r="I136" s="476">
        <v>0</v>
      </c>
      <c r="J136" s="476">
        <v>317.01</v>
      </c>
      <c r="K136" s="476">
        <v>0</v>
      </c>
      <c r="L136" s="476">
        <v>0</v>
      </c>
      <c r="M136" s="476">
        <v>0</v>
      </c>
      <c r="N136" s="476">
        <v>0</v>
      </c>
      <c r="O136" s="476">
        <v>0</v>
      </c>
      <c r="P136" s="476">
        <v>0</v>
      </c>
      <c r="Q136" s="476">
        <v>0</v>
      </c>
      <c r="R136" s="476">
        <v>0</v>
      </c>
      <c r="S136" s="476">
        <v>0</v>
      </c>
      <c r="T136" s="476">
        <v>0</v>
      </c>
      <c r="U136" s="476">
        <v>0</v>
      </c>
      <c r="V136" s="476">
        <v>0</v>
      </c>
      <c r="W136" s="476">
        <v>0</v>
      </c>
      <c r="X136" s="476">
        <v>0</v>
      </c>
      <c r="Y136" s="476">
        <v>0</v>
      </c>
      <c r="Z136" s="476">
        <v>0</v>
      </c>
      <c r="AA136" s="476">
        <v>0</v>
      </c>
      <c r="AB136" s="476">
        <v>0</v>
      </c>
      <c r="AC136" s="476">
        <v>0</v>
      </c>
      <c r="AD136" s="476">
        <v>0</v>
      </c>
      <c r="AE136" s="476">
        <f t="shared" si="20"/>
        <v>317.01</v>
      </c>
      <c r="AF136" s="476">
        <f t="shared" si="20"/>
        <v>0</v>
      </c>
      <c r="AG136" s="476">
        <f t="shared" si="20"/>
        <v>0</v>
      </c>
    </row>
    <row r="137" spans="1:34" x14ac:dyDescent="0.3">
      <c r="A137" s="464" t="s">
        <v>712</v>
      </c>
      <c r="B137" s="475" t="s">
        <v>504</v>
      </c>
      <c r="C137" s="475" t="s">
        <v>722</v>
      </c>
      <c r="D137" s="476">
        <v>0</v>
      </c>
      <c r="E137" s="476">
        <v>0</v>
      </c>
      <c r="F137" s="476">
        <v>0</v>
      </c>
      <c r="G137" s="476">
        <v>0</v>
      </c>
      <c r="H137" s="476">
        <v>0</v>
      </c>
      <c r="I137" s="476">
        <v>0</v>
      </c>
      <c r="J137" s="476">
        <v>194.51999999999998</v>
      </c>
      <c r="K137" s="476">
        <v>0</v>
      </c>
      <c r="L137" s="476">
        <v>0</v>
      </c>
      <c r="M137" s="476">
        <v>0</v>
      </c>
      <c r="N137" s="476">
        <v>0</v>
      </c>
      <c r="O137" s="476">
        <v>0</v>
      </c>
      <c r="P137" s="476">
        <v>0</v>
      </c>
      <c r="Q137" s="476">
        <v>0</v>
      </c>
      <c r="R137" s="476">
        <v>0</v>
      </c>
      <c r="S137" s="476">
        <v>0</v>
      </c>
      <c r="T137" s="476">
        <v>0</v>
      </c>
      <c r="U137" s="476">
        <v>0</v>
      </c>
      <c r="V137" s="476">
        <v>0</v>
      </c>
      <c r="W137" s="476">
        <v>0</v>
      </c>
      <c r="X137" s="476">
        <v>0</v>
      </c>
      <c r="Y137" s="476">
        <v>0</v>
      </c>
      <c r="Z137" s="476">
        <v>0</v>
      </c>
      <c r="AA137" s="476">
        <v>0</v>
      </c>
      <c r="AB137" s="476">
        <v>0</v>
      </c>
      <c r="AC137" s="476">
        <v>0</v>
      </c>
      <c r="AD137" s="476">
        <v>0</v>
      </c>
      <c r="AE137" s="476">
        <f t="shared" si="20"/>
        <v>194.51999999999998</v>
      </c>
      <c r="AF137" s="476">
        <f t="shared" si="20"/>
        <v>0</v>
      </c>
      <c r="AG137" s="476">
        <f t="shared" si="20"/>
        <v>0</v>
      </c>
    </row>
    <row r="138" spans="1:34" x14ac:dyDescent="0.3">
      <c r="A138" s="464" t="s">
        <v>711</v>
      </c>
      <c r="B138" s="475" t="s">
        <v>504</v>
      </c>
      <c r="C138" s="475" t="s">
        <v>722</v>
      </c>
      <c r="D138" s="476">
        <v>0</v>
      </c>
      <c r="E138" s="476">
        <v>0</v>
      </c>
      <c r="F138" s="476">
        <v>0</v>
      </c>
      <c r="G138" s="476">
        <v>0</v>
      </c>
      <c r="H138" s="476">
        <v>0</v>
      </c>
      <c r="I138" s="476">
        <v>0</v>
      </c>
      <c r="J138" s="476">
        <v>870.72</v>
      </c>
      <c r="K138" s="476">
        <v>0</v>
      </c>
      <c r="L138" s="476">
        <v>0</v>
      </c>
      <c r="M138" s="476">
        <v>0</v>
      </c>
      <c r="N138" s="476">
        <v>0</v>
      </c>
      <c r="O138" s="476">
        <v>0</v>
      </c>
      <c r="P138" s="476">
        <v>0</v>
      </c>
      <c r="Q138" s="476">
        <v>0</v>
      </c>
      <c r="R138" s="476">
        <v>0</v>
      </c>
      <c r="S138" s="476">
        <v>0</v>
      </c>
      <c r="T138" s="476">
        <v>0</v>
      </c>
      <c r="U138" s="476">
        <v>0</v>
      </c>
      <c r="V138" s="476">
        <v>0</v>
      </c>
      <c r="W138" s="476">
        <v>0</v>
      </c>
      <c r="X138" s="476">
        <v>0</v>
      </c>
      <c r="Y138" s="476">
        <v>0</v>
      </c>
      <c r="Z138" s="476">
        <v>0</v>
      </c>
      <c r="AA138" s="476">
        <v>0</v>
      </c>
      <c r="AB138" s="476">
        <v>0</v>
      </c>
      <c r="AC138" s="476">
        <v>0</v>
      </c>
      <c r="AD138" s="476">
        <v>0</v>
      </c>
      <c r="AE138" s="476">
        <f t="shared" si="20"/>
        <v>870.72</v>
      </c>
      <c r="AF138" s="476">
        <f t="shared" si="20"/>
        <v>0</v>
      </c>
      <c r="AG138" s="476">
        <f t="shared" si="20"/>
        <v>0</v>
      </c>
    </row>
    <row r="139" spans="1:34" x14ac:dyDescent="0.3">
      <c r="A139" s="464" t="s">
        <v>710</v>
      </c>
      <c r="B139" s="475" t="s">
        <v>504</v>
      </c>
      <c r="C139" s="475" t="s">
        <v>722</v>
      </c>
      <c r="D139" s="476">
        <v>0</v>
      </c>
      <c r="E139" s="476">
        <v>0</v>
      </c>
      <c r="F139" s="476">
        <v>0</v>
      </c>
      <c r="G139" s="476">
        <v>0</v>
      </c>
      <c r="H139" s="476">
        <v>0</v>
      </c>
      <c r="I139" s="476">
        <v>0</v>
      </c>
      <c r="J139" s="476">
        <v>4299.1799999999957</v>
      </c>
      <c r="K139" s="476">
        <v>0</v>
      </c>
      <c r="L139" s="476">
        <v>0</v>
      </c>
      <c r="M139" s="476">
        <v>0</v>
      </c>
      <c r="N139" s="476">
        <v>0</v>
      </c>
      <c r="O139" s="476">
        <v>0</v>
      </c>
      <c r="P139" s="476">
        <v>0</v>
      </c>
      <c r="Q139" s="476">
        <v>0</v>
      </c>
      <c r="R139" s="476">
        <v>0</v>
      </c>
      <c r="S139" s="476">
        <v>0</v>
      </c>
      <c r="T139" s="476">
        <v>0</v>
      </c>
      <c r="U139" s="476">
        <v>0</v>
      </c>
      <c r="V139" s="476">
        <v>0</v>
      </c>
      <c r="W139" s="476">
        <v>0</v>
      </c>
      <c r="X139" s="476">
        <v>0</v>
      </c>
      <c r="Y139" s="476">
        <v>0</v>
      </c>
      <c r="Z139" s="476">
        <v>0</v>
      </c>
      <c r="AA139" s="476">
        <v>0</v>
      </c>
      <c r="AB139" s="476">
        <v>0</v>
      </c>
      <c r="AC139" s="476">
        <v>0</v>
      </c>
      <c r="AD139" s="476">
        <v>0</v>
      </c>
      <c r="AE139" s="476">
        <f t="shared" si="20"/>
        <v>4299.1799999999957</v>
      </c>
      <c r="AF139" s="476">
        <f t="shared" si="20"/>
        <v>0</v>
      </c>
      <c r="AG139" s="476">
        <f t="shared" si="20"/>
        <v>0</v>
      </c>
    </row>
    <row r="140" spans="1:34" x14ac:dyDescent="0.3">
      <c r="A140" s="464" t="s">
        <v>709</v>
      </c>
      <c r="B140" s="475" t="s">
        <v>504</v>
      </c>
      <c r="C140" s="475" t="s">
        <v>722</v>
      </c>
      <c r="D140" s="476">
        <v>0</v>
      </c>
      <c r="E140" s="476">
        <v>0</v>
      </c>
      <c r="F140" s="476">
        <v>0</v>
      </c>
      <c r="G140" s="476">
        <v>0</v>
      </c>
      <c r="H140" s="476">
        <v>0</v>
      </c>
      <c r="I140" s="476">
        <v>0</v>
      </c>
      <c r="J140" s="476">
        <v>38933.26000000014</v>
      </c>
      <c r="K140" s="476">
        <v>0</v>
      </c>
      <c r="L140" s="476">
        <v>0</v>
      </c>
      <c r="M140" s="476">
        <v>0</v>
      </c>
      <c r="N140" s="476">
        <v>0</v>
      </c>
      <c r="O140" s="476">
        <v>0</v>
      </c>
      <c r="P140" s="476">
        <v>0</v>
      </c>
      <c r="Q140" s="476">
        <v>0</v>
      </c>
      <c r="R140" s="476">
        <v>0</v>
      </c>
      <c r="S140" s="476">
        <v>0</v>
      </c>
      <c r="T140" s="476">
        <v>0</v>
      </c>
      <c r="U140" s="476">
        <v>0</v>
      </c>
      <c r="V140" s="476">
        <v>0</v>
      </c>
      <c r="W140" s="476">
        <v>0</v>
      </c>
      <c r="X140" s="476">
        <v>0</v>
      </c>
      <c r="Y140" s="476">
        <v>0</v>
      </c>
      <c r="Z140" s="476">
        <v>0</v>
      </c>
      <c r="AA140" s="476">
        <v>0</v>
      </c>
      <c r="AB140" s="476">
        <v>0</v>
      </c>
      <c r="AC140" s="476">
        <v>0</v>
      </c>
      <c r="AD140" s="476">
        <v>0</v>
      </c>
      <c r="AE140" s="476">
        <f t="shared" si="20"/>
        <v>38933.26000000014</v>
      </c>
      <c r="AF140" s="476">
        <f t="shared" si="20"/>
        <v>0</v>
      </c>
      <c r="AG140" s="476">
        <f t="shared" si="20"/>
        <v>0</v>
      </c>
    </row>
    <row r="141" spans="1:34" x14ac:dyDescent="0.3">
      <c r="A141" s="464" t="s">
        <v>708</v>
      </c>
      <c r="B141" s="475" t="s">
        <v>504</v>
      </c>
      <c r="C141" s="475" t="s">
        <v>722</v>
      </c>
      <c r="D141" s="476">
        <v>0</v>
      </c>
      <c r="E141" s="476">
        <v>0</v>
      </c>
      <c r="F141" s="476">
        <v>0</v>
      </c>
      <c r="G141" s="476">
        <v>0</v>
      </c>
      <c r="H141" s="476">
        <v>0</v>
      </c>
      <c r="I141" s="476">
        <v>0</v>
      </c>
      <c r="J141" s="476">
        <v>1048.1699999999998</v>
      </c>
      <c r="K141" s="476">
        <v>0</v>
      </c>
      <c r="L141" s="476">
        <v>0</v>
      </c>
      <c r="M141" s="476">
        <v>0</v>
      </c>
      <c r="N141" s="476">
        <v>0</v>
      </c>
      <c r="O141" s="476">
        <v>0</v>
      </c>
      <c r="P141" s="476">
        <v>0</v>
      </c>
      <c r="Q141" s="476">
        <v>0</v>
      </c>
      <c r="R141" s="476">
        <v>0</v>
      </c>
      <c r="S141" s="476">
        <v>0</v>
      </c>
      <c r="T141" s="476">
        <v>0</v>
      </c>
      <c r="U141" s="476">
        <v>0</v>
      </c>
      <c r="V141" s="476">
        <v>0</v>
      </c>
      <c r="W141" s="476">
        <v>0</v>
      </c>
      <c r="X141" s="476">
        <v>0</v>
      </c>
      <c r="Y141" s="476">
        <v>0</v>
      </c>
      <c r="Z141" s="476">
        <v>0</v>
      </c>
      <c r="AA141" s="476">
        <v>0</v>
      </c>
      <c r="AB141" s="476">
        <v>0</v>
      </c>
      <c r="AC141" s="476">
        <v>0</v>
      </c>
      <c r="AD141" s="476">
        <v>0</v>
      </c>
      <c r="AE141" s="476">
        <f t="shared" si="20"/>
        <v>1048.1699999999998</v>
      </c>
      <c r="AF141" s="476">
        <f t="shared" si="20"/>
        <v>0</v>
      </c>
      <c r="AG141" s="476">
        <f t="shared" si="20"/>
        <v>0</v>
      </c>
    </row>
    <row r="142" spans="1:34" s="470" customFormat="1" x14ac:dyDescent="0.3">
      <c r="A142" s="466" t="s">
        <v>766</v>
      </c>
      <c r="B142" s="467" t="s">
        <v>504</v>
      </c>
      <c r="C142" s="467"/>
      <c r="D142" s="468">
        <f>SUM(D143:D151)</f>
        <v>0</v>
      </c>
      <c r="E142" s="468">
        <f t="shared" ref="E142:AG142" si="21">SUM(E143:E151)</f>
        <v>31783.62</v>
      </c>
      <c r="F142" s="468">
        <f t="shared" si="21"/>
        <v>0</v>
      </c>
      <c r="G142" s="468">
        <f t="shared" si="21"/>
        <v>0</v>
      </c>
      <c r="H142" s="468">
        <f t="shared" si="21"/>
        <v>0</v>
      </c>
      <c r="I142" s="468">
        <f t="shared" si="21"/>
        <v>0</v>
      </c>
      <c r="J142" s="468">
        <f t="shared" si="21"/>
        <v>0</v>
      </c>
      <c r="K142" s="468">
        <f t="shared" si="21"/>
        <v>3638.1700000000005</v>
      </c>
      <c r="L142" s="468">
        <f t="shared" si="21"/>
        <v>0</v>
      </c>
      <c r="M142" s="468">
        <f t="shared" si="21"/>
        <v>0</v>
      </c>
      <c r="N142" s="468">
        <f t="shared" si="21"/>
        <v>0</v>
      </c>
      <c r="O142" s="468">
        <f t="shared" si="21"/>
        <v>0</v>
      </c>
      <c r="P142" s="468">
        <f t="shared" si="21"/>
        <v>0</v>
      </c>
      <c r="Q142" s="468">
        <f t="shared" si="21"/>
        <v>0</v>
      </c>
      <c r="R142" s="468">
        <f t="shared" si="21"/>
        <v>0</v>
      </c>
      <c r="S142" s="468">
        <f t="shared" si="21"/>
        <v>0</v>
      </c>
      <c r="T142" s="468">
        <f t="shared" si="21"/>
        <v>0</v>
      </c>
      <c r="U142" s="468">
        <f t="shared" si="21"/>
        <v>0</v>
      </c>
      <c r="V142" s="468">
        <f t="shared" si="21"/>
        <v>0</v>
      </c>
      <c r="W142" s="468">
        <f t="shared" si="21"/>
        <v>0</v>
      </c>
      <c r="X142" s="468">
        <f t="shared" si="21"/>
        <v>0</v>
      </c>
      <c r="Y142" s="468">
        <f t="shared" si="21"/>
        <v>0</v>
      </c>
      <c r="Z142" s="468">
        <f t="shared" si="21"/>
        <v>0</v>
      </c>
      <c r="AA142" s="468">
        <f t="shared" si="21"/>
        <v>0</v>
      </c>
      <c r="AB142" s="468">
        <f t="shared" si="21"/>
        <v>0</v>
      </c>
      <c r="AC142" s="468">
        <f t="shared" si="21"/>
        <v>0</v>
      </c>
      <c r="AD142" s="468">
        <f t="shared" si="21"/>
        <v>0</v>
      </c>
      <c r="AE142" s="468">
        <f t="shared" si="21"/>
        <v>0</v>
      </c>
      <c r="AF142" s="468">
        <f t="shared" si="21"/>
        <v>35421.789999999994</v>
      </c>
      <c r="AG142" s="468">
        <f t="shared" si="21"/>
        <v>0</v>
      </c>
      <c r="AH142" s="470" t="b">
        <v>1</v>
      </c>
    </row>
    <row r="143" spans="1:34" x14ac:dyDescent="0.3">
      <c r="A143" s="464" t="s">
        <v>716</v>
      </c>
      <c r="B143" s="475" t="s">
        <v>504</v>
      </c>
      <c r="C143" s="475" t="s">
        <v>720</v>
      </c>
      <c r="D143" s="476">
        <v>0</v>
      </c>
      <c r="E143" s="476">
        <v>31005.43</v>
      </c>
      <c r="F143" s="476">
        <v>0</v>
      </c>
      <c r="G143" s="476">
        <v>0</v>
      </c>
      <c r="H143" s="476">
        <v>0</v>
      </c>
      <c r="I143" s="476">
        <v>0</v>
      </c>
      <c r="J143" s="476">
        <v>0</v>
      </c>
      <c r="K143" s="476">
        <v>3450.57</v>
      </c>
      <c r="L143" s="476">
        <v>0</v>
      </c>
      <c r="M143" s="476">
        <v>0</v>
      </c>
      <c r="N143" s="476">
        <v>0</v>
      </c>
      <c r="O143" s="476">
        <v>0</v>
      </c>
      <c r="P143" s="476">
        <v>0</v>
      </c>
      <c r="Q143" s="476">
        <v>0</v>
      </c>
      <c r="R143" s="476">
        <v>0</v>
      </c>
      <c r="S143" s="476">
        <v>0</v>
      </c>
      <c r="T143" s="476">
        <v>0</v>
      </c>
      <c r="U143" s="476">
        <v>0</v>
      </c>
      <c r="V143" s="476">
        <v>0</v>
      </c>
      <c r="W143" s="476">
        <v>0</v>
      </c>
      <c r="X143" s="476">
        <v>0</v>
      </c>
      <c r="Y143" s="476">
        <v>0</v>
      </c>
      <c r="Z143" s="476">
        <v>0</v>
      </c>
      <c r="AA143" s="476">
        <v>0</v>
      </c>
      <c r="AB143" s="476">
        <v>0</v>
      </c>
      <c r="AC143" s="476">
        <v>0</v>
      </c>
      <c r="AD143" s="476">
        <v>0</v>
      </c>
      <c r="AE143" s="476">
        <f t="shared" ref="AE143:AG151" si="22">SUM(A143,D143,G143,J143,M143,P143,S143,V143,Y143,AB143)</f>
        <v>0</v>
      </c>
      <c r="AF143" s="476">
        <f t="shared" si="22"/>
        <v>34456</v>
      </c>
      <c r="AG143" s="476">
        <f t="shared" si="22"/>
        <v>0</v>
      </c>
    </row>
    <row r="144" spans="1:34" x14ac:dyDescent="0.3">
      <c r="A144" s="464" t="s">
        <v>715</v>
      </c>
      <c r="B144" s="475" t="s">
        <v>504</v>
      </c>
      <c r="C144" s="475" t="s">
        <v>722</v>
      </c>
      <c r="D144" s="476">
        <v>0</v>
      </c>
      <c r="E144" s="476">
        <v>0</v>
      </c>
      <c r="F144" s="476">
        <v>0</v>
      </c>
      <c r="G144" s="476">
        <v>0</v>
      </c>
      <c r="H144" s="476">
        <v>0</v>
      </c>
      <c r="I144" s="476">
        <v>0</v>
      </c>
      <c r="J144" s="476">
        <v>0</v>
      </c>
      <c r="K144" s="476">
        <v>117.42</v>
      </c>
      <c r="L144" s="476">
        <v>0</v>
      </c>
      <c r="M144" s="476">
        <v>0</v>
      </c>
      <c r="N144" s="476">
        <v>0</v>
      </c>
      <c r="O144" s="476">
        <v>0</v>
      </c>
      <c r="P144" s="476">
        <v>0</v>
      </c>
      <c r="Q144" s="476">
        <v>0</v>
      </c>
      <c r="R144" s="476">
        <v>0</v>
      </c>
      <c r="S144" s="476">
        <v>0</v>
      </c>
      <c r="T144" s="476">
        <v>0</v>
      </c>
      <c r="U144" s="476">
        <v>0</v>
      </c>
      <c r="V144" s="476">
        <v>0</v>
      </c>
      <c r="W144" s="476">
        <v>0</v>
      </c>
      <c r="X144" s="476">
        <v>0</v>
      </c>
      <c r="Y144" s="476">
        <v>0</v>
      </c>
      <c r="Z144" s="476">
        <v>0</v>
      </c>
      <c r="AA144" s="476">
        <v>0</v>
      </c>
      <c r="AB144" s="476">
        <v>0</v>
      </c>
      <c r="AC144" s="476">
        <v>0</v>
      </c>
      <c r="AD144" s="476">
        <v>0</v>
      </c>
      <c r="AE144" s="476">
        <f t="shared" si="22"/>
        <v>0</v>
      </c>
      <c r="AF144" s="476">
        <f t="shared" si="22"/>
        <v>117.42</v>
      </c>
      <c r="AG144" s="476">
        <f t="shared" si="22"/>
        <v>0</v>
      </c>
    </row>
    <row r="145" spans="1:34" x14ac:dyDescent="0.3">
      <c r="A145" s="464" t="s">
        <v>714</v>
      </c>
      <c r="B145" s="475" t="s">
        <v>504</v>
      </c>
      <c r="C145" s="475" t="s">
        <v>722</v>
      </c>
      <c r="D145" s="476">
        <v>0</v>
      </c>
      <c r="E145" s="476">
        <v>0</v>
      </c>
      <c r="F145" s="476">
        <v>0</v>
      </c>
      <c r="G145" s="476">
        <v>0</v>
      </c>
      <c r="H145" s="476">
        <v>0</v>
      </c>
      <c r="I145" s="476">
        <v>0</v>
      </c>
      <c r="J145" s="476">
        <v>0</v>
      </c>
      <c r="K145" s="476">
        <v>35.090000000000003</v>
      </c>
      <c r="L145" s="476">
        <v>0</v>
      </c>
      <c r="M145" s="476">
        <v>0</v>
      </c>
      <c r="N145" s="476">
        <v>0</v>
      </c>
      <c r="O145" s="476">
        <v>0</v>
      </c>
      <c r="P145" s="476">
        <v>0</v>
      </c>
      <c r="Q145" s="476">
        <v>0</v>
      </c>
      <c r="R145" s="476">
        <v>0</v>
      </c>
      <c r="S145" s="476">
        <v>0</v>
      </c>
      <c r="T145" s="476">
        <v>0</v>
      </c>
      <c r="U145" s="476">
        <v>0</v>
      </c>
      <c r="V145" s="476">
        <v>0</v>
      </c>
      <c r="W145" s="476">
        <v>0</v>
      </c>
      <c r="X145" s="476">
        <v>0</v>
      </c>
      <c r="Y145" s="476">
        <v>0</v>
      </c>
      <c r="Z145" s="476">
        <v>0</v>
      </c>
      <c r="AA145" s="476">
        <v>0</v>
      </c>
      <c r="AB145" s="476">
        <v>0</v>
      </c>
      <c r="AC145" s="476">
        <v>0</v>
      </c>
      <c r="AD145" s="476">
        <v>0</v>
      </c>
      <c r="AE145" s="476">
        <f t="shared" si="22"/>
        <v>0</v>
      </c>
      <c r="AF145" s="476">
        <f t="shared" si="22"/>
        <v>35.090000000000003</v>
      </c>
      <c r="AG145" s="476">
        <f t="shared" si="22"/>
        <v>0</v>
      </c>
    </row>
    <row r="146" spans="1:34" x14ac:dyDescent="0.3">
      <c r="A146" s="464" t="s">
        <v>713</v>
      </c>
      <c r="B146" s="475" t="s">
        <v>504</v>
      </c>
      <c r="C146" s="475" t="s">
        <v>722</v>
      </c>
      <c r="D146" s="476">
        <v>0</v>
      </c>
      <c r="E146" s="476">
        <v>0</v>
      </c>
      <c r="F146" s="476">
        <v>0</v>
      </c>
      <c r="G146" s="476">
        <v>0</v>
      </c>
      <c r="H146" s="476">
        <v>0</v>
      </c>
      <c r="I146" s="476">
        <v>0</v>
      </c>
      <c r="J146" s="476">
        <v>0</v>
      </c>
      <c r="K146" s="476">
        <v>35.090000000000003</v>
      </c>
      <c r="L146" s="476">
        <v>0</v>
      </c>
      <c r="M146" s="476">
        <v>0</v>
      </c>
      <c r="N146" s="476">
        <v>0</v>
      </c>
      <c r="O146" s="476">
        <v>0</v>
      </c>
      <c r="P146" s="476">
        <v>0</v>
      </c>
      <c r="Q146" s="476">
        <v>0</v>
      </c>
      <c r="R146" s="476">
        <v>0</v>
      </c>
      <c r="S146" s="476">
        <v>0</v>
      </c>
      <c r="T146" s="476">
        <v>0</v>
      </c>
      <c r="U146" s="476">
        <v>0</v>
      </c>
      <c r="V146" s="476">
        <v>0</v>
      </c>
      <c r="W146" s="476">
        <v>0</v>
      </c>
      <c r="X146" s="476">
        <v>0</v>
      </c>
      <c r="Y146" s="476">
        <v>0</v>
      </c>
      <c r="Z146" s="476">
        <v>0</v>
      </c>
      <c r="AA146" s="476">
        <v>0</v>
      </c>
      <c r="AB146" s="476">
        <v>0</v>
      </c>
      <c r="AC146" s="476">
        <v>0</v>
      </c>
      <c r="AD146" s="476">
        <v>0</v>
      </c>
      <c r="AE146" s="476">
        <f t="shared" si="22"/>
        <v>0</v>
      </c>
      <c r="AF146" s="476">
        <f t="shared" si="22"/>
        <v>35.090000000000003</v>
      </c>
      <c r="AG146" s="476">
        <f t="shared" si="22"/>
        <v>0</v>
      </c>
    </row>
    <row r="147" spans="1:34" x14ac:dyDescent="0.3">
      <c r="A147" s="464" t="s">
        <v>712</v>
      </c>
      <c r="B147" s="475" t="s">
        <v>504</v>
      </c>
      <c r="C147" s="475" t="s">
        <v>722</v>
      </c>
      <c r="D147" s="476">
        <v>0</v>
      </c>
      <c r="E147" s="476">
        <v>0</v>
      </c>
      <c r="F147" s="476">
        <v>0</v>
      </c>
      <c r="G147" s="476">
        <v>0</v>
      </c>
      <c r="H147" s="476">
        <v>0</v>
      </c>
      <c r="I147" s="476">
        <v>0</v>
      </c>
      <c r="J147" s="476">
        <v>0</v>
      </c>
      <c r="K147" s="476">
        <v>0</v>
      </c>
      <c r="L147" s="476">
        <v>0</v>
      </c>
      <c r="M147" s="476">
        <v>0</v>
      </c>
      <c r="N147" s="476">
        <v>0</v>
      </c>
      <c r="O147" s="476">
        <v>0</v>
      </c>
      <c r="P147" s="476">
        <v>0</v>
      </c>
      <c r="Q147" s="476">
        <v>0</v>
      </c>
      <c r="R147" s="476">
        <v>0</v>
      </c>
      <c r="S147" s="476">
        <v>0</v>
      </c>
      <c r="T147" s="476">
        <v>0</v>
      </c>
      <c r="U147" s="476">
        <v>0</v>
      </c>
      <c r="V147" s="476">
        <v>0</v>
      </c>
      <c r="W147" s="476">
        <v>0</v>
      </c>
      <c r="X147" s="476">
        <v>0</v>
      </c>
      <c r="Y147" s="476">
        <v>0</v>
      </c>
      <c r="Z147" s="476">
        <v>0</v>
      </c>
      <c r="AA147" s="476">
        <v>0</v>
      </c>
      <c r="AB147" s="476">
        <v>0</v>
      </c>
      <c r="AC147" s="476">
        <v>0</v>
      </c>
      <c r="AD147" s="476">
        <v>0</v>
      </c>
      <c r="AE147" s="476">
        <f t="shared" si="22"/>
        <v>0</v>
      </c>
      <c r="AF147" s="476">
        <f t="shared" si="22"/>
        <v>0</v>
      </c>
      <c r="AG147" s="476">
        <f t="shared" si="22"/>
        <v>0</v>
      </c>
    </row>
    <row r="148" spans="1:34" x14ac:dyDescent="0.3">
      <c r="A148" s="464" t="s">
        <v>711</v>
      </c>
      <c r="B148" s="475" t="s">
        <v>504</v>
      </c>
      <c r="C148" s="475" t="s">
        <v>722</v>
      </c>
      <c r="D148" s="476">
        <v>0</v>
      </c>
      <c r="E148" s="476">
        <v>0</v>
      </c>
      <c r="F148" s="476">
        <v>0</v>
      </c>
      <c r="G148" s="476">
        <v>0</v>
      </c>
      <c r="H148" s="476">
        <v>0</v>
      </c>
      <c r="I148" s="476">
        <v>0</v>
      </c>
      <c r="J148" s="476">
        <v>0</v>
      </c>
      <c r="K148" s="476">
        <v>0</v>
      </c>
      <c r="L148" s="476">
        <v>0</v>
      </c>
      <c r="M148" s="476">
        <v>0</v>
      </c>
      <c r="N148" s="476">
        <v>0</v>
      </c>
      <c r="O148" s="476">
        <v>0</v>
      </c>
      <c r="P148" s="476">
        <v>0</v>
      </c>
      <c r="Q148" s="476">
        <v>0</v>
      </c>
      <c r="R148" s="476">
        <v>0</v>
      </c>
      <c r="S148" s="476">
        <v>0</v>
      </c>
      <c r="T148" s="476">
        <v>0</v>
      </c>
      <c r="U148" s="476">
        <v>0</v>
      </c>
      <c r="V148" s="476">
        <v>0</v>
      </c>
      <c r="W148" s="476">
        <v>0</v>
      </c>
      <c r="X148" s="476">
        <v>0</v>
      </c>
      <c r="Y148" s="476">
        <v>0</v>
      </c>
      <c r="Z148" s="476">
        <v>0</v>
      </c>
      <c r="AA148" s="476">
        <v>0</v>
      </c>
      <c r="AB148" s="476">
        <v>0</v>
      </c>
      <c r="AC148" s="476">
        <v>0</v>
      </c>
      <c r="AD148" s="476">
        <v>0</v>
      </c>
      <c r="AE148" s="476">
        <f t="shared" si="22"/>
        <v>0</v>
      </c>
      <c r="AF148" s="476">
        <f t="shared" si="22"/>
        <v>0</v>
      </c>
      <c r="AG148" s="476">
        <f t="shared" si="22"/>
        <v>0</v>
      </c>
    </row>
    <row r="149" spans="1:34" x14ac:dyDescent="0.3">
      <c r="A149" s="464" t="s">
        <v>710</v>
      </c>
      <c r="B149" s="475" t="s">
        <v>504</v>
      </c>
      <c r="C149" s="475" t="s">
        <v>722</v>
      </c>
      <c r="D149" s="476">
        <v>0</v>
      </c>
      <c r="E149" s="476">
        <v>778.19</v>
      </c>
      <c r="F149" s="476">
        <v>0</v>
      </c>
      <c r="G149" s="476">
        <v>0</v>
      </c>
      <c r="H149" s="476">
        <v>0</v>
      </c>
      <c r="I149" s="476">
        <v>0</v>
      </c>
      <c r="J149" s="476">
        <v>0</v>
      </c>
      <c r="K149" s="476">
        <v>0</v>
      </c>
      <c r="L149" s="476">
        <v>0</v>
      </c>
      <c r="M149" s="476">
        <v>0</v>
      </c>
      <c r="N149" s="476">
        <v>0</v>
      </c>
      <c r="O149" s="476">
        <v>0</v>
      </c>
      <c r="P149" s="476">
        <v>0</v>
      </c>
      <c r="Q149" s="476">
        <v>0</v>
      </c>
      <c r="R149" s="476">
        <v>0</v>
      </c>
      <c r="S149" s="476">
        <v>0</v>
      </c>
      <c r="T149" s="476">
        <v>0</v>
      </c>
      <c r="U149" s="476">
        <v>0</v>
      </c>
      <c r="V149" s="476">
        <v>0</v>
      </c>
      <c r="W149" s="476">
        <v>0</v>
      </c>
      <c r="X149" s="476">
        <v>0</v>
      </c>
      <c r="Y149" s="476">
        <v>0</v>
      </c>
      <c r="Z149" s="476">
        <v>0</v>
      </c>
      <c r="AA149" s="476">
        <v>0</v>
      </c>
      <c r="AB149" s="476">
        <v>0</v>
      </c>
      <c r="AC149" s="476">
        <v>0</v>
      </c>
      <c r="AD149" s="476">
        <v>0</v>
      </c>
      <c r="AE149" s="476">
        <f t="shared" si="22"/>
        <v>0</v>
      </c>
      <c r="AF149" s="476">
        <f t="shared" si="22"/>
        <v>778.19</v>
      </c>
      <c r="AG149" s="476">
        <f t="shared" si="22"/>
        <v>0</v>
      </c>
    </row>
    <row r="150" spans="1:34" x14ac:dyDescent="0.3">
      <c r="A150" s="464" t="s">
        <v>709</v>
      </c>
      <c r="B150" s="475" t="s">
        <v>504</v>
      </c>
      <c r="C150" s="475" t="s">
        <v>722</v>
      </c>
      <c r="D150" s="476">
        <v>0</v>
      </c>
      <c r="E150" s="476">
        <v>0</v>
      </c>
      <c r="F150" s="476">
        <v>0</v>
      </c>
      <c r="G150" s="476">
        <v>0</v>
      </c>
      <c r="H150" s="476">
        <v>0</v>
      </c>
      <c r="I150" s="476">
        <v>0</v>
      </c>
      <c r="J150" s="476">
        <v>0</v>
      </c>
      <c r="K150" s="476">
        <v>0</v>
      </c>
      <c r="L150" s="476">
        <v>0</v>
      </c>
      <c r="M150" s="476">
        <v>0</v>
      </c>
      <c r="N150" s="476">
        <v>0</v>
      </c>
      <c r="O150" s="476">
        <v>0</v>
      </c>
      <c r="P150" s="476">
        <v>0</v>
      </c>
      <c r="Q150" s="476">
        <v>0</v>
      </c>
      <c r="R150" s="476">
        <v>0</v>
      </c>
      <c r="S150" s="476">
        <v>0</v>
      </c>
      <c r="T150" s="476">
        <v>0</v>
      </c>
      <c r="U150" s="476">
        <v>0</v>
      </c>
      <c r="V150" s="476">
        <v>0</v>
      </c>
      <c r="W150" s="476">
        <v>0</v>
      </c>
      <c r="X150" s="476">
        <v>0</v>
      </c>
      <c r="Y150" s="476">
        <v>0</v>
      </c>
      <c r="Z150" s="476">
        <v>0</v>
      </c>
      <c r="AA150" s="476">
        <v>0</v>
      </c>
      <c r="AB150" s="476">
        <v>0</v>
      </c>
      <c r="AC150" s="476">
        <v>0</v>
      </c>
      <c r="AD150" s="476">
        <v>0</v>
      </c>
      <c r="AE150" s="476">
        <f t="shared" si="22"/>
        <v>0</v>
      </c>
      <c r="AF150" s="476">
        <f t="shared" si="22"/>
        <v>0</v>
      </c>
      <c r="AG150" s="476">
        <f t="shared" si="22"/>
        <v>0</v>
      </c>
    </row>
    <row r="151" spans="1:34" x14ac:dyDescent="0.3">
      <c r="A151" s="464" t="s">
        <v>708</v>
      </c>
      <c r="B151" s="475" t="s">
        <v>504</v>
      </c>
      <c r="C151" s="475" t="s">
        <v>722</v>
      </c>
      <c r="D151" s="476">
        <v>0</v>
      </c>
      <c r="E151" s="476">
        <v>0</v>
      </c>
      <c r="F151" s="476">
        <v>0</v>
      </c>
      <c r="G151" s="476">
        <v>0</v>
      </c>
      <c r="H151" s="476">
        <v>0</v>
      </c>
      <c r="I151" s="476">
        <v>0</v>
      </c>
      <c r="J151" s="476">
        <v>0</v>
      </c>
      <c r="K151" s="476">
        <v>0</v>
      </c>
      <c r="L151" s="476">
        <v>0</v>
      </c>
      <c r="M151" s="476">
        <v>0</v>
      </c>
      <c r="N151" s="476">
        <v>0</v>
      </c>
      <c r="O151" s="476">
        <v>0</v>
      </c>
      <c r="P151" s="476">
        <v>0</v>
      </c>
      <c r="Q151" s="476">
        <v>0</v>
      </c>
      <c r="R151" s="476">
        <v>0</v>
      </c>
      <c r="S151" s="476">
        <v>0</v>
      </c>
      <c r="T151" s="476">
        <v>0</v>
      </c>
      <c r="U151" s="476">
        <v>0</v>
      </c>
      <c r="V151" s="476">
        <v>0</v>
      </c>
      <c r="W151" s="476">
        <v>0</v>
      </c>
      <c r="X151" s="476">
        <v>0</v>
      </c>
      <c r="Y151" s="476">
        <v>0</v>
      </c>
      <c r="Z151" s="476">
        <v>0</v>
      </c>
      <c r="AA151" s="476">
        <v>0</v>
      </c>
      <c r="AB151" s="476">
        <v>0</v>
      </c>
      <c r="AC151" s="476">
        <v>0</v>
      </c>
      <c r="AD151" s="476">
        <v>0</v>
      </c>
      <c r="AE151" s="476">
        <f t="shared" si="22"/>
        <v>0</v>
      </c>
      <c r="AF151" s="476">
        <f t="shared" si="22"/>
        <v>0</v>
      </c>
      <c r="AG151" s="476">
        <f t="shared" si="22"/>
        <v>0</v>
      </c>
    </row>
    <row r="152" spans="1:34" s="470" customFormat="1" ht="24" x14ac:dyDescent="0.3">
      <c r="A152" s="466" t="s">
        <v>344</v>
      </c>
      <c r="B152" s="467" t="s">
        <v>504</v>
      </c>
      <c r="C152" s="467"/>
      <c r="D152" s="468">
        <f>SUM(D153:D161)</f>
        <v>0</v>
      </c>
      <c r="E152" s="468">
        <f t="shared" ref="E152:AG152" si="23">SUM(E153:E161)</f>
        <v>0</v>
      </c>
      <c r="F152" s="468">
        <f t="shared" si="23"/>
        <v>0</v>
      </c>
      <c r="G152" s="468">
        <f t="shared" si="23"/>
        <v>0</v>
      </c>
      <c r="H152" s="468">
        <f t="shared" si="23"/>
        <v>0</v>
      </c>
      <c r="I152" s="468">
        <f t="shared" si="23"/>
        <v>0</v>
      </c>
      <c r="J152" s="468">
        <f t="shared" si="23"/>
        <v>1565223.2200000016</v>
      </c>
      <c r="K152" s="468">
        <f t="shared" si="23"/>
        <v>0</v>
      </c>
      <c r="L152" s="468">
        <f t="shared" si="23"/>
        <v>0</v>
      </c>
      <c r="M152" s="468">
        <f t="shared" si="23"/>
        <v>0</v>
      </c>
      <c r="N152" s="468">
        <f t="shared" si="23"/>
        <v>0</v>
      </c>
      <c r="O152" s="468">
        <f t="shared" si="23"/>
        <v>0</v>
      </c>
      <c r="P152" s="468">
        <f t="shared" si="23"/>
        <v>0</v>
      </c>
      <c r="Q152" s="468">
        <f t="shared" si="23"/>
        <v>0</v>
      </c>
      <c r="R152" s="468">
        <f t="shared" si="23"/>
        <v>0</v>
      </c>
      <c r="S152" s="468">
        <f t="shared" si="23"/>
        <v>0</v>
      </c>
      <c r="T152" s="468">
        <f t="shared" si="23"/>
        <v>0</v>
      </c>
      <c r="U152" s="468">
        <f t="shared" si="23"/>
        <v>0</v>
      </c>
      <c r="V152" s="468">
        <f t="shared" si="23"/>
        <v>0</v>
      </c>
      <c r="W152" s="468">
        <f t="shared" si="23"/>
        <v>0</v>
      </c>
      <c r="X152" s="468">
        <f t="shared" si="23"/>
        <v>0</v>
      </c>
      <c r="Y152" s="468">
        <f t="shared" si="23"/>
        <v>0</v>
      </c>
      <c r="Z152" s="468">
        <f t="shared" si="23"/>
        <v>0</v>
      </c>
      <c r="AA152" s="468">
        <f t="shared" si="23"/>
        <v>0</v>
      </c>
      <c r="AB152" s="468">
        <f t="shared" si="23"/>
        <v>0</v>
      </c>
      <c r="AC152" s="468">
        <f t="shared" si="23"/>
        <v>0</v>
      </c>
      <c r="AD152" s="468">
        <f t="shared" si="23"/>
        <v>0</v>
      </c>
      <c r="AE152" s="468">
        <f t="shared" si="23"/>
        <v>1565223.2200000016</v>
      </c>
      <c r="AF152" s="468">
        <f t="shared" si="23"/>
        <v>0</v>
      </c>
      <c r="AG152" s="468">
        <f t="shared" si="23"/>
        <v>0</v>
      </c>
      <c r="AH152" s="470" t="b">
        <v>1</v>
      </c>
    </row>
    <row r="153" spans="1:34" x14ac:dyDescent="0.3">
      <c r="A153" s="464" t="s">
        <v>716</v>
      </c>
      <c r="B153" s="475" t="s">
        <v>504</v>
      </c>
      <c r="C153" s="475" t="s">
        <v>720</v>
      </c>
      <c r="D153" s="476">
        <v>0</v>
      </c>
      <c r="E153" s="476">
        <v>0</v>
      </c>
      <c r="F153" s="476">
        <v>0</v>
      </c>
      <c r="G153" s="476">
        <v>0</v>
      </c>
      <c r="H153" s="476">
        <v>0</v>
      </c>
      <c r="I153" s="476">
        <v>0</v>
      </c>
      <c r="J153" s="476">
        <v>2394.36</v>
      </c>
      <c r="K153" s="476">
        <v>0</v>
      </c>
      <c r="L153" s="476">
        <v>0</v>
      </c>
      <c r="M153" s="476">
        <v>0</v>
      </c>
      <c r="N153" s="476">
        <v>0</v>
      </c>
      <c r="O153" s="476">
        <v>0</v>
      </c>
      <c r="P153" s="476">
        <v>0</v>
      </c>
      <c r="Q153" s="476">
        <v>0</v>
      </c>
      <c r="R153" s="476">
        <v>0</v>
      </c>
      <c r="S153" s="476">
        <v>0</v>
      </c>
      <c r="T153" s="476">
        <v>0</v>
      </c>
      <c r="U153" s="476">
        <v>0</v>
      </c>
      <c r="V153" s="476">
        <v>0</v>
      </c>
      <c r="W153" s="476">
        <v>0</v>
      </c>
      <c r="X153" s="476">
        <v>0</v>
      </c>
      <c r="Y153" s="476">
        <v>0</v>
      </c>
      <c r="Z153" s="476">
        <v>0</v>
      </c>
      <c r="AA153" s="476">
        <v>0</v>
      </c>
      <c r="AB153" s="476">
        <v>0</v>
      </c>
      <c r="AC153" s="476">
        <v>0</v>
      </c>
      <c r="AD153" s="476">
        <v>0</v>
      </c>
      <c r="AE153" s="476">
        <f t="shared" si="20"/>
        <v>2394.36</v>
      </c>
      <c r="AF153" s="476">
        <f t="shared" si="20"/>
        <v>0</v>
      </c>
      <c r="AG153" s="476">
        <f t="shared" si="20"/>
        <v>0</v>
      </c>
    </row>
    <row r="154" spans="1:34" x14ac:dyDescent="0.3">
      <c r="A154" s="464" t="s">
        <v>715</v>
      </c>
      <c r="B154" s="475" t="s">
        <v>504</v>
      </c>
      <c r="C154" s="475" t="s">
        <v>722</v>
      </c>
      <c r="D154" s="476">
        <v>0</v>
      </c>
      <c r="E154" s="476">
        <v>0</v>
      </c>
      <c r="F154" s="476">
        <v>0</v>
      </c>
      <c r="G154" s="476">
        <v>0</v>
      </c>
      <c r="H154" s="476">
        <v>0</v>
      </c>
      <c r="I154" s="476">
        <v>0</v>
      </c>
      <c r="J154" s="476">
        <v>5769.47</v>
      </c>
      <c r="K154" s="476">
        <v>0</v>
      </c>
      <c r="L154" s="476">
        <v>0</v>
      </c>
      <c r="M154" s="476">
        <v>0</v>
      </c>
      <c r="N154" s="476">
        <v>0</v>
      </c>
      <c r="O154" s="476">
        <v>0</v>
      </c>
      <c r="P154" s="476">
        <v>0</v>
      </c>
      <c r="Q154" s="476">
        <v>0</v>
      </c>
      <c r="R154" s="476">
        <v>0</v>
      </c>
      <c r="S154" s="476">
        <v>0</v>
      </c>
      <c r="T154" s="476">
        <v>0</v>
      </c>
      <c r="U154" s="476">
        <v>0</v>
      </c>
      <c r="V154" s="476">
        <v>0</v>
      </c>
      <c r="W154" s="476">
        <v>0</v>
      </c>
      <c r="X154" s="476">
        <v>0</v>
      </c>
      <c r="Y154" s="476">
        <v>0</v>
      </c>
      <c r="Z154" s="476">
        <v>0</v>
      </c>
      <c r="AA154" s="476">
        <v>0</v>
      </c>
      <c r="AB154" s="476">
        <v>0</v>
      </c>
      <c r="AC154" s="476">
        <v>0</v>
      </c>
      <c r="AD154" s="476">
        <v>0</v>
      </c>
      <c r="AE154" s="476">
        <f t="shared" si="20"/>
        <v>5769.47</v>
      </c>
      <c r="AF154" s="476">
        <f t="shared" si="20"/>
        <v>0</v>
      </c>
      <c r="AG154" s="476">
        <f t="shared" si="20"/>
        <v>0</v>
      </c>
    </row>
    <row r="155" spans="1:34" x14ac:dyDescent="0.3">
      <c r="A155" s="464" t="s">
        <v>714</v>
      </c>
      <c r="B155" s="475" t="s">
        <v>504</v>
      </c>
      <c r="C155" s="475" t="s">
        <v>722</v>
      </c>
      <c r="D155" s="476">
        <v>0</v>
      </c>
      <c r="E155" s="476">
        <v>0</v>
      </c>
      <c r="F155" s="476">
        <v>0</v>
      </c>
      <c r="G155" s="476">
        <v>0</v>
      </c>
      <c r="H155" s="476">
        <v>0</v>
      </c>
      <c r="I155" s="476">
        <v>0</v>
      </c>
      <c r="J155" s="476">
        <v>10742.86</v>
      </c>
      <c r="K155" s="476">
        <v>0</v>
      </c>
      <c r="L155" s="476">
        <v>0</v>
      </c>
      <c r="M155" s="476">
        <v>0</v>
      </c>
      <c r="N155" s="476">
        <v>0</v>
      </c>
      <c r="O155" s="476">
        <v>0</v>
      </c>
      <c r="P155" s="476">
        <v>0</v>
      </c>
      <c r="Q155" s="476">
        <v>0</v>
      </c>
      <c r="R155" s="476">
        <v>0</v>
      </c>
      <c r="S155" s="476">
        <v>0</v>
      </c>
      <c r="T155" s="476">
        <v>0</v>
      </c>
      <c r="U155" s="476">
        <v>0</v>
      </c>
      <c r="V155" s="476">
        <v>0</v>
      </c>
      <c r="W155" s="476">
        <v>0</v>
      </c>
      <c r="X155" s="476">
        <v>0</v>
      </c>
      <c r="Y155" s="476">
        <v>0</v>
      </c>
      <c r="Z155" s="476">
        <v>0</v>
      </c>
      <c r="AA155" s="476">
        <v>0</v>
      </c>
      <c r="AB155" s="476">
        <v>0</v>
      </c>
      <c r="AC155" s="476">
        <v>0</v>
      </c>
      <c r="AD155" s="476">
        <v>0</v>
      </c>
      <c r="AE155" s="476">
        <f t="shared" si="20"/>
        <v>10742.86</v>
      </c>
      <c r="AF155" s="476">
        <f t="shared" si="20"/>
        <v>0</v>
      </c>
      <c r="AG155" s="476">
        <f t="shared" si="20"/>
        <v>0</v>
      </c>
    </row>
    <row r="156" spans="1:34" x14ac:dyDescent="0.3">
      <c r="A156" s="464" t="s">
        <v>713</v>
      </c>
      <c r="B156" s="475" t="s">
        <v>504</v>
      </c>
      <c r="C156" s="475" t="s">
        <v>722</v>
      </c>
      <c r="D156" s="476">
        <v>0</v>
      </c>
      <c r="E156" s="476">
        <v>0</v>
      </c>
      <c r="F156" s="476">
        <v>0</v>
      </c>
      <c r="G156" s="476">
        <v>0</v>
      </c>
      <c r="H156" s="476">
        <v>0</v>
      </c>
      <c r="I156" s="476">
        <v>0</v>
      </c>
      <c r="J156" s="476">
        <v>18388.05</v>
      </c>
      <c r="K156" s="476">
        <v>0</v>
      </c>
      <c r="L156" s="476">
        <v>0</v>
      </c>
      <c r="M156" s="476">
        <v>0</v>
      </c>
      <c r="N156" s="476">
        <v>0</v>
      </c>
      <c r="O156" s="476">
        <v>0</v>
      </c>
      <c r="P156" s="476">
        <v>0</v>
      </c>
      <c r="Q156" s="476">
        <v>0</v>
      </c>
      <c r="R156" s="476">
        <v>0</v>
      </c>
      <c r="S156" s="476">
        <v>0</v>
      </c>
      <c r="T156" s="476">
        <v>0</v>
      </c>
      <c r="U156" s="476">
        <v>0</v>
      </c>
      <c r="V156" s="476">
        <v>0</v>
      </c>
      <c r="W156" s="476">
        <v>0</v>
      </c>
      <c r="X156" s="476">
        <v>0</v>
      </c>
      <c r="Y156" s="476">
        <v>0</v>
      </c>
      <c r="Z156" s="476">
        <v>0</v>
      </c>
      <c r="AA156" s="476">
        <v>0</v>
      </c>
      <c r="AB156" s="476">
        <v>0</v>
      </c>
      <c r="AC156" s="476">
        <v>0</v>
      </c>
      <c r="AD156" s="476">
        <v>0</v>
      </c>
      <c r="AE156" s="476">
        <f t="shared" si="20"/>
        <v>18388.05</v>
      </c>
      <c r="AF156" s="476">
        <f t="shared" si="20"/>
        <v>0</v>
      </c>
      <c r="AG156" s="476">
        <f t="shared" si="20"/>
        <v>0</v>
      </c>
    </row>
    <row r="157" spans="1:34" x14ac:dyDescent="0.3">
      <c r="A157" s="464" t="s">
        <v>712</v>
      </c>
      <c r="B157" s="475" t="s">
        <v>504</v>
      </c>
      <c r="C157" s="475" t="s">
        <v>722</v>
      </c>
      <c r="D157" s="476">
        <v>0</v>
      </c>
      <c r="E157" s="476">
        <v>0</v>
      </c>
      <c r="F157" s="476">
        <v>0</v>
      </c>
      <c r="G157" s="476">
        <v>0</v>
      </c>
      <c r="H157" s="476">
        <v>0</v>
      </c>
      <c r="I157" s="476">
        <v>0</v>
      </c>
      <c r="J157" s="476">
        <v>19645.650000000001</v>
      </c>
      <c r="K157" s="476">
        <v>0</v>
      </c>
      <c r="L157" s="476">
        <v>0</v>
      </c>
      <c r="M157" s="476">
        <v>0</v>
      </c>
      <c r="N157" s="476">
        <v>0</v>
      </c>
      <c r="O157" s="476">
        <v>0</v>
      </c>
      <c r="P157" s="476">
        <v>0</v>
      </c>
      <c r="Q157" s="476">
        <v>0</v>
      </c>
      <c r="R157" s="476">
        <v>0</v>
      </c>
      <c r="S157" s="476">
        <v>0</v>
      </c>
      <c r="T157" s="476">
        <v>0</v>
      </c>
      <c r="U157" s="476">
        <v>0</v>
      </c>
      <c r="V157" s="476">
        <v>0</v>
      </c>
      <c r="W157" s="476">
        <v>0</v>
      </c>
      <c r="X157" s="476">
        <v>0</v>
      </c>
      <c r="Y157" s="476">
        <v>0</v>
      </c>
      <c r="Z157" s="476">
        <v>0</v>
      </c>
      <c r="AA157" s="476">
        <v>0</v>
      </c>
      <c r="AB157" s="476">
        <v>0</v>
      </c>
      <c r="AC157" s="476">
        <v>0</v>
      </c>
      <c r="AD157" s="476">
        <v>0</v>
      </c>
      <c r="AE157" s="476">
        <f t="shared" si="20"/>
        <v>19645.650000000001</v>
      </c>
      <c r="AF157" s="476">
        <f t="shared" si="20"/>
        <v>0</v>
      </c>
      <c r="AG157" s="476">
        <f t="shared" si="20"/>
        <v>0</v>
      </c>
    </row>
    <row r="158" spans="1:34" x14ac:dyDescent="0.3">
      <c r="A158" s="464" t="s">
        <v>711</v>
      </c>
      <c r="B158" s="475" t="s">
        <v>504</v>
      </c>
      <c r="C158" s="475" t="s">
        <v>722</v>
      </c>
      <c r="D158" s="476">
        <v>0</v>
      </c>
      <c r="E158" s="476">
        <v>0</v>
      </c>
      <c r="F158" s="476">
        <v>0</v>
      </c>
      <c r="G158" s="476">
        <v>0</v>
      </c>
      <c r="H158" s="476">
        <v>0</v>
      </c>
      <c r="I158" s="476">
        <v>0</v>
      </c>
      <c r="J158" s="476">
        <v>45133.359999999979</v>
      </c>
      <c r="K158" s="476">
        <v>0</v>
      </c>
      <c r="L158" s="476">
        <v>0</v>
      </c>
      <c r="M158" s="476">
        <v>0</v>
      </c>
      <c r="N158" s="476">
        <v>0</v>
      </c>
      <c r="O158" s="476">
        <v>0</v>
      </c>
      <c r="P158" s="476">
        <v>0</v>
      </c>
      <c r="Q158" s="476">
        <v>0</v>
      </c>
      <c r="R158" s="476">
        <v>0</v>
      </c>
      <c r="S158" s="476">
        <v>0</v>
      </c>
      <c r="T158" s="476">
        <v>0</v>
      </c>
      <c r="U158" s="476">
        <v>0</v>
      </c>
      <c r="V158" s="476">
        <v>0</v>
      </c>
      <c r="W158" s="476">
        <v>0</v>
      </c>
      <c r="X158" s="476">
        <v>0</v>
      </c>
      <c r="Y158" s="476">
        <v>0</v>
      </c>
      <c r="Z158" s="476">
        <v>0</v>
      </c>
      <c r="AA158" s="476">
        <v>0</v>
      </c>
      <c r="AB158" s="476">
        <v>0</v>
      </c>
      <c r="AC158" s="476">
        <v>0</v>
      </c>
      <c r="AD158" s="476">
        <v>0</v>
      </c>
      <c r="AE158" s="476">
        <f t="shared" si="20"/>
        <v>45133.359999999979</v>
      </c>
      <c r="AF158" s="476">
        <f t="shared" si="20"/>
        <v>0</v>
      </c>
      <c r="AG158" s="476">
        <f t="shared" si="20"/>
        <v>0</v>
      </c>
    </row>
    <row r="159" spans="1:34" x14ac:dyDescent="0.3">
      <c r="A159" s="464" t="s">
        <v>710</v>
      </c>
      <c r="B159" s="475" t="s">
        <v>504</v>
      </c>
      <c r="C159" s="475" t="s">
        <v>722</v>
      </c>
      <c r="D159" s="476">
        <v>0</v>
      </c>
      <c r="E159" s="476">
        <v>0</v>
      </c>
      <c r="F159" s="476">
        <v>0</v>
      </c>
      <c r="G159" s="476">
        <v>0</v>
      </c>
      <c r="H159" s="476">
        <v>0</v>
      </c>
      <c r="I159" s="476">
        <v>0</v>
      </c>
      <c r="J159" s="476">
        <v>190389.69999999987</v>
      </c>
      <c r="K159" s="476">
        <v>0</v>
      </c>
      <c r="L159" s="476">
        <v>0</v>
      </c>
      <c r="M159" s="476">
        <v>0</v>
      </c>
      <c r="N159" s="476">
        <v>0</v>
      </c>
      <c r="O159" s="476">
        <v>0</v>
      </c>
      <c r="P159" s="476">
        <v>0</v>
      </c>
      <c r="Q159" s="476">
        <v>0</v>
      </c>
      <c r="R159" s="476">
        <v>0</v>
      </c>
      <c r="S159" s="476">
        <v>0</v>
      </c>
      <c r="T159" s="476">
        <v>0</v>
      </c>
      <c r="U159" s="476">
        <v>0</v>
      </c>
      <c r="V159" s="476">
        <v>0</v>
      </c>
      <c r="W159" s="476">
        <v>0</v>
      </c>
      <c r="X159" s="476">
        <v>0</v>
      </c>
      <c r="Y159" s="476">
        <v>0</v>
      </c>
      <c r="Z159" s="476">
        <v>0</v>
      </c>
      <c r="AA159" s="476">
        <v>0</v>
      </c>
      <c r="AB159" s="476">
        <v>0</v>
      </c>
      <c r="AC159" s="476">
        <v>0</v>
      </c>
      <c r="AD159" s="476">
        <v>0</v>
      </c>
      <c r="AE159" s="476">
        <f t="shared" si="20"/>
        <v>190389.69999999987</v>
      </c>
      <c r="AF159" s="476">
        <f t="shared" si="20"/>
        <v>0</v>
      </c>
      <c r="AG159" s="476">
        <f t="shared" si="20"/>
        <v>0</v>
      </c>
    </row>
    <row r="160" spans="1:34" x14ac:dyDescent="0.3">
      <c r="A160" s="464" t="s">
        <v>709</v>
      </c>
      <c r="B160" s="475" t="s">
        <v>504</v>
      </c>
      <c r="C160" s="475" t="s">
        <v>722</v>
      </c>
      <c r="D160" s="476">
        <v>0</v>
      </c>
      <c r="E160" s="476">
        <v>0</v>
      </c>
      <c r="F160" s="476">
        <v>0</v>
      </c>
      <c r="G160" s="476">
        <v>0</v>
      </c>
      <c r="H160" s="476">
        <v>0</v>
      </c>
      <c r="I160" s="476">
        <v>0</v>
      </c>
      <c r="J160" s="476">
        <v>1258436.9600000016</v>
      </c>
      <c r="K160" s="476">
        <v>0</v>
      </c>
      <c r="L160" s="476">
        <v>0</v>
      </c>
      <c r="M160" s="476">
        <v>0</v>
      </c>
      <c r="N160" s="476">
        <v>0</v>
      </c>
      <c r="O160" s="476">
        <v>0</v>
      </c>
      <c r="P160" s="476">
        <v>0</v>
      </c>
      <c r="Q160" s="476">
        <v>0</v>
      </c>
      <c r="R160" s="476">
        <v>0</v>
      </c>
      <c r="S160" s="476">
        <v>0</v>
      </c>
      <c r="T160" s="476">
        <v>0</v>
      </c>
      <c r="U160" s="476">
        <v>0</v>
      </c>
      <c r="V160" s="476">
        <v>0</v>
      </c>
      <c r="W160" s="476">
        <v>0</v>
      </c>
      <c r="X160" s="476">
        <v>0</v>
      </c>
      <c r="Y160" s="476">
        <v>0</v>
      </c>
      <c r="Z160" s="476">
        <v>0</v>
      </c>
      <c r="AA160" s="476">
        <v>0</v>
      </c>
      <c r="AB160" s="476">
        <v>0</v>
      </c>
      <c r="AC160" s="476">
        <v>0</v>
      </c>
      <c r="AD160" s="476">
        <v>0</v>
      </c>
      <c r="AE160" s="476">
        <f t="shared" si="20"/>
        <v>1258436.9600000016</v>
      </c>
      <c r="AF160" s="476">
        <f t="shared" si="20"/>
        <v>0</v>
      </c>
      <c r="AG160" s="476">
        <f t="shared" si="20"/>
        <v>0</v>
      </c>
    </row>
    <row r="161" spans="1:34" x14ac:dyDescent="0.3">
      <c r="A161" s="464" t="s">
        <v>708</v>
      </c>
      <c r="B161" s="475" t="s">
        <v>504</v>
      </c>
      <c r="C161" s="475" t="s">
        <v>722</v>
      </c>
      <c r="D161" s="476">
        <v>0</v>
      </c>
      <c r="E161" s="476">
        <v>0</v>
      </c>
      <c r="F161" s="476">
        <v>0</v>
      </c>
      <c r="G161" s="476">
        <v>0</v>
      </c>
      <c r="H161" s="476">
        <v>0</v>
      </c>
      <c r="I161" s="476">
        <v>0</v>
      </c>
      <c r="J161" s="476">
        <v>14322.810000000001</v>
      </c>
      <c r="K161" s="476">
        <v>0</v>
      </c>
      <c r="L161" s="476">
        <v>0</v>
      </c>
      <c r="M161" s="476">
        <v>0</v>
      </c>
      <c r="N161" s="476">
        <v>0</v>
      </c>
      <c r="O161" s="476">
        <v>0</v>
      </c>
      <c r="P161" s="476">
        <v>0</v>
      </c>
      <c r="Q161" s="476">
        <v>0</v>
      </c>
      <c r="R161" s="476">
        <v>0</v>
      </c>
      <c r="S161" s="476">
        <v>0</v>
      </c>
      <c r="T161" s="476">
        <v>0</v>
      </c>
      <c r="U161" s="476">
        <v>0</v>
      </c>
      <c r="V161" s="476">
        <v>0</v>
      </c>
      <c r="W161" s="476">
        <v>0</v>
      </c>
      <c r="X161" s="476">
        <v>0</v>
      </c>
      <c r="Y161" s="476">
        <v>0</v>
      </c>
      <c r="Z161" s="476">
        <v>0</v>
      </c>
      <c r="AA161" s="476">
        <v>0</v>
      </c>
      <c r="AB161" s="476">
        <v>0</v>
      </c>
      <c r="AC161" s="476">
        <v>0</v>
      </c>
      <c r="AD161" s="476">
        <v>0</v>
      </c>
      <c r="AE161" s="476">
        <f t="shared" si="20"/>
        <v>14322.810000000001</v>
      </c>
      <c r="AF161" s="476">
        <f t="shared" si="20"/>
        <v>0</v>
      </c>
      <c r="AG161" s="476">
        <f t="shared" si="20"/>
        <v>0</v>
      </c>
    </row>
    <row r="162" spans="1:34" s="470" customFormat="1" x14ac:dyDescent="0.3">
      <c r="A162" s="466" t="s">
        <v>328</v>
      </c>
      <c r="B162" s="467" t="s">
        <v>504</v>
      </c>
      <c r="C162" s="467"/>
      <c r="D162" s="468">
        <f>SUM(D163:D171)</f>
        <v>0</v>
      </c>
      <c r="E162" s="468">
        <f t="shared" ref="E162:AG162" si="24">SUM(E163:E171)</f>
        <v>0</v>
      </c>
      <c r="F162" s="468">
        <f t="shared" si="24"/>
        <v>0</v>
      </c>
      <c r="G162" s="468">
        <f t="shared" si="24"/>
        <v>0</v>
      </c>
      <c r="H162" s="468">
        <f t="shared" si="24"/>
        <v>0</v>
      </c>
      <c r="I162" s="468">
        <f t="shared" si="24"/>
        <v>0</v>
      </c>
      <c r="J162" s="468">
        <f t="shared" si="24"/>
        <v>202360.15</v>
      </c>
      <c r="K162" s="468">
        <f t="shared" si="24"/>
        <v>0</v>
      </c>
      <c r="L162" s="468">
        <f t="shared" si="24"/>
        <v>0</v>
      </c>
      <c r="M162" s="468">
        <f t="shared" si="24"/>
        <v>0</v>
      </c>
      <c r="N162" s="468">
        <f t="shared" si="24"/>
        <v>0</v>
      </c>
      <c r="O162" s="468">
        <f t="shared" si="24"/>
        <v>0</v>
      </c>
      <c r="P162" s="468">
        <f t="shared" si="24"/>
        <v>0</v>
      </c>
      <c r="Q162" s="468">
        <f t="shared" si="24"/>
        <v>0</v>
      </c>
      <c r="R162" s="468">
        <f t="shared" si="24"/>
        <v>0</v>
      </c>
      <c r="S162" s="468">
        <f t="shared" si="24"/>
        <v>0</v>
      </c>
      <c r="T162" s="468">
        <f t="shared" si="24"/>
        <v>0</v>
      </c>
      <c r="U162" s="468">
        <f t="shared" si="24"/>
        <v>0</v>
      </c>
      <c r="V162" s="468">
        <f t="shared" si="24"/>
        <v>0</v>
      </c>
      <c r="W162" s="468">
        <f t="shared" si="24"/>
        <v>0</v>
      </c>
      <c r="X162" s="468">
        <f t="shared" si="24"/>
        <v>0</v>
      </c>
      <c r="Y162" s="468">
        <f t="shared" si="24"/>
        <v>0</v>
      </c>
      <c r="Z162" s="468">
        <f t="shared" si="24"/>
        <v>0</v>
      </c>
      <c r="AA162" s="468">
        <f t="shared" si="24"/>
        <v>0</v>
      </c>
      <c r="AB162" s="468">
        <f t="shared" si="24"/>
        <v>0</v>
      </c>
      <c r="AC162" s="468">
        <f t="shared" si="24"/>
        <v>0</v>
      </c>
      <c r="AD162" s="468">
        <f t="shared" si="24"/>
        <v>0</v>
      </c>
      <c r="AE162" s="468">
        <f t="shared" si="24"/>
        <v>202360.15</v>
      </c>
      <c r="AF162" s="468">
        <f t="shared" si="24"/>
        <v>0</v>
      </c>
      <c r="AG162" s="468">
        <f t="shared" si="24"/>
        <v>0</v>
      </c>
      <c r="AH162" s="470" t="b">
        <v>1</v>
      </c>
    </row>
    <row r="163" spans="1:34" x14ac:dyDescent="0.3">
      <c r="A163" s="464" t="s">
        <v>716</v>
      </c>
      <c r="B163" s="475" t="s">
        <v>504</v>
      </c>
      <c r="C163" s="475" t="s">
        <v>720</v>
      </c>
      <c r="D163" s="476">
        <v>0</v>
      </c>
      <c r="E163" s="476">
        <v>0</v>
      </c>
      <c r="F163" s="476">
        <v>0</v>
      </c>
      <c r="G163" s="476">
        <v>0</v>
      </c>
      <c r="H163" s="476">
        <v>0</v>
      </c>
      <c r="I163" s="476">
        <v>0</v>
      </c>
      <c r="J163" s="476">
        <v>0</v>
      </c>
      <c r="K163" s="476">
        <v>0</v>
      </c>
      <c r="L163" s="476">
        <v>0</v>
      </c>
      <c r="M163" s="476">
        <v>0</v>
      </c>
      <c r="N163" s="476">
        <v>0</v>
      </c>
      <c r="O163" s="476">
        <v>0</v>
      </c>
      <c r="P163" s="476">
        <v>0</v>
      </c>
      <c r="Q163" s="476">
        <v>0</v>
      </c>
      <c r="R163" s="476">
        <v>0</v>
      </c>
      <c r="S163" s="476">
        <v>0</v>
      </c>
      <c r="T163" s="476">
        <v>0</v>
      </c>
      <c r="U163" s="476">
        <v>0</v>
      </c>
      <c r="V163" s="476">
        <v>0</v>
      </c>
      <c r="W163" s="476">
        <v>0</v>
      </c>
      <c r="X163" s="476">
        <v>0</v>
      </c>
      <c r="Y163" s="476">
        <v>0</v>
      </c>
      <c r="Z163" s="476">
        <v>0</v>
      </c>
      <c r="AA163" s="476">
        <v>0</v>
      </c>
      <c r="AB163" s="476">
        <v>0</v>
      </c>
      <c r="AC163" s="476">
        <v>0</v>
      </c>
      <c r="AD163" s="476">
        <v>0</v>
      </c>
      <c r="AE163" s="476">
        <f t="shared" si="20"/>
        <v>0</v>
      </c>
      <c r="AF163" s="476">
        <f t="shared" si="20"/>
        <v>0</v>
      </c>
      <c r="AG163" s="476">
        <f t="shared" si="20"/>
        <v>0</v>
      </c>
    </row>
    <row r="164" spans="1:34" x14ac:dyDescent="0.3">
      <c r="A164" s="464" t="s">
        <v>715</v>
      </c>
      <c r="B164" s="475" t="s">
        <v>504</v>
      </c>
      <c r="C164" s="475" t="s">
        <v>722</v>
      </c>
      <c r="D164" s="476">
        <v>0</v>
      </c>
      <c r="E164" s="476">
        <v>0</v>
      </c>
      <c r="F164" s="476">
        <v>0</v>
      </c>
      <c r="G164" s="476">
        <v>0</v>
      </c>
      <c r="H164" s="476">
        <v>0</v>
      </c>
      <c r="I164" s="476">
        <v>0</v>
      </c>
      <c r="J164" s="476">
        <v>0</v>
      </c>
      <c r="K164" s="476">
        <v>0</v>
      </c>
      <c r="L164" s="476">
        <v>0</v>
      </c>
      <c r="M164" s="476">
        <v>0</v>
      </c>
      <c r="N164" s="476">
        <v>0</v>
      </c>
      <c r="O164" s="476">
        <v>0</v>
      </c>
      <c r="P164" s="476">
        <v>0</v>
      </c>
      <c r="Q164" s="476">
        <v>0</v>
      </c>
      <c r="R164" s="476">
        <v>0</v>
      </c>
      <c r="S164" s="476">
        <v>0</v>
      </c>
      <c r="T164" s="476">
        <v>0</v>
      </c>
      <c r="U164" s="476">
        <v>0</v>
      </c>
      <c r="V164" s="476">
        <v>0</v>
      </c>
      <c r="W164" s="476">
        <v>0</v>
      </c>
      <c r="X164" s="476">
        <v>0</v>
      </c>
      <c r="Y164" s="476">
        <v>0</v>
      </c>
      <c r="Z164" s="476">
        <v>0</v>
      </c>
      <c r="AA164" s="476">
        <v>0</v>
      </c>
      <c r="AB164" s="476">
        <v>0</v>
      </c>
      <c r="AC164" s="476">
        <v>0</v>
      </c>
      <c r="AD164" s="476">
        <v>0</v>
      </c>
      <c r="AE164" s="476">
        <f t="shared" si="20"/>
        <v>0</v>
      </c>
      <c r="AF164" s="476">
        <f t="shared" si="20"/>
        <v>0</v>
      </c>
      <c r="AG164" s="476">
        <f t="shared" si="20"/>
        <v>0</v>
      </c>
    </row>
    <row r="165" spans="1:34" x14ac:dyDescent="0.3">
      <c r="A165" s="464" t="s">
        <v>714</v>
      </c>
      <c r="B165" s="475" t="s">
        <v>504</v>
      </c>
      <c r="C165" s="475" t="s">
        <v>722</v>
      </c>
      <c r="D165" s="476">
        <v>0</v>
      </c>
      <c r="E165" s="476">
        <v>0</v>
      </c>
      <c r="F165" s="476">
        <v>0</v>
      </c>
      <c r="G165" s="476">
        <v>0</v>
      </c>
      <c r="H165" s="476">
        <v>0</v>
      </c>
      <c r="I165" s="476">
        <v>0</v>
      </c>
      <c r="J165" s="476">
        <v>0</v>
      </c>
      <c r="K165" s="476">
        <v>0</v>
      </c>
      <c r="L165" s="476">
        <v>0</v>
      </c>
      <c r="M165" s="476">
        <v>0</v>
      </c>
      <c r="N165" s="476">
        <v>0</v>
      </c>
      <c r="O165" s="476">
        <v>0</v>
      </c>
      <c r="P165" s="476">
        <v>0</v>
      </c>
      <c r="Q165" s="476">
        <v>0</v>
      </c>
      <c r="R165" s="476">
        <v>0</v>
      </c>
      <c r="S165" s="476">
        <v>0</v>
      </c>
      <c r="T165" s="476">
        <v>0</v>
      </c>
      <c r="U165" s="476">
        <v>0</v>
      </c>
      <c r="V165" s="476">
        <v>0</v>
      </c>
      <c r="W165" s="476">
        <v>0</v>
      </c>
      <c r="X165" s="476">
        <v>0</v>
      </c>
      <c r="Y165" s="476">
        <v>0</v>
      </c>
      <c r="Z165" s="476">
        <v>0</v>
      </c>
      <c r="AA165" s="476">
        <v>0</v>
      </c>
      <c r="AB165" s="476">
        <v>0</v>
      </c>
      <c r="AC165" s="476">
        <v>0</v>
      </c>
      <c r="AD165" s="476">
        <v>0</v>
      </c>
      <c r="AE165" s="476">
        <f t="shared" si="20"/>
        <v>0</v>
      </c>
      <c r="AF165" s="476">
        <f t="shared" si="20"/>
        <v>0</v>
      </c>
      <c r="AG165" s="476">
        <f t="shared" si="20"/>
        <v>0</v>
      </c>
    </row>
    <row r="166" spans="1:34" x14ac:dyDescent="0.3">
      <c r="A166" s="464" t="s">
        <v>713</v>
      </c>
      <c r="B166" s="475" t="s">
        <v>504</v>
      </c>
      <c r="C166" s="475" t="s">
        <v>722</v>
      </c>
      <c r="D166" s="476">
        <v>0</v>
      </c>
      <c r="E166" s="476">
        <v>0</v>
      </c>
      <c r="F166" s="476">
        <v>0</v>
      </c>
      <c r="G166" s="476">
        <v>0</v>
      </c>
      <c r="H166" s="476">
        <v>0</v>
      </c>
      <c r="I166" s="476">
        <v>0</v>
      </c>
      <c r="J166" s="476">
        <v>1021.13</v>
      </c>
      <c r="K166" s="476">
        <v>0</v>
      </c>
      <c r="L166" s="476">
        <v>0</v>
      </c>
      <c r="M166" s="476">
        <v>0</v>
      </c>
      <c r="N166" s="476">
        <v>0</v>
      </c>
      <c r="O166" s="476">
        <v>0</v>
      </c>
      <c r="P166" s="476">
        <v>0</v>
      </c>
      <c r="Q166" s="476">
        <v>0</v>
      </c>
      <c r="R166" s="476">
        <v>0</v>
      </c>
      <c r="S166" s="476">
        <v>0</v>
      </c>
      <c r="T166" s="476">
        <v>0</v>
      </c>
      <c r="U166" s="476">
        <v>0</v>
      </c>
      <c r="V166" s="476">
        <v>0</v>
      </c>
      <c r="W166" s="476">
        <v>0</v>
      </c>
      <c r="X166" s="476">
        <v>0</v>
      </c>
      <c r="Y166" s="476">
        <v>0</v>
      </c>
      <c r="Z166" s="476">
        <v>0</v>
      </c>
      <c r="AA166" s="476">
        <v>0</v>
      </c>
      <c r="AB166" s="476">
        <v>0</v>
      </c>
      <c r="AC166" s="476">
        <v>0</v>
      </c>
      <c r="AD166" s="476">
        <v>0</v>
      </c>
      <c r="AE166" s="476">
        <f t="shared" si="20"/>
        <v>1021.13</v>
      </c>
      <c r="AF166" s="476">
        <f t="shared" si="20"/>
        <v>0</v>
      </c>
      <c r="AG166" s="476">
        <f t="shared" si="20"/>
        <v>0</v>
      </c>
    </row>
    <row r="167" spans="1:34" x14ac:dyDescent="0.3">
      <c r="A167" s="464" t="s">
        <v>712</v>
      </c>
      <c r="B167" s="475" t="s">
        <v>504</v>
      </c>
      <c r="C167" s="475" t="s">
        <v>722</v>
      </c>
      <c r="D167" s="476">
        <v>0</v>
      </c>
      <c r="E167" s="476">
        <v>0</v>
      </c>
      <c r="F167" s="476">
        <v>0</v>
      </c>
      <c r="G167" s="476">
        <v>0</v>
      </c>
      <c r="H167" s="476">
        <v>0</v>
      </c>
      <c r="I167" s="476">
        <v>0</v>
      </c>
      <c r="J167" s="476">
        <v>0</v>
      </c>
      <c r="K167" s="476">
        <v>0</v>
      </c>
      <c r="L167" s="476">
        <v>0</v>
      </c>
      <c r="M167" s="476">
        <v>0</v>
      </c>
      <c r="N167" s="476">
        <v>0</v>
      </c>
      <c r="O167" s="476">
        <v>0</v>
      </c>
      <c r="P167" s="476">
        <v>0</v>
      </c>
      <c r="Q167" s="476">
        <v>0</v>
      </c>
      <c r="R167" s="476">
        <v>0</v>
      </c>
      <c r="S167" s="476">
        <v>0</v>
      </c>
      <c r="T167" s="476">
        <v>0</v>
      </c>
      <c r="U167" s="476">
        <v>0</v>
      </c>
      <c r="V167" s="476">
        <v>0</v>
      </c>
      <c r="W167" s="476">
        <v>0</v>
      </c>
      <c r="X167" s="476">
        <v>0</v>
      </c>
      <c r="Y167" s="476">
        <v>0</v>
      </c>
      <c r="Z167" s="476">
        <v>0</v>
      </c>
      <c r="AA167" s="476">
        <v>0</v>
      </c>
      <c r="AB167" s="476">
        <v>0</v>
      </c>
      <c r="AC167" s="476">
        <v>0</v>
      </c>
      <c r="AD167" s="476">
        <v>0</v>
      </c>
      <c r="AE167" s="476">
        <f t="shared" si="20"/>
        <v>0</v>
      </c>
      <c r="AF167" s="476">
        <f t="shared" si="20"/>
        <v>0</v>
      </c>
      <c r="AG167" s="476">
        <f t="shared" si="20"/>
        <v>0</v>
      </c>
    </row>
    <row r="168" spans="1:34" x14ac:dyDescent="0.3">
      <c r="A168" s="464" t="s">
        <v>711</v>
      </c>
      <c r="B168" s="475" t="s">
        <v>504</v>
      </c>
      <c r="C168" s="475" t="s">
        <v>722</v>
      </c>
      <c r="D168" s="476">
        <v>0</v>
      </c>
      <c r="E168" s="476">
        <v>0</v>
      </c>
      <c r="F168" s="476">
        <v>0</v>
      </c>
      <c r="G168" s="476">
        <v>0</v>
      </c>
      <c r="H168" s="476">
        <v>0</v>
      </c>
      <c r="I168" s="476">
        <v>0</v>
      </c>
      <c r="J168" s="476">
        <v>0</v>
      </c>
      <c r="K168" s="476">
        <v>0</v>
      </c>
      <c r="L168" s="476">
        <v>0</v>
      </c>
      <c r="M168" s="476">
        <v>0</v>
      </c>
      <c r="N168" s="476">
        <v>0</v>
      </c>
      <c r="O168" s="476">
        <v>0</v>
      </c>
      <c r="P168" s="476">
        <v>0</v>
      </c>
      <c r="Q168" s="476">
        <v>0</v>
      </c>
      <c r="R168" s="476">
        <v>0</v>
      </c>
      <c r="S168" s="476">
        <v>0</v>
      </c>
      <c r="T168" s="476">
        <v>0</v>
      </c>
      <c r="U168" s="476">
        <v>0</v>
      </c>
      <c r="V168" s="476">
        <v>0</v>
      </c>
      <c r="W168" s="476">
        <v>0</v>
      </c>
      <c r="X168" s="476">
        <v>0</v>
      </c>
      <c r="Y168" s="476">
        <v>0</v>
      </c>
      <c r="Z168" s="476">
        <v>0</v>
      </c>
      <c r="AA168" s="476">
        <v>0</v>
      </c>
      <c r="AB168" s="476">
        <v>0</v>
      </c>
      <c r="AC168" s="476">
        <v>0</v>
      </c>
      <c r="AD168" s="476">
        <v>0</v>
      </c>
      <c r="AE168" s="476">
        <f t="shared" si="20"/>
        <v>0</v>
      </c>
      <c r="AF168" s="476">
        <f t="shared" si="20"/>
        <v>0</v>
      </c>
      <c r="AG168" s="476">
        <f t="shared" si="20"/>
        <v>0</v>
      </c>
    </row>
    <row r="169" spans="1:34" x14ac:dyDescent="0.3">
      <c r="A169" s="464" t="s">
        <v>710</v>
      </c>
      <c r="B169" s="475" t="s">
        <v>504</v>
      </c>
      <c r="C169" s="475" t="s">
        <v>722</v>
      </c>
      <c r="D169" s="476">
        <v>0</v>
      </c>
      <c r="E169" s="476">
        <v>0</v>
      </c>
      <c r="F169" s="476">
        <v>0</v>
      </c>
      <c r="G169" s="476">
        <v>0</v>
      </c>
      <c r="H169" s="476">
        <v>0</v>
      </c>
      <c r="I169" s="476">
        <v>0</v>
      </c>
      <c r="J169" s="476">
        <v>0</v>
      </c>
      <c r="K169" s="476">
        <v>0</v>
      </c>
      <c r="L169" s="476">
        <v>0</v>
      </c>
      <c r="M169" s="476">
        <v>0</v>
      </c>
      <c r="N169" s="476">
        <v>0</v>
      </c>
      <c r="O169" s="476">
        <v>0</v>
      </c>
      <c r="P169" s="476">
        <v>0</v>
      </c>
      <c r="Q169" s="476">
        <v>0</v>
      </c>
      <c r="R169" s="476">
        <v>0</v>
      </c>
      <c r="S169" s="476">
        <v>0</v>
      </c>
      <c r="T169" s="476">
        <v>0</v>
      </c>
      <c r="U169" s="476">
        <v>0</v>
      </c>
      <c r="V169" s="476">
        <v>0</v>
      </c>
      <c r="W169" s="476">
        <v>0</v>
      </c>
      <c r="X169" s="476">
        <v>0</v>
      </c>
      <c r="Y169" s="476">
        <v>0</v>
      </c>
      <c r="Z169" s="476">
        <v>0</v>
      </c>
      <c r="AA169" s="476">
        <v>0</v>
      </c>
      <c r="AB169" s="476">
        <v>0</v>
      </c>
      <c r="AC169" s="476">
        <v>0</v>
      </c>
      <c r="AD169" s="476">
        <v>0</v>
      </c>
      <c r="AE169" s="476">
        <f t="shared" si="20"/>
        <v>0</v>
      </c>
      <c r="AF169" s="476">
        <f t="shared" si="20"/>
        <v>0</v>
      </c>
      <c r="AG169" s="476">
        <f t="shared" si="20"/>
        <v>0</v>
      </c>
    </row>
    <row r="170" spans="1:34" x14ac:dyDescent="0.3">
      <c r="A170" s="464" t="s">
        <v>709</v>
      </c>
      <c r="B170" s="475" t="s">
        <v>504</v>
      </c>
      <c r="C170" s="475" t="s">
        <v>722</v>
      </c>
      <c r="D170" s="476">
        <v>0</v>
      </c>
      <c r="E170" s="476">
        <v>0</v>
      </c>
      <c r="F170" s="476">
        <v>0</v>
      </c>
      <c r="G170" s="476">
        <v>0</v>
      </c>
      <c r="H170" s="476">
        <v>0</v>
      </c>
      <c r="I170" s="476">
        <v>0</v>
      </c>
      <c r="J170" s="476">
        <v>197414.56999999998</v>
      </c>
      <c r="K170" s="476">
        <v>0</v>
      </c>
      <c r="L170" s="476">
        <v>0</v>
      </c>
      <c r="M170" s="476">
        <v>0</v>
      </c>
      <c r="N170" s="476">
        <v>0</v>
      </c>
      <c r="O170" s="476">
        <v>0</v>
      </c>
      <c r="P170" s="476">
        <v>0</v>
      </c>
      <c r="Q170" s="476">
        <v>0</v>
      </c>
      <c r="R170" s="476">
        <v>0</v>
      </c>
      <c r="S170" s="476">
        <v>0</v>
      </c>
      <c r="T170" s="476">
        <v>0</v>
      </c>
      <c r="U170" s="476">
        <v>0</v>
      </c>
      <c r="V170" s="476">
        <v>0</v>
      </c>
      <c r="W170" s="476">
        <v>0</v>
      </c>
      <c r="X170" s="476">
        <v>0</v>
      </c>
      <c r="Y170" s="476">
        <v>0</v>
      </c>
      <c r="Z170" s="476">
        <v>0</v>
      </c>
      <c r="AA170" s="476">
        <v>0</v>
      </c>
      <c r="AB170" s="476">
        <v>0</v>
      </c>
      <c r="AC170" s="476">
        <v>0</v>
      </c>
      <c r="AD170" s="476">
        <v>0</v>
      </c>
      <c r="AE170" s="476">
        <f t="shared" si="20"/>
        <v>197414.56999999998</v>
      </c>
      <c r="AF170" s="476">
        <f t="shared" si="20"/>
        <v>0</v>
      </c>
      <c r="AG170" s="476">
        <f t="shared" si="20"/>
        <v>0</v>
      </c>
    </row>
    <row r="171" spans="1:34" x14ac:dyDescent="0.3">
      <c r="A171" s="464" t="s">
        <v>708</v>
      </c>
      <c r="B171" s="475" t="s">
        <v>504</v>
      </c>
      <c r="C171" s="475" t="s">
        <v>722</v>
      </c>
      <c r="D171" s="476">
        <v>0</v>
      </c>
      <c r="E171" s="476">
        <v>0</v>
      </c>
      <c r="F171" s="476">
        <v>0</v>
      </c>
      <c r="G171" s="476">
        <v>0</v>
      </c>
      <c r="H171" s="476">
        <v>0</v>
      </c>
      <c r="I171" s="476">
        <v>0</v>
      </c>
      <c r="J171" s="476">
        <v>3924.45</v>
      </c>
      <c r="K171" s="476">
        <v>0</v>
      </c>
      <c r="L171" s="476">
        <v>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f t="shared" si="20"/>
        <v>3924.45</v>
      </c>
      <c r="AF171" s="476">
        <f t="shared" si="20"/>
        <v>0</v>
      </c>
      <c r="AG171" s="476">
        <f t="shared" si="20"/>
        <v>0</v>
      </c>
    </row>
    <row r="172" spans="1:34" s="470" customFormat="1" ht="24" x14ac:dyDescent="0.3">
      <c r="A172" s="471" t="s">
        <v>767</v>
      </c>
      <c r="B172" s="472" t="s">
        <v>504</v>
      </c>
      <c r="C172" s="472"/>
      <c r="D172" s="473">
        <f>SUM(D173:D181)</f>
        <v>0</v>
      </c>
      <c r="E172" s="474">
        <f t="shared" ref="E172:AG172" si="25">SUM(E173:E181)</f>
        <v>-840.2</v>
      </c>
      <c r="F172" s="473">
        <f t="shared" si="25"/>
        <v>0</v>
      </c>
      <c r="G172" s="473">
        <f t="shared" si="25"/>
        <v>0</v>
      </c>
      <c r="H172" s="473">
        <f t="shared" si="25"/>
        <v>0</v>
      </c>
      <c r="I172" s="473">
        <f t="shared" si="25"/>
        <v>0</v>
      </c>
      <c r="J172" s="473">
        <f t="shared" si="25"/>
        <v>0</v>
      </c>
      <c r="K172" s="474">
        <f t="shared" si="25"/>
        <v>-34.989999999999995</v>
      </c>
      <c r="L172" s="473">
        <f t="shared" si="25"/>
        <v>0</v>
      </c>
      <c r="M172" s="473">
        <f t="shared" si="25"/>
        <v>0</v>
      </c>
      <c r="N172" s="473">
        <f t="shared" si="25"/>
        <v>0</v>
      </c>
      <c r="O172" s="473">
        <f t="shared" si="25"/>
        <v>0</v>
      </c>
      <c r="P172" s="473">
        <f t="shared" si="25"/>
        <v>0</v>
      </c>
      <c r="Q172" s="473">
        <f t="shared" si="25"/>
        <v>0</v>
      </c>
      <c r="R172" s="473">
        <f t="shared" si="25"/>
        <v>0</v>
      </c>
      <c r="S172" s="473">
        <f t="shared" si="25"/>
        <v>0</v>
      </c>
      <c r="T172" s="473">
        <f t="shared" si="25"/>
        <v>0</v>
      </c>
      <c r="U172" s="473">
        <f t="shared" si="25"/>
        <v>0</v>
      </c>
      <c r="V172" s="473">
        <f t="shared" si="25"/>
        <v>0</v>
      </c>
      <c r="W172" s="473">
        <f t="shared" si="25"/>
        <v>0</v>
      </c>
      <c r="X172" s="473">
        <f t="shared" si="25"/>
        <v>0</v>
      </c>
      <c r="Y172" s="473">
        <f t="shared" si="25"/>
        <v>0</v>
      </c>
      <c r="Z172" s="473">
        <f t="shared" si="25"/>
        <v>0</v>
      </c>
      <c r="AA172" s="473">
        <f t="shared" si="25"/>
        <v>0</v>
      </c>
      <c r="AB172" s="473">
        <f t="shared" si="25"/>
        <v>0</v>
      </c>
      <c r="AC172" s="473">
        <f t="shared" si="25"/>
        <v>0</v>
      </c>
      <c r="AD172" s="473">
        <f t="shared" si="25"/>
        <v>0</v>
      </c>
      <c r="AE172" s="473">
        <f t="shared" si="25"/>
        <v>0</v>
      </c>
      <c r="AF172" s="474">
        <f t="shared" si="25"/>
        <v>-875.19</v>
      </c>
      <c r="AG172" s="473">
        <f t="shared" si="25"/>
        <v>0</v>
      </c>
      <c r="AH172" s="470" t="b">
        <v>1</v>
      </c>
    </row>
    <row r="173" spans="1:34" x14ac:dyDescent="0.3">
      <c r="A173" s="464" t="s">
        <v>716</v>
      </c>
      <c r="B173" s="475" t="s">
        <v>504</v>
      </c>
      <c r="C173" s="475" t="s">
        <v>720</v>
      </c>
      <c r="D173" s="476">
        <v>0</v>
      </c>
      <c r="E173" s="483">
        <v>-62.01</v>
      </c>
      <c r="F173" s="476">
        <v>0</v>
      </c>
      <c r="G173" s="476">
        <v>0</v>
      </c>
      <c r="H173" s="476">
        <v>0</v>
      </c>
      <c r="I173" s="476">
        <v>0</v>
      </c>
      <c r="J173" s="476">
        <v>0</v>
      </c>
      <c r="K173" s="483">
        <v>-6.9</v>
      </c>
      <c r="L173" s="476">
        <v>0</v>
      </c>
      <c r="M173" s="476">
        <v>0</v>
      </c>
      <c r="N173" s="476">
        <v>0</v>
      </c>
      <c r="O173" s="476">
        <v>0</v>
      </c>
      <c r="P173" s="476">
        <v>0</v>
      </c>
      <c r="Q173" s="476">
        <v>0</v>
      </c>
      <c r="R173" s="476">
        <v>0</v>
      </c>
      <c r="S173" s="476">
        <v>0</v>
      </c>
      <c r="T173" s="476">
        <v>0</v>
      </c>
      <c r="U173" s="476">
        <v>0</v>
      </c>
      <c r="V173" s="476">
        <v>0</v>
      </c>
      <c r="W173" s="476">
        <v>0</v>
      </c>
      <c r="X173" s="476">
        <v>0</v>
      </c>
      <c r="Y173" s="476">
        <v>0</v>
      </c>
      <c r="Z173" s="476">
        <v>0</v>
      </c>
      <c r="AA173" s="476">
        <v>0</v>
      </c>
      <c r="AB173" s="476">
        <v>0</v>
      </c>
      <c r="AC173" s="476">
        <v>0</v>
      </c>
      <c r="AD173" s="476">
        <v>0</v>
      </c>
      <c r="AE173" s="476">
        <f t="shared" ref="AE173:AG181" si="26">SUM(A173,D173,G173,J173,M173,P173,S173,V173,Y173,AB173)</f>
        <v>0</v>
      </c>
      <c r="AF173" s="483">
        <f t="shared" si="26"/>
        <v>-68.91</v>
      </c>
      <c r="AG173" s="476">
        <f t="shared" si="26"/>
        <v>0</v>
      </c>
    </row>
    <row r="174" spans="1:34" x14ac:dyDescent="0.3">
      <c r="A174" s="464" t="s">
        <v>715</v>
      </c>
      <c r="B174" s="475" t="s">
        <v>504</v>
      </c>
      <c r="C174" s="475" t="s">
        <v>722</v>
      </c>
      <c r="D174" s="476">
        <v>0</v>
      </c>
      <c r="E174" s="476">
        <v>0</v>
      </c>
      <c r="F174" s="476">
        <v>0</v>
      </c>
      <c r="G174" s="476">
        <v>0</v>
      </c>
      <c r="H174" s="476">
        <v>0</v>
      </c>
      <c r="I174" s="476">
        <v>0</v>
      </c>
      <c r="J174" s="476">
        <v>0</v>
      </c>
      <c r="K174" s="483">
        <v>-3.52</v>
      </c>
      <c r="L174" s="476">
        <v>0</v>
      </c>
      <c r="M174" s="476">
        <v>0</v>
      </c>
      <c r="N174" s="476">
        <v>0</v>
      </c>
      <c r="O174" s="476">
        <v>0</v>
      </c>
      <c r="P174" s="476">
        <v>0</v>
      </c>
      <c r="Q174" s="476">
        <v>0</v>
      </c>
      <c r="R174" s="476">
        <v>0</v>
      </c>
      <c r="S174" s="476">
        <v>0</v>
      </c>
      <c r="T174" s="476">
        <v>0</v>
      </c>
      <c r="U174" s="476">
        <v>0</v>
      </c>
      <c r="V174" s="476">
        <v>0</v>
      </c>
      <c r="W174" s="476">
        <v>0</v>
      </c>
      <c r="X174" s="476">
        <v>0</v>
      </c>
      <c r="Y174" s="476">
        <v>0</v>
      </c>
      <c r="Z174" s="476">
        <v>0</v>
      </c>
      <c r="AA174" s="476">
        <v>0</v>
      </c>
      <c r="AB174" s="476">
        <v>0</v>
      </c>
      <c r="AC174" s="476">
        <v>0</v>
      </c>
      <c r="AD174" s="476">
        <v>0</v>
      </c>
      <c r="AE174" s="476">
        <f t="shared" si="26"/>
        <v>0</v>
      </c>
      <c r="AF174" s="483">
        <f t="shared" si="26"/>
        <v>-3.52</v>
      </c>
      <c r="AG174" s="476">
        <f t="shared" si="26"/>
        <v>0</v>
      </c>
    </row>
    <row r="175" spans="1:34" x14ac:dyDescent="0.3">
      <c r="A175" s="464" t="s">
        <v>714</v>
      </c>
      <c r="B175" s="475" t="s">
        <v>504</v>
      </c>
      <c r="C175" s="475" t="s">
        <v>722</v>
      </c>
      <c r="D175" s="476">
        <v>0</v>
      </c>
      <c r="E175" s="476">
        <v>0</v>
      </c>
      <c r="F175" s="476">
        <v>0</v>
      </c>
      <c r="G175" s="476">
        <v>0</v>
      </c>
      <c r="H175" s="476">
        <v>0</v>
      </c>
      <c r="I175" s="476">
        <v>0</v>
      </c>
      <c r="J175" s="476">
        <v>0</v>
      </c>
      <c r="K175" s="483">
        <v>-7.02</v>
      </c>
      <c r="L175" s="476">
        <v>0</v>
      </c>
      <c r="M175" s="476">
        <v>0</v>
      </c>
      <c r="N175" s="476">
        <v>0</v>
      </c>
      <c r="O175" s="476">
        <v>0</v>
      </c>
      <c r="P175" s="476">
        <v>0</v>
      </c>
      <c r="Q175" s="476">
        <v>0</v>
      </c>
      <c r="R175" s="476">
        <v>0</v>
      </c>
      <c r="S175" s="476">
        <v>0</v>
      </c>
      <c r="T175" s="476">
        <v>0</v>
      </c>
      <c r="U175" s="476">
        <v>0</v>
      </c>
      <c r="V175" s="476">
        <v>0</v>
      </c>
      <c r="W175" s="476">
        <v>0</v>
      </c>
      <c r="X175" s="476">
        <v>0</v>
      </c>
      <c r="Y175" s="476">
        <v>0</v>
      </c>
      <c r="Z175" s="476">
        <v>0</v>
      </c>
      <c r="AA175" s="476">
        <v>0</v>
      </c>
      <c r="AB175" s="476">
        <v>0</v>
      </c>
      <c r="AC175" s="476">
        <v>0</v>
      </c>
      <c r="AD175" s="476">
        <v>0</v>
      </c>
      <c r="AE175" s="476">
        <f t="shared" si="26"/>
        <v>0</v>
      </c>
      <c r="AF175" s="483">
        <f t="shared" si="26"/>
        <v>-7.02</v>
      </c>
      <c r="AG175" s="476">
        <f t="shared" si="26"/>
        <v>0</v>
      </c>
    </row>
    <row r="176" spans="1:34" x14ac:dyDescent="0.3">
      <c r="A176" s="464" t="s">
        <v>713</v>
      </c>
      <c r="B176" s="475" t="s">
        <v>504</v>
      </c>
      <c r="C176" s="475" t="s">
        <v>722</v>
      </c>
      <c r="D176" s="476">
        <v>0</v>
      </c>
      <c r="E176" s="476">
        <v>0</v>
      </c>
      <c r="F176" s="476">
        <v>0</v>
      </c>
      <c r="G176" s="476">
        <v>0</v>
      </c>
      <c r="H176" s="476">
        <v>0</v>
      </c>
      <c r="I176" s="476">
        <v>0</v>
      </c>
      <c r="J176" s="476">
        <v>0</v>
      </c>
      <c r="K176" s="483">
        <v>-17.55</v>
      </c>
      <c r="L176" s="476">
        <v>0</v>
      </c>
      <c r="M176" s="476">
        <v>0</v>
      </c>
      <c r="N176" s="476">
        <v>0</v>
      </c>
      <c r="O176" s="476">
        <v>0</v>
      </c>
      <c r="P176" s="476">
        <v>0</v>
      </c>
      <c r="Q176" s="476">
        <v>0</v>
      </c>
      <c r="R176" s="476">
        <v>0</v>
      </c>
      <c r="S176" s="476">
        <v>0</v>
      </c>
      <c r="T176" s="476">
        <v>0</v>
      </c>
      <c r="U176" s="476">
        <v>0</v>
      </c>
      <c r="V176" s="476">
        <v>0</v>
      </c>
      <c r="W176" s="476">
        <v>0</v>
      </c>
      <c r="X176" s="476">
        <v>0</v>
      </c>
      <c r="Y176" s="476">
        <v>0</v>
      </c>
      <c r="Z176" s="476">
        <v>0</v>
      </c>
      <c r="AA176" s="476">
        <v>0</v>
      </c>
      <c r="AB176" s="476">
        <v>0</v>
      </c>
      <c r="AC176" s="476">
        <v>0</v>
      </c>
      <c r="AD176" s="476">
        <v>0</v>
      </c>
      <c r="AE176" s="476">
        <f t="shared" si="26"/>
        <v>0</v>
      </c>
      <c r="AF176" s="483">
        <f t="shared" si="26"/>
        <v>-17.55</v>
      </c>
      <c r="AG176" s="476">
        <f t="shared" si="26"/>
        <v>0</v>
      </c>
    </row>
    <row r="177" spans="1:34" x14ac:dyDescent="0.3">
      <c r="A177" s="464" t="s">
        <v>712</v>
      </c>
      <c r="B177" s="475" t="s">
        <v>504</v>
      </c>
      <c r="C177" s="475" t="s">
        <v>722</v>
      </c>
      <c r="D177" s="476">
        <v>0</v>
      </c>
      <c r="E177" s="476">
        <v>0</v>
      </c>
      <c r="F177" s="476">
        <v>0</v>
      </c>
      <c r="G177" s="476">
        <v>0</v>
      </c>
      <c r="H177" s="476">
        <v>0</v>
      </c>
      <c r="I177" s="476">
        <v>0</v>
      </c>
      <c r="J177" s="476">
        <v>0</v>
      </c>
      <c r="K177" s="476">
        <v>0</v>
      </c>
      <c r="L177" s="476">
        <v>0</v>
      </c>
      <c r="M177" s="476">
        <v>0</v>
      </c>
      <c r="N177" s="476">
        <v>0</v>
      </c>
      <c r="O177" s="476">
        <v>0</v>
      </c>
      <c r="P177" s="476">
        <v>0</v>
      </c>
      <c r="Q177" s="476">
        <v>0</v>
      </c>
      <c r="R177" s="476">
        <v>0</v>
      </c>
      <c r="S177" s="476">
        <v>0</v>
      </c>
      <c r="T177" s="476">
        <v>0</v>
      </c>
      <c r="U177" s="476">
        <v>0</v>
      </c>
      <c r="V177" s="476">
        <v>0</v>
      </c>
      <c r="W177" s="476">
        <v>0</v>
      </c>
      <c r="X177" s="476">
        <v>0</v>
      </c>
      <c r="Y177" s="476">
        <v>0</v>
      </c>
      <c r="Z177" s="476">
        <v>0</v>
      </c>
      <c r="AA177" s="476">
        <v>0</v>
      </c>
      <c r="AB177" s="476">
        <v>0</v>
      </c>
      <c r="AC177" s="476">
        <v>0</v>
      </c>
      <c r="AD177" s="476">
        <v>0</v>
      </c>
      <c r="AE177" s="476">
        <f t="shared" si="26"/>
        <v>0</v>
      </c>
      <c r="AF177" s="476">
        <f t="shared" si="26"/>
        <v>0</v>
      </c>
      <c r="AG177" s="476">
        <f t="shared" si="26"/>
        <v>0</v>
      </c>
    </row>
    <row r="178" spans="1:34" x14ac:dyDescent="0.3">
      <c r="A178" s="464" t="s">
        <v>711</v>
      </c>
      <c r="B178" s="475" t="s">
        <v>504</v>
      </c>
      <c r="C178" s="475" t="s">
        <v>722</v>
      </c>
      <c r="D178" s="476">
        <v>0</v>
      </c>
      <c r="E178" s="476">
        <v>0</v>
      </c>
      <c r="F178" s="476">
        <v>0</v>
      </c>
      <c r="G178" s="476">
        <v>0</v>
      </c>
      <c r="H178" s="476">
        <v>0</v>
      </c>
      <c r="I178" s="476">
        <v>0</v>
      </c>
      <c r="J178" s="476">
        <v>0</v>
      </c>
      <c r="K178" s="476">
        <v>0</v>
      </c>
      <c r="L178" s="476">
        <v>0</v>
      </c>
      <c r="M178" s="476">
        <v>0</v>
      </c>
      <c r="N178" s="476">
        <v>0</v>
      </c>
      <c r="O178" s="476">
        <v>0</v>
      </c>
      <c r="P178" s="476">
        <v>0</v>
      </c>
      <c r="Q178" s="476">
        <v>0</v>
      </c>
      <c r="R178" s="476">
        <v>0</v>
      </c>
      <c r="S178" s="476">
        <v>0</v>
      </c>
      <c r="T178" s="476">
        <v>0</v>
      </c>
      <c r="U178" s="476">
        <v>0</v>
      </c>
      <c r="V178" s="476">
        <v>0</v>
      </c>
      <c r="W178" s="476">
        <v>0</v>
      </c>
      <c r="X178" s="476">
        <v>0</v>
      </c>
      <c r="Y178" s="476">
        <v>0</v>
      </c>
      <c r="Z178" s="476">
        <v>0</v>
      </c>
      <c r="AA178" s="476">
        <v>0</v>
      </c>
      <c r="AB178" s="476">
        <v>0</v>
      </c>
      <c r="AC178" s="476">
        <v>0</v>
      </c>
      <c r="AD178" s="476">
        <v>0</v>
      </c>
      <c r="AE178" s="476">
        <f t="shared" si="26"/>
        <v>0</v>
      </c>
      <c r="AF178" s="476">
        <f t="shared" si="26"/>
        <v>0</v>
      </c>
      <c r="AG178" s="476">
        <f t="shared" si="26"/>
        <v>0</v>
      </c>
    </row>
    <row r="179" spans="1:34" x14ac:dyDescent="0.3">
      <c r="A179" s="464" t="s">
        <v>710</v>
      </c>
      <c r="B179" s="475" t="s">
        <v>504</v>
      </c>
      <c r="C179" s="475" t="s">
        <v>722</v>
      </c>
      <c r="D179" s="476">
        <v>0</v>
      </c>
      <c r="E179" s="483">
        <v>-778.19</v>
      </c>
      <c r="F179" s="476">
        <v>0</v>
      </c>
      <c r="G179" s="476">
        <v>0</v>
      </c>
      <c r="H179" s="476">
        <v>0</v>
      </c>
      <c r="I179" s="476">
        <v>0</v>
      </c>
      <c r="J179" s="476">
        <v>0</v>
      </c>
      <c r="K179" s="476">
        <v>0</v>
      </c>
      <c r="L179" s="476">
        <v>0</v>
      </c>
      <c r="M179" s="476">
        <v>0</v>
      </c>
      <c r="N179" s="476">
        <v>0</v>
      </c>
      <c r="O179" s="476">
        <v>0</v>
      </c>
      <c r="P179" s="476">
        <v>0</v>
      </c>
      <c r="Q179" s="476">
        <v>0</v>
      </c>
      <c r="R179" s="476">
        <v>0</v>
      </c>
      <c r="S179" s="476">
        <v>0</v>
      </c>
      <c r="T179" s="476">
        <v>0</v>
      </c>
      <c r="U179" s="476">
        <v>0</v>
      </c>
      <c r="V179" s="476">
        <v>0</v>
      </c>
      <c r="W179" s="476">
        <v>0</v>
      </c>
      <c r="X179" s="476">
        <v>0</v>
      </c>
      <c r="Y179" s="476">
        <v>0</v>
      </c>
      <c r="Z179" s="476">
        <v>0</v>
      </c>
      <c r="AA179" s="476">
        <v>0</v>
      </c>
      <c r="AB179" s="476">
        <v>0</v>
      </c>
      <c r="AC179" s="476">
        <v>0</v>
      </c>
      <c r="AD179" s="476">
        <v>0</v>
      </c>
      <c r="AE179" s="476">
        <f t="shared" si="26"/>
        <v>0</v>
      </c>
      <c r="AF179" s="483">
        <f t="shared" si="26"/>
        <v>-778.19</v>
      </c>
      <c r="AG179" s="476">
        <f t="shared" si="26"/>
        <v>0</v>
      </c>
    </row>
    <row r="180" spans="1:34" x14ac:dyDescent="0.3">
      <c r="A180" s="464" t="s">
        <v>709</v>
      </c>
      <c r="B180" s="475" t="s">
        <v>504</v>
      </c>
      <c r="C180" s="475" t="s">
        <v>722</v>
      </c>
      <c r="D180" s="476">
        <v>0</v>
      </c>
      <c r="E180" s="476">
        <v>0</v>
      </c>
      <c r="F180" s="476">
        <v>0</v>
      </c>
      <c r="G180" s="476">
        <v>0</v>
      </c>
      <c r="H180" s="476">
        <v>0</v>
      </c>
      <c r="I180" s="476">
        <v>0</v>
      </c>
      <c r="J180" s="476">
        <v>0</v>
      </c>
      <c r="K180" s="476">
        <v>0</v>
      </c>
      <c r="L180" s="476">
        <v>0</v>
      </c>
      <c r="M180" s="476">
        <v>0</v>
      </c>
      <c r="N180" s="476">
        <v>0</v>
      </c>
      <c r="O180" s="476">
        <v>0</v>
      </c>
      <c r="P180" s="476">
        <v>0</v>
      </c>
      <c r="Q180" s="476">
        <v>0</v>
      </c>
      <c r="R180" s="476">
        <v>0</v>
      </c>
      <c r="S180" s="476">
        <v>0</v>
      </c>
      <c r="T180" s="476">
        <v>0</v>
      </c>
      <c r="U180" s="476">
        <v>0</v>
      </c>
      <c r="V180" s="476">
        <v>0</v>
      </c>
      <c r="W180" s="476">
        <v>0</v>
      </c>
      <c r="X180" s="476">
        <v>0</v>
      </c>
      <c r="Y180" s="476">
        <v>0</v>
      </c>
      <c r="Z180" s="476">
        <v>0</v>
      </c>
      <c r="AA180" s="476">
        <v>0</v>
      </c>
      <c r="AB180" s="476">
        <v>0</v>
      </c>
      <c r="AC180" s="476">
        <v>0</v>
      </c>
      <c r="AD180" s="476">
        <v>0</v>
      </c>
      <c r="AE180" s="476">
        <f t="shared" si="26"/>
        <v>0</v>
      </c>
      <c r="AF180" s="476">
        <f t="shared" si="26"/>
        <v>0</v>
      </c>
      <c r="AG180" s="476">
        <f t="shared" si="26"/>
        <v>0</v>
      </c>
    </row>
    <row r="181" spans="1:34" x14ac:dyDescent="0.3">
      <c r="A181" s="464" t="s">
        <v>708</v>
      </c>
      <c r="B181" s="475" t="s">
        <v>504</v>
      </c>
      <c r="C181" s="475" t="s">
        <v>722</v>
      </c>
      <c r="D181" s="476">
        <v>0</v>
      </c>
      <c r="E181" s="476">
        <v>0</v>
      </c>
      <c r="F181" s="476">
        <v>0</v>
      </c>
      <c r="G181" s="476">
        <v>0</v>
      </c>
      <c r="H181" s="476">
        <v>0</v>
      </c>
      <c r="I181" s="476">
        <v>0</v>
      </c>
      <c r="J181" s="476">
        <v>0</v>
      </c>
      <c r="K181" s="476">
        <v>0</v>
      </c>
      <c r="L181" s="476">
        <v>0</v>
      </c>
      <c r="M181" s="476">
        <v>0</v>
      </c>
      <c r="N181" s="476">
        <v>0</v>
      </c>
      <c r="O181" s="476">
        <v>0</v>
      </c>
      <c r="P181" s="476">
        <v>0</v>
      </c>
      <c r="Q181" s="476">
        <v>0</v>
      </c>
      <c r="R181" s="476">
        <v>0</v>
      </c>
      <c r="S181" s="476">
        <v>0</v>
      </c>
      <c r="T181" s="476">
        <v>0</v>
      </c>
      <c r="U181" s="476">
        <v>0</v>
      </c>
      <c r="V181" s="476">
        <v>0</v>
      </c>
      <c r="W181" s="476">
        <v>0</v>
      </c>
      <c r="X181" s="476">
        <v>0</v>
      </c>
      <c r="Y181" s="476">
        <v>0</v>
      </c>
      <c r="Z181" s="476">
        <v>0</v>
      </c>
      <c r="AA181" s="476">
        <v>0</v>
      </c>
      <c r="AB181" s="476">
        <v>0</v>
      </c>
      <c r="AC181" s="476">
        <v>0</v>
      </c>
      <c r="AD181" s="476">
        <v>0</v>
      </c>
      <c r="AE181" s="476">
        <f t="shared" si="26"/>
        <v>0</v>
      </c>
      <c r="AF181" s="476">
        <f t="shared" si="26"/>
        <v>0</v>
      </c>
      <c r="AG181" s="476">
        <f t="shared" si="26"/>
        <v>0</v>
      </c>
    </row>
    <row r="182" spans="1:34" s="470" customFormat="1" ht="24" x14ac:dyDescent="0.3">
      <c r="A182" s="471" t="s">
        <v>345</v>
      </c>
      <c r="B182" s="472" t="s">
        <v>504</v>
      </c>
      <c r="C182" s="472"/>
      <c r="D182" s="474">
        <f>SUM(D183:D191)</f>
        <v>-20093.66</v>
      </c>
      <c r="E182" s="473">
        <f t="shared" ref="E182:AG182" si="27">SUM(E183:E191)</f>
        <v>0</v>
      </c>
      <c r="F182" s="473">
        <f t="shared" si="27"/>
        <v>0</v>
      </c>
      <c r="G182" s="473">
        <f t="shared" si="27"/>
        <v>0</v>
      </c>
      <c r="H182" s="473">
        <f t="shared" si="27"/>
        <v>0</v>
      </c>
      <c r="I182" s="473">
        <f t="shared" si="27"/>
        <v>0</v>
      </c>
      <c r="J182" s="474">
        <f t="shared" si="27"/>
        <v>-1577566.0300000017</v>
      </c>
      <c r="K182" s="473">
        <f t="shared" si="27"/>
        <v>0</v>
      </c>
      <c r="L182" s="473">
        <f t="shared" si="27"/>
        <v>0</v>
      </c>
      <c r="M182" s="474">
        <f t="shared" si="27"/>
        <v>-3.35</v>
      </c>
      <c r="N182" s="473">
        <f t="shared" si="27"/>
        <v>0</v>
      </c>
      <c r="O182" s="473">
        <f t="shared" si="27"/>
        <v>0</v>
      </c>
      <c r="P182" s="474">
        <f t="shared" si="27"/>
        <v>-20728.499999999996</v>
      </c>
      <c r="Q182" s="473">
        <f t="shared" si="27"/>
        <v>0</v>
      </c>
      <c r="R182" s="473">
        <f t="shared" si="27"/>
        <v>0</v>
      </c>
      <c r="S182" s="473">
        <f t="shared" si="27"/>
        <v>0</v>
      </c>
      <c r="T182" s="473">
        <f t="shared" si="27"/>
        <v>0</v>
      </c>
      <c r="U182" s="473">
        <f t="shared" si="27"/>
        <v>0</v>
      </c>
      <c r="V182" s="473">
        <f t="shared" si="27"/>
        <v>0</v>
      </c>
      <c r="W182" s="473">
        <f t="shared" si="27"/>
        <v>0</v>
      </c>
      <c r="X182" s="473">
        <f t="shared" si="27"/>
        <v>0</v>
      </c>
      <c r="Y182" s="474">
        <f t="shared" si="27"/>
        <v>-822.08999999999969</v>
      </c>
      <c r="Z182" s="473">
        <f t="shared" si="27"/>
        <v>0</v>
      </c>
      <c r="AA182" s="473">
        <f t="shared" si="27"/>
        <v>0</v>
      </c>
      <c r="AB182" s="473">
        <f t="shared" si="27"/>
        <v>0</v>
      </c>
      <c r="AC182" s="473">
        <f t="shared" si="27"/>
        <v>0</v>
      </c>
      <c r="AD182" s="473">
        <f t="shared" si="27"/>
        <v>0</v>
      </c>
      <c r="AE182" s="474">
        <f t="shared" si="27"/>
        <v>-1619213.6300000015</v>
      </c>
      <c r="AF182" s="473">
        <f t="shared" si="27"/>
        <v>0</v>
      </c>
      <c r="AG182" s="473">
        <f t="shared" si="27"/>
        <v>0</v>
      </c>
      <c r="AH182" s="470" t="b">
        <v>1</v>
      </c>
    </row>
    <row r="183" spans="1:34" x14ac:dyDescent="0.3">
      <c r="A183" s="464" t="s">
        <v>716</v>
      </c>
      <c r="B183" s="475" t="s">
        <v>504</v>
      </c>
      <c r="C183" s="475" t="s">
        <v>720</v>
      </c>
      <c r="D183" s="483">
        <v>-687.4599999999997</v>
      </c>
      <c r="E183" s="476">
        <v>0</v>
      </c>
      <c r="F183" s="476">
        <v>0</v>
      </c>
      <c r="G183" s="476">
        <v>0</v>
      </c>
      <c r="H183" s="476">
        <v>0</v>
      </c>
      <c r="I183" s="476">
        <v>0</v>
      </c>
      <c r="J183" s="483">
        <v>-435.68999999999784</v>
      </c>
      <c r="K183" s="476">
        <v>0</v>
      </c>
      <c r="L183" s="476">
        <v>0</v>
      </c>
      <c r="M183" s="483">
        <v>-3.35</v>
      </c>
      <c r="N183" s="476">
        <v>0</v>
      </c>
      <c r="O183" s="476">
        <v>0</v>
      </c>
      <c r="P183" s="483">
        <v>-611.72</v>
      </c>
      <c r="Q183" s="476">
        <v>0</v>
      </c>
      <c r="R183" s="476">
        <v>0</v>
      </c>
      <c r="S183" s="476">
        <v>0</v>
      </c>
      <c r="T183" s="476">
        <v>0</v>
      </c>
      <c r="U183" s="476">
        <v>0</v>
      </c>
      <c r="V183" s="476">
        <v>0</v>
      </c>
      <c r="W183" s="476">
        <v>0</v>
      </c>
      <c r="X183" s="476">
        <v>0</v>
      </c>
      <c r="Y183" s="483">
        <v>-822.08999999999969</v>
      </c>
      <c r="Z183" s="476">
        <v>0</v>
      </c>
      <c r="AA183" s="476">
        <v>0</v>
      </c>
      <c r="AB183" s="476">
        <v>0</v>
      </c>
      <c r="AC183" s="476">
        <v>0</v>
      </c>
      <c r="AD183" s="476">
        <v>0</v>
      </c>
      <c r="AE183" s="483">
        <f t="shared" si="20"/>
        <v>-2560.3099999999972</v>
      </c>
      <c r="AF183" s="476">
        <f t="shared" si="20"/>
        <v>0</v>
      </c>
      <c r="AG183" s="476">
        <f t="shared" si="20"/>
        <v>0</v>
      </c>
    </row>
    <row r="184" spans="1:34" x14ac:dyDescent="0.3">
      <c r="A184" s="464" t="s">
        <v>715</v>
      </c>
      <c r="B184" s="475" t="s">
        <v>504</v>
      </c>
      <c r="C184" s="475" t="s">
        <v>722</v>
      </c>
      <c r="D184" s="483">
        <v>-437.37000000000006</v>
      </c>
      <c r="E184" s="476">
        <v>0</v>
      </c>
      <c r="F184" s="476">
        <v>0</v>
      </c>
      <c r="G184" s="476">
        <v>0</v>
      </c>
      <c r="H184" s="476">
        <v>0</v>
      </c>
      <c r="I184" s="476">
        <v>0</v>
      </c>
      <c r="J184" s="483">
        <v>-764.61</v>
      </c>
      <c r="K184" s="476">
        <v>0</v>
      </c>
      <c r="L184" s="476">
        <v>0</v>
      </c>
      <c r="M184" s="476">
        <v>0</v>
      </c>
      <c r="N184" s="476">
        <v>0</v>
      </c>
      <c r="O184" s="476">
        <v>0</v>
      </c>
      <c r="P184" s="483">
        <v>-25.75</v>
      </c>
      <c r="Q184" s="476">
        <v>0</v>
      </c>
      <c r="R184" s="476">
        <v>0</v>
      </c>
      <c r="S184" s="476">
        <v>0</v>
      </c>
      <c r="T184" s="476">
        <v>0</v>
      </c>
      <c r="U184" s="476">
        <v>0</v>
      </c>
      <c r="V184" s="476">
        <v>0</v>
      </c>
      <c r="W184" s="476">
        <v>0</v>
      </c>
      <c r="X184" s="476">
        <v>0</v>
      </c>
      <c r="Y184" s="476">
        <v>0</v>
      </c>
      <c r="Z184" s="476">
        <v>0</v>
      </c>
      <c r="AA184" s="476">
        <v>0</v>
      </c>
      <c r="AB184" s="476">
        <v>0</v>
      </c>
      <c r="AC184" s="476">
        <v>0</v>
      </c>
      <c r="AD184" s="476">
        <v>0</v>
      </c>
      <c r="AE184" s="483">
        <f t="shared" si="20"/>
        <v>-1227.73</v>
      </c>
      <c r="AF184" s="476">
        <f t="shared" si="20"/>
        <v>0</v>
      </c>
      <c r="AG184" s="476">
        <f t="shared" si="20"/>
        <v>0</v>
      </c>
    </row>
    <row r="185" spans="1:34" x14ac:dyDescent="0.3">
      <c r="A185" s="464" t="s">
        <v>714</v>
      </c>
      <c r="B185" s="475" t="s">
        <v>504</v>
      </c>
      <c r="C185" s="475" t="s">
        <v>722</v>
      </c>
      <c r="D185" s="476">
        <v>0</v>
      </c>
      <c r="E185" s="476">
        <v>0</v>
      </c>
      <c r="F185" s="476">
        <v>0</v>
      </c>
      <c r="G185" s="476">
        <v>0</v>
      </c>
      <c r="H185" s="476">
        <v>0</v>
      </c>
      <c r="I185" s="476">
        <v>0</v>
      </c>
      <c r="J185" s="483">
        <v>-3296.3299999999995</v>
      </c>
      <c r="K185" s="476">
        <v>0</v>
      </c>
      <c r="L185" s="476">
        <v>0</v>
      </c>
      <c r="M185" s="476">
        <v>0</v>
      </c>
      <c r="N185" s="476">
        <v>0</v>
      </c>
      <c r="O185" s="476">
        <v>0</v>
      </c>
      <c r="P185" s="483">
        <v>-1168.3699999999999</v>
      </c>
      <c r="Q185" s="476">
        <v>0</v>
      </c>
      <c r="R185" s="476">
        <v>0</v>
      </c>
      <c r="S185" s="476">
        <v>0</v>
      </c>
      <c r="T185" s="476">
        <v>0</v>
      </c>
      <c r="U185" s="476">
        <v>0</v>
      </c>
      <c r="V185" s="476">
        <v>0</v>
      </c>
      <c r="W185" s="476">
        <v>0</v>
      </c>
      <c r="X185" s="476">
        <v>0</v>
      </c>
      <c r="Y185" s="476">
        <v>0</v>
      </c>
      <c r="Z185" s="476">
        <v>0</v>
      </c>
      <c r="AA185" s="476">
        <v>0</v>
      </c>
      <c r="AB185" s="476">
        <v>0</v>
      </c>
      <c r="AC185" s="476">
        <v>0</v>
      </c>
      <c r="AD185" s="476">
        <v>0</v>
      </c>
      <c r="AE185" s="483">
        <f t="shared" si="20"/>
        <v>-4464.6999999999989</v>
      </c>
      <c r="AF185" s="476">
        <f t="shared" si="20"/>
        <v>0</v>
      </c>
      <c r="AG185" s="476">
        <f t="shared" si="20"/>
        <v>0</v>
      </c>
    </row>
    <row r="186" spans="1:34" x14ac:dyDescent="0.3">
      <c r="A186" s="464" t="s">
        <v>713</v>
      </c>
      <c r="B186" s="475" t="s">
        <v>504</v>
      </c>
      <c r="C186" s="475" t="s">
        <v>722</v>
      </c>
      <c r="D186" s="476">
        <v>0</v>
      </c>
      <c r="E186" s="476">
        <v>0</v>
      </c>
      <c r="F186" s="476">
        <v>0</v>
      </c>
      <c r="G186" s="476">
        <v>0</v>
      </c>
      <c r="H186" s="476">
        <v>0</v>
      </c>
      <c r="I186" s="476">
        <v>0</v>
      </c>
      <c r="J186" s="483">
        <v>-10626.56</v>
      </c>
      <c r="K186" s="476">
        <v>0</v>
      </c>
      <c r="L186" s="476">
        <v>0</v>
      </c>
      <c r="M186" s="476">
        <v>0</v>
      </c>
      <c r="N186" s="476">
        <v>0</v>
      </c>
      <c r="O186" s="476">
        <v>0</v>
      </c>
      <c r="P186" s="483">
        <v>-1638.06</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83">
        <f t="shared" si="20"/>
        <v>-12264.619999999999</v>
      </c>
      <c r="AF186" s="476">
        <f t="shared" si="20"/>
        <v>0</v>
      </c>
      <c r="AG186" s="476">
        <f t="shared" si="20"/>
        <v>0</v>
      </c>
    </row>
    <row r="187" spans="1:34" x14ac:dyDescent="0.3">
      <c r="A187" s="464" t="s">
        <v>712</v>
      </c>
      <c r="B187" s="475" t="s">
        <v>504</v>
      </c>
      <c r="C187" s="475" t="s">
        <v>722</v>
      </c>
      <c r="D187" s="476">
        <v>0</v>
      </c>
      <c r="E187" s="476">
        <v>0</v>
      </c>
      <c r="F187" s="476">
        <v>0</v>
      </c>
      <c r="G187" s="476">
        <v>0</v>
      </c>
      <c r="H187" s="476">
        <v>0</v>
      </c>
      <c r="I187" s="476">
        <v>0</v>
      </c>
      <c r="J187" s="483">
        <v>-12356.580000000004</v>
      </c>
      <c r="K187" s="476">
        <v>0</v>
      </c>
      <c r="L187" s="476">
        <v>0</v>
      </c>
      <c r="M187" s="476">
        <v>0</v>
      </c>
      <c r="N187" s="476">
        <v>0</v>
      </c>
      <c r="O187" s="476">
        <v>0</v>
      </c>
      <c r="P187" s="483">
        <v>-17284.55</v>
      </c>
      <c r="Q187" s="476">
        <v>0</v>
      </c>
      <c r="R187" s="476">
        <v>0</v>
      </c>
      <c r="S187" s="476">
        <v>0</v>
      </c>
      <c r="T187" s="476">
        <v>0</v>
      </c>
      <c r="U187" s="476">
        <v>0</v>
      </c>
      <c r="V187" s="476">
        <v>0</v>
      </c>
      <c r="W187" s="476">
        <v>0</v>
      </c>
      <c r="X187" s="476">
        <v>0</v>
      </c>
      <c r="Y187" s="476">
        <v>0</v>
      </c>
      <c r="Z187" s="476">
        <v>0</v>
      </c>
      <c r="AA187" s="476">
        <v>0</v>
      </c>
      <c r="AB187" s="476">
        <v>0</v>
      </c>
      <c r="AC187" s="476">
        <v>0</v>
      </c>
      <c r="AD187" s="476">
        <v>0</v>
      </c>
      <c r="AE187" s="483">
        <f t="shared" si="20"/>
        <v>-29641.130000000005</v>
      </c>
      <c r="AF187" s="476">
        <f t="shared" si="20"/>
        <v>0</v>
      </c>
      <c r="AG187" s="476">
        <f t="shared" si="20"/>
        <v>0</v>
      </c>
    </row>
    <row r="188" spans="1:34" x14ac:dyDescent="0.3">
      <c r="A188" s="464" t="s">
        <v>711</v>
      </c>
      <c r="B188" s="475" t="s">
        <v>504</v>
      </c>
      <c r="C188" s="475" t="s">
        <v>722</v>
      </c>
      <c r="D188" s="483">
        <v>-18.38</v>
      </c>
      <c r="E188" s="476">
        <v>0</v>
      </c>
      <c r="F188" s="476">
        <v>0</v>
      </c>
      <c r="G188" s="476">
        <v>0</v>
      </c>
      <c r="H188" s="476">
        <v>0</v>
      </c>
      <c r="I188" s="476">
        <v>0</v>
      </c>
      <c r="J188" s="483">
        <v>-34733.589999999997</v>
      </c>
      <c r="K188" s="476">
        <v>0</v>
      </c>
      <c r="L188" s="476">
        <v>0</v>
      </c>
      <c r="M188" s="476">
        <v>0</v>
      </c>
      <c r="N188" s="476">
        <v>0</v>
      </c>
      <c r="O188" s="476">
        <v>0</v>
      </c>
      <c r="P188" s="483">
        <v>-0.05</v>
      </c>
      <c r="Q188" s="476">
        <v>0</v>
      </c>
      <c r="R188" s="476">
        <v>0</v>
      </c>
      <c r="S188" s="476">
        <v>0</v>
      </c>
      <c r="T188" s="476">
        <v>0</v>
      </c>
      <c r="U188" s="476">
        <v>0</v>
      </c>
      <c r="V188" s="476">
        <v>0</v>
      </c>
      <c r="W188" s="476">
        <v>0</v>
      </c>
      <c r="X188" s="476">
        <v>0</v>
      </c>
      <c r="Y188" s="476">
        <v>0</v>
      </c>
      <c r="Z188" s="476">
        <v>0</v>
      </c>
      <c r="AA188" s="476">
        <v>0</v>
      </c>
      <c r="AB188" s="476">
        <v>0</v>
      </c>
      <c r="AC188" s="476">
        <v>0</v>
      </c>
      <c r="AD188" s="476">
        <v>0</v>
      </c>
      <c r="AE188" s="483">
        <f t="shared" si="20"/>
        <v>-34752.019999999997</v>
      </c>
      <c r="AF188" s="476">
        <f t="shared" si="20"/>
        <v>0</v>
      </c>
      <c r="AG188" s="476">
        <f t="shared" si="20"/>
        <v>0</v>
      </c>
    </row>
    <row r="189" spans="1:34" x14ac:dyDescent="0.3">
      <c r="A189" s="464" t="s">
        <v>710</v>
      </c>
      <c r="B189" s="475" t="s">
        <v>504</v>
      </c>
      <c r="C189" s="475" t="s">
        <v>722</v>
      </c>
      <c r="D189" s="483">
        <v>-5415.05</v>
      </c>
      <c r="E189" s="476">
        <v>0</v>
      </c>
      <c r="F189" s="476">
        <v>0</v>
      </c>
      <c r="G189" s="476">
        <v>0</v>
      </c>
      <c r="H189" s="476">
        <v>0</v>
      </c>
      <c r="I189" s="476">
        <v>0</v>
      </c>
      <c r="J189" s="483">
        <v>-196205.7699999999</v>
      </c>
      <c r="K189" s="476">
        <v>0</v>
      </c>
      <c r="L189" s="476">
        <v>0</v>
      </c>
      <c r="M189" s="476">
        <v>0</v>
      </c>
      <c r="N189" s="476">
        <v>0</v>
      </c>
      <c r="O189" s="476">
        <v>0</v>
      </c>
      <c r="P189" s="476">
        <v>0</v>
      </c>
      <c r="Q189" s="476">
        <v>0</v>
      </c>
      <c r="R189" s="476">
        <v>0</v>
      </c>
      <c r="S189" s="476">
        <v>0</v>
      </c>
      <c r="T189" s="476">
        <v>0</v>
      </c>
      <c r="U189" s="476">
        <v>0</v>
      </c>
      <c r="V189" s="476">
        <v>0</v>
      </c>
      <c r="W189" s="476">
        <v>0</v>
      </c>
      <c r="X189" s="476">
        <v>0</v>
      </c>
      <c r="Y189" s="476">
        <v>0</v>
      </c>
      <c r="Z189" s="476">
        <v>0</v>
      </c>
      <c r="AA189" s="476">
        <v>0</v>
      </c>
      <c r="AB189" s="476">
        <v>0</v>
      </c>
      <c r="AC189" s="476">
        <v>0</v>
      </c>
      <c r="AD189" s="476">
        <v>0</v>
      </c>
      <c r="AE189" s="483">
        <f t="shared" si="20"/>
        <v>-201620.81999999989</v>
      </c>
      <c r="AF189" s="476">
        <f t="shared" si="20"/>
        <v>0</v>
      </c>
      <c r="AG189" s="476">
        <f t="shared" si="20"/>
        <v>0</v>
      </c>
    </row>
    <row r="190" spans="1:34" x14ac:dyDescent="0.3">
      <c r="A190" s="464" t="s">
        <v>709</v>
      </c>
      <c r="B190" s="475" t="s">
        <v>504</v>
      </c>
      <c r="C190" s="475" t="s">
        <v>722</v>
      </c>
      <c r="D190" s="483">
        <v>-13535.4</v>
      </c>
      <c r="E190" s="476">
        <v>0</v>
      </c>
      <c r="F190" s="476">
        <v>0</v>
      </c>
      <c r="G190" s="476">
        <v>0</v>
      </c>
      <c r="H190" s="476">
        <v>0</v>
      </c>
      <c r="I190" s="476">
        <v>0</v>
      </c>
      <c r="J190" s="483">
        <v>-1303775.9200000018</v>
      </c>
      <c r="K190" s="476">
        <v>0</v>
      </c>
      <c r="L190" s="476">
        <v>0</v>
      </c>
      <c r="M190" s="476">
        <v>0</v>
      </c>
      <c r="N190" s="476">
        <v>0</v>
      </c>
      <c r="O190" s="476">
        <v>0</v>
      </c>
      <c r="P190" s="476">
        <v>0</v>
      </c>
      <c r="Q190" s="476">
        <v>0</v>
      </c>
      <c r="R190" s="476">
        <v>0</v>
      </c>
      <c r="S190" s="476">
        <v>0</v>
      </c>
      <c r="T190" s="476">
        <v>0</v>
      </c>
      <c r="U190" s="476">
        <v>0</v>
      </c>
      <c r="V190" s="476">
        <v>0</v>
      </c>
      <c r="W190" s="476">
        <v>0</v>
      </c>
      <c r="X190" s="476">
        <v>0</v>
      </c>
      <c r="Y190" s="476">
        <v>0</v>
      </c>
      <c r="Z190" s="476">
        <v>0</v>
      </c>
      <c r="AA190" s="476">
        <v>0</v>
      </c>
      <c r="AB190" s="476">
        <v>0</v>
      </c>
      <c r="AC190" s="476">
        <v>0</v>
      </c>
      <c r="AD190" s="476">
        <v>0</v>
      </c>
      <c r="AE190" s="483">
        <f t="shared" si="20"/>
        <v>-1317311.3200000017</v>
      </c>
      <c r="AF190" s="476">
        <f t="shared" si="20"/>
        <v>0</v>
      </c>
      <c r="AG190" s="476">
        <f t="shared" si="20"/>
        <v>0</v>
      </c>
    </row>
    <row r="191" spans="1:34" x14ac:dyDescent="0.3">
      <c r="A191" s="464" t="s">
        <v>708</v>
      </c>
      <c r="B191" s="475" t="s">
        <v>504</v>
      </c>
      <c r="C191" s="475" t="s">
        <v>722</v>
      </c>
      <c r="D191" s="476">
        <v>0</v>
      </c>
      <c r="E191" s="476">
        <v>0</v>
      </c>
      <c r="F191" s="476">
        <v>0</v>
      </c>
      <c r="G191" s="476">
        <v>0</v>
      </c>
      <c r="H191" s="476">
        <v>0</v>
      </c>
      <c r="I191" s="476">
        <v>0</v>
      </c>
      <c r="J191" s="483">
        <v>-15370.98</v>
      </c>
      <c r="K191" s="476">
        <v>0</v>
      </c>
      <c r="L191" s="476">
        <v>0</v>
      </c>
      <c r="M191" s="476">
        <v>0</v>
      </c>
      <c r="N191" s="476">
        <v>0</v>
      </c>
      <c r="O191" s="476">
        <v>0</v>
      </c>
      <c r="P191" s="476">
        <v>0</v>
      </c>
      <c r="Q191" s="476">
        <v>0</v>
      </c>
      <c r="R191" s="476">
        <v>0</v>
      </c>
      <c r="S191" s="476">
        <v>0</v>
      </c>
      <c r="T191" s="476">
        <v>0</v>
      </c>
      <c r="U191" s="476">
        <v>0</v>
      </c>
      <c r="V191" s="476">
        <v>0</v>
      </c>
      <c r="W191" s="476">
        <v>0</v>
      </c>
      <c r="X191" s="476">
        <v>0</v>
      </c>
      <c r="Y191" s="476">
        <v>0</v>
      </c>
      <c r="Z191" s="476">
        <v>0</v>
      </c>
      <c r="AA191" s="476">
        <v>0</v>
      </c>
      <c r="AB191" s="476">
        <v>0</v>
      </c>
      <c r="AC191" s="476">
        <v>0</v>
      </c>
      <c r="AD191" s="476">
        <v>0</v>
      </c>
      <c r="AE191" s="483">
        <f t="shared" si="20"/>
        <v>-15370.98</v>
      </c>
      <c r="AF191" s="476">
        <f t="shared" si="20"/>
        <v>0</v>
      </c>
      <c r="AG191" s="476">
        <f t="shared" si="20"/>
        <v>0</v>
      </c>
    </row>
    <row r="192" spans="1:34" s="470" customFormat="1" ht="24" x14ac:dyDescent="0.3">
      <c r="A192" s="471" t="s">
        <v>327</v>
      </c>
      <c r="B192" s="472" t="s">
        <v>504</v>
      </c>
      <c r="C192" s="472"/>
      <c r="D192" s="473">
        <f>SUM(D193:D201)</f>
        <v>0</v>
      </c>
      <c r="E192" s="473">
        <f t="shared" ref="E192:AG192" si="28">SUM(E193:E201)</f>
        <v>0</v>
      </c>
      <c r="F192" s="473">
        <f t="shared" si="28"/>
        <v>0</v>
      </c>
      <c r="G192" s="473">
        <f t="shared" si="28"/>
        <v>0</v>
      </c>
      <c r="H192" s="473">
        <f t="shared" si="28"/>
        <v>0</v>
      </c>
      <c r="I192" s="473">
        <f t="shared" si="28"/>
        <v>0</v>
      </c>
      <c r="J192" s="474">
        <f t="shared" si="28"/>
        <v>-201849.59</v>
      </c>
      <c r="K192" s="473">
        <f t="shared" si="28"/>
        <v>0</v>
      </c>
      <c r="L192" s="473">
        <f t="shared" si="28"/>
        <v>0</v>
      </c>
      <c r="M192" s="473">
        <f t="shared" si="28"/>
        <v>0</v>
      </c>
      <c r="N192" s="473">
        <f t="shared" si="28"/>
        <v>0</v>
      </c>
      <c r="O192" s="473">
        <f t="shared" si="28"/>
        <v>0</v>
      </c>
      <c r="P192" s="473">
        <f t="shared" si="28"/>
        <v>0</v>
      </c>
      <c r="Q192" s="473">
        <f t="shared" si="28"/>
        <v>0</v>
      </c>
      <c r="R192" s="473">
        <f t="shared" si="28"/>
        <v>0</v>
      </c>
      <c r="S192" s="473">
        <f t="shared" si="28"/>
        <v>0</v>
      </c>
      <c r="T192" s="473">
        <f t="shared" si="28"/>
        <v>0</v>
      </c>
      <c r="U192" s="473">
        <f t="shared" si="28"/>
        <v>0</v>
      </c>
      <c r="V192" s="473">
        <f t="shared" si="28"/>
        <v>0</v>
      </c>
      <c r="W192" s="473">
        <f t="shared" si="28"/>
        <v>0</v>
      </c>
      <c r="X192" s="473">
        <f t="shared" si="28"/>
        <v>0</v>
      </c>
      <c r="Y192" s="473">
        <f t="shared" si="28"/>
        <v>0</v>
      </c>
      <c r="Z192" s="473">
        <f t="shared" si="28"/>
        <v>0</v>
      </c>
      <c r="AA192" s="473">
        <f t="shared" si="28"/>
        <v>0</v>
      </c>
      <c r="AB192" s="473">
        <f t="shared" si="28"/>
        <v>0</v>
      </c>
      <c r="AC192" s="473">
        <f t="shared" si="28"/>
        <v>0</v>
      </c>
      <c r="AD192" s="473">
        <f t="shared" si="28"/>
        <v>0</v>
      </c>
      <c r="AE192" s="474">
        <f t="shared" si="28"/>
        <v>-201849.59</v>
      </c>
      <c r="AF192" s="473">
        <f t="shared" si="28"/>
        <v>0</v>
      </c>
      <c r="AG192" s="473">
        <f t="shared" si="28"/>
        <v>0</v>
      </c>
      <c r="AH192" s="470" t="b">
        <v>1</v>
      </c>
    </row>
    <row r="193" spans="1:34" x14ac:dyDescent="0.3">
      <c r="A193" s="464" t="s">
        <v>716</v>
      </c>
      <c r="B193" s="475" t="s">
        <v>504</v>
      </c>
      <c r="C193" s="475" t="s">
        <v>720</v>
      </c>
      <c r="D193" s="476">
        <v>0</v>
      </c>
      <c r="E193" s="476">
        <v>0</v>
      </c>
      <c r="F193" s="476">
        <v>0</v>
      </c>
      <c r="G193" s="476">
        <v>0</v>
      </c>
      <c r="H193" s="476">
        <v>0</v>
      </c>
      <c r="I193" s="476">
        <v>0</v>
      </c>
      <c r="J193" s="476">
        <v>0</v>
      </c>
      <c r="K193" s="476">
        <v>0</v>
      </c>
      <c r="L193" s="476">
        <v>0</v>
      </c>
      <c r="M193" s="476">
        <v>0</v>
      </c>
      <c r="N193" s="476">
        <v>0</v>
      </c>
      <c r="O193" s="476">
        <v>0</v>
      </c>
      <c r="P193" s="476">
        <v>0</v>
      </c>
      <c r="Q193" s="476">
        <v>0</v>
      </c>
      <c r="R193" s="476">
        <v>0</v>
      </c>
      <c r="S193" s="476">
        <v>0</v>
      </c>
      <c r="T193" s="476">
        <v>0</v>
      </c>
      <c r="U193" s="476">
        <v>0</v>
      </c>
      <c r="V193" s="476">
        <v>0</v>
      </c>
      <c r="W193" s="476">
        <v>0</v>
      </c>
      <c r="X193" s="476">
        <v>0</v>
      </c>
      <c r="Y193" s="476">
        <v>0</v>
      </c>
      <c r="Z193" s="476">
        <v>0</v>
      </c>
      <c r="AA193" s="476">
        <v>0</v>
      </c>
      <c r="AB193" s="476">
        <v>0</v>
      </c>
      <c r="AC193" s="476">
        <v>0</v>
      </c>
      <c r="AD193" s="476">
        <v>0</v>
      </c>
      <c r="AE193" s="476">
        <f t="shared" si="20"/>
        <v>0</v>
      </c>
      <c r="AF193" s="477">
        <f t="shared" si="20"/>
        <v>0</v>
      </c>
      <c r="AG193" s="477">
        <f t="shared" si="20"/>
        <v>0</v>
      </c>
    </row>
    <row r="194" spans="1:34" x14ac:dyDescent="0.3">
      <c r="A194" s="464" t="s">
        <v>715</v>
      </c>
      <c r="B194" s="475" t="s">
        <v>504</v>
      </c>
      <c r="C194" s="475" t="s">
        <v>722</v>
      </c>
      <c r="D194" s="476">
        <v>0</v>
      </c>
      <c r="E194" s="476">
        <v>0</v>
      </c>
      <c r="F194" s="476">
        <v>0</v>
      </c>
      <c r="G194" s="476">
        <v>0</v>
      </c>
      <c r="H194" s="476">
        <v>0</v>
      </c>
      <c r="I194" s="476">
        <v>0</v>
      </c>
      <c r="J194" s="476">
        <v>0</v>
      </c>
      <c r="K194" s="476">
        <v>0</v>
      </c>
      <c r="L194" s="476">
        <v>0</v>
      </c>
      <c r="M194" s="476">
        <v>0</v>
      </c>
      <c r="N194" s="476">
        <v>0</v>
      </c>
      <c r="O194" s="476">
        <v>0</v>
      </c>
      <c r="P194" s="476">
        <v>0</v>
      </c>
      <c r="Q194" s="476">
        <v>0</v>
      </c>
      <c r="R194" s="476">
        <v>0</v>
      </c>
      <c r="S194" s="476">
        <v>0</v>
      </c>
      <c r="T194" s="476">
        <v>0</v>
      </c>
      <c r="U194" s="476">
        <v>0</v>
      </c>
      <c r="V194" s="476">
        <v>0</v>
      </c>
      <c r="W194" s="476">
        <v>0</v>
      </c>
      <c r="X194" s="476">
        <v>0</v>
      </c>
      <c r="Y194" s="476">
        <v>0</v>
      </c>
      <c r="Z194" s="476">
        <v>0</v>
      </c>
      <c r="AA194" s="476">
        <v>0</v>
      </c>
      <c r="AB194" s="476">
        <v>0</v>
      </c>
      <c r="AC194" s="476">
        <v>0</v>
      </c>
      <c r="AD194" s="476">
        <v>0</v>
      </c>
      <c r="AE194" s="476">
        <f t="shared" si="20"/>
        <v>0</v>
      </c>
      <c r="AF194" s="477">
        <f t="shared" si="20"/>
        <v>0</v>
      </c>
      <c r="AG194" s="477">
        <f t="shared" si="20"/>
        <v>0</v>
      </c>
    </row>
    <row r="195" spans="1:34" x14ac:dyDescent="0.3">
      <c r="A195" s="464" t="s">
        <v>714</v>
      </c>
      <c r="B195" s="475" t="s">
        <v>504</v>
      </c>
      <c r="C195" s="475" t="s">
        <v>722</v>
      </c>
      <c r="D195" s="476">
        <v>0</v>
      </c>
      <c r="E195" s="476">
        <v>0</v>
      </c>
      <c r="F195" s="476">
        <v>0</v>
      </c>
      <c r="G195" s="476">
        <v>0</v>
      </c>
      <c r="H195" s="476">
        <v>0</v>
      </c>
      <c r="I195" s="476">
        <v>0</v>
      </c>
      <c r="J195" s="476">
        <v>0</v>
      </c>
      <c r="K195" s="476">
        <v>0</v>
      </c>
      <c r="L195" s="476">
        <v>0</v>
      </c>
      <c r="M195" s="476">
        <v>0</v>
      </c>
      <c r="N195" s="476">
        <v>0</v>
      </c>
      <c r="O195" s="476">
        <v>0</v>
      </c>
      <c r="P195" s="476">
        <v>0</v>
      </c>
      <c r="Q195" s="476">
        <v>0</v>
      </c>
      <c r="R195" s="476">
        <v>0</v>
      </c>
      <c r="S195" s="476">
        <v>0</v>
      </c>
      <c r="T195" s="476">
        <v>0</v>
      </c>
      <c r="U195" s="476">
        <v>0</v>
      </c>
      <c r="V195" s="476">
        <v>0</v>
      </c>
      <c r="W195" s="476">
        <v>0</v>
      </c>
      <c r="X195" s="476">
        <v>0</v>
      </c>
      <c r="Y195" s="476">
        <v>0</v>
      </c>
      <c r="Z195" s="476">
        <v>0</v>
      </c>
      <c r="AA195" s="476">
        <v>0</v>
      </c>
      <c r="AB195" s="476">
        <v>0</v>
      </c>
      <c r="AC195" s="476">
        <v>0</v>
      </c>
      <c r="AD195" s="476">
        <v>0</v>
      </c>
      <c r="AE195" s="476">
        <f t="shared" si="20"/>
        <v>0</v>
      </c>
      <c r="AF195" s="477">
        <f t="shared" si="20"/>
        <v>0</v>
      </c>
      <c r="AG195" s="477">
        <f t="shared" si="20"/>
        <v>0</v>
      </c>
    </row>
    <row r="196" spans="1:34" x14ac:dyDescent="0.3">
      <c r="A196" s="464" t="s">
        <v>713</v>
      </c>
      <c r="B196" s="475" t="s">
        <v>504</v>
      </c>
      <c r="C196" s="475" t="s">
        <v>722</v>
      </c>
      <c r="D196" s="476">
        <v>0</v>
      </c>
      <c r="E196" s="476">
        <v>0</v>
      </c>
      <c r="F196" s="476">
        <v>0</v>
      </c>
      <c r="G196" s="476">
        <v>0</v>
      </c>
      <c r="H196" s="476">
        <v>0</v>
      </c>
      <c r="I196" s="476">
        <v>0</v>
      </c>
      <c r="J196" s="483">
        <v>-510.57</v>
      </c>
      <c r="K196" s="476">
        <v>0</v>
      </c>
      <c r="L196" s="476">
        <v>0</v>
      </c>
      <c r="M196" s="476">
        <v>0</v>
      </c>
      <c r="N196" s="476">
        <v>0</v>
      </c>
      <c r="O196" s="476">
        <v>0</v>
      </c>
      <c r="P196" s="476">
        <v>0</v>
      </c>
      <c r="Q196" s="476">
        <v>0</v>
      </c>
      <c r="R196" s="476">
        <v>0</v>
      </c>
      <c r="S196" s="476">
        <v>0</v>
      </c>
      <c r="T196" s="476">
        <v>0</v>
      </c>
      <c r="U196" s="476">
        <v>0</v>
      </c>
      <c r="V196" s="476">
        <v>0</v>
      </c>
      <c r="W196" s="476">
        <v>0</v>
      </c>
      <c r="X196" s="476">
        <v>0</v>
      </c>
      <c r="Y196" s="476">
        <v>0</v>
      </c>
      <c r="Z196" s="476">
        <v>0</v>
      </c>
      <c r="AA196" s="476">
        <v>0</v>
      </c>
      <c r="AB196" s="476">
        <v>0</v>
      </c>
      <c r="AC196" s="476">
        <v>0</v>
      </c>
      <c r="AD196" s="476">
        <v>0</v>
      </c>
      <c r="AE196" s="483">
        <f t="shared" si="20"/>
        <v>-510.57</v>
      </c>
      <c r="AF196" s="477">
        <f t="shared" si="20"/>
        <v>0</v>
      </c>
      <c r="AG196" s="477">
        <f t="shared" si="20"/>
        <v>0</v>
      </c>
    </row>
    <row r="197" spans="1:34" x14ac:dyDescent="0.3">
      <c r="A197" s="464" t="s">
        <v>712</v>
      </c>
      <c r="B197" s="475" t="s">
        <v>504</v>
      </c>
      <c r="C197" s="475" t="s">
        <v>722</v>
      </c>
      <c r="D197" s="476">
        <v>0</v>
      </c>
      <c r="E197" s="476">
        <v>0</v>
      </c>
      <c r="F197" s="476">
        <v>0</v>
      </c>
      <c r="G197" s="476">
        <v>0</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f t="shared" si="20"/>
        <v>0</v>
      </c>
      <c r="AF197" s="477">
        <f t="shared" si="20"/>
        <v>0</v>
      </c>
      <c r="AG197" s="477">
        <f t="shared" si="20"/>
        <v>0</v>
      </c>
    </row>
    <row r="198" spans="1:34" x14ac:dyDescent="0.3">
      <c r="A198" s="464" t="s">
        <v>711</v>
      </c>
      <c r="B198" s="475" t="s">
        <v>504</v>
      </c>
      <c r="C198" s="475" t="s">
        <v>722</v>
      </c>
      <c r="D198" s="476">
        <v>0</v>
      </c>
      <c r="E198" s="476">
        <v>0</v>
      </c>
      <c r="F198" s="476">
        <v>0</v>
      </c>
      <c r="G198" s="476">
        <v>0</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7">
        <f t="shared" si="20"/>
        <v>0</v>
      </c>
      <c r="AF198" s="477">
        <f t="shared" si="20"/>
        <v>0</v>
      </c>
      <c r="AG198" s="477">
        <f t="shared" si="20"/>
        <v>0</v>
      </c>
    </row>
    <row r="199" spans="1:34" x14ac:dyDescent="0.3">
      <c r="A199" s="464" t="s">
        <v>710</v>
      </c>
      <c r="B199" s="475" t="s">
        <v>504</v>
      </c>
      <c r="C199" s="475" t="s">
        <v>722</v>
      </c>
      <c r="D199" s="476">
        <v>0</v>
      </c>
      <c r="E199" s="476">
        <v>0</v>
      </c>
      <c r="F199" s="476">
        <v>0</v>
      </c>
      <c r="G199" s="476">
        <v>0</v>
      </c>
      <c r="H199" s="476">
        <v>0</v>
      </c>
      <c r="I199" s="476">
        <v>0</v>
      </c>
      <c r="J199" s="476">
        <v>0</v>
      </c>
      <c r="K199" s="476">
        <v>0</v>
      </c>
      <c r="L199" s="476">
        <v>0</v>
      </c>
      <c r="M199" s="476">
        <v>0</v>
      </c>
      <c r="N199" s="476">
        <v>0</v>
      </c>
      <c r="O199" s="476">
        <v>0</v>
      </c>
      <c r="P199" s="476">
        <v>0</v>
      </c>
      <c r="Q199" s="476">
        <v>0</v>
      </c>
      <c r="R199" s="476">
        <v>0</v>
      </c>
      <c r="S199" s="476">
        <v>0</v>
      </c>
      <c r="T199" s="476">
        <v>0</v>
      </c>
      <c r="U199" s="476">
        <v>0</v>
      </c>
      <c r="V199" s="476">
        <v>0</v>
      </c>
      <c r="W199" s="476">
        <v>0</v>
      </c>
      <c r="X199" s="476">
        <v>0</v>
      </c>
      <c r="Y199" s="476">
        <v>0</v>
      </c>
      <c r="Z199" s="476">
        <v>0</v>
      </c>
      <c r="AA199" s="476">
        <v>0</v>
      </c>
      <c r="AB199" s="476">
        <v>0</v>
      </c>
      <c r="AC199" s="476">
        <v>0</v>
      </c>
      <c r="AD199" s="476">
        <v>0</v>
      </c>
      <c r="AE199" s="477">
        <f t="shared" si="20"/>
        <v>0</v>
      </c>
      <c r="AF199" s="477">
        <f t="shared" si="20"/>
        <v>0</v>
      </c>
      <c r="AG199" s="477">
        <f t="shared" si="20"/>
        <v>0</v>
      </c>
    </row>
    <row r="200" spans="1:34" x14ac:dyDescent="0.3">
      <c r="A200" s="464" t="s">
        <v>709</v>
      </c>
      <c r="B200" s="475" t="s">
        <v>504</v>
      </c>
      <c r="C200" s="475" t="s">
        <v>722</v>
      </c>
      <c r="D200" s="476">
        <v>0</v>
      </c>
      <c r="E200" s="476">
        <v>0</v>
      </c>
      <c r="F200" s="476">
        <v>0</v>
      </c>
      <c r="G200" s="476">
        <v>0</v>
      </c>
      <c r="H200" s="476">
        <v>0</v>
      </c>
      <c r="I200" s="476">
        <v>0</v>
      </c>
      <c r="J200" s="483">
        <v>-197414.56999999998</v>
      </c>
      <c r="K200" s="476">
        <v>0</v>
      </c>
      <c r="L200" s="476">
        <v>0</v>
      </c>
      <c r="M200" s="476">
        <v>0</v>
      </c>
      <c r="N200" s="476">
        <v>0</v>
      </c>
      <c r="O200" s="476">
        <v>0</v>
      </c>
      <c r="P200" s="476">
        <v>0</v>
      </c>
      <c r="Q200" s="476">
        <v>0</v>
      </c>
      <c r="R200" s="476">
        <v>0</v>
      </c>
      <c r="S200" s="476">
        <v>0</v>
      </c>
      <c r="T200" s="476">
        <v>0</v>
      </c>
      <c r="U200" s="476">
        <v>0</v>
      </c>
      <c r="V200" s="476">
        <v>0</v>
      </c>
      <c r="W200" s="476">
        <v>0</v>
      </c>
      <c r="X200" s="476">
        <v>0</v>
      </c>
      <c r="Y200" s="476">
        <v>0</v>
      </c>
      <c r="Z200" s="476">
        <v>0</v>
      </c>
      <c r="AA200" s="476">
        <v>0</v>
      </c>
      <c r="AB200" s="476">
        <v>0</v>
      </c>
      <c r="AC200" s="476">
        <v>0</v>
      </c>
      <c r="AD200" s="476">
        <v>0</v>
      </c>
      <c r="AE200" s="483">
        <f t="shared" si="20"/>
        <v>-197414.56999999998</v>
      </c>
      <c r="AF200" s="477">
        <f t="shared" si="20"/>
        <v>0</v>
      </c>
      <c r="AG200" s="477">
        <f t="shared" si="20"/>
        <v>0</v>
      </c>
    </row>
    <row r="201" spans="1:34" x14ac:dyDescent="0.3">
      <c r="A201" s="464" t="s">
        <v>708</v>
      </c>
      <c r="B201" s="475" t="s">
        <v>504</v>
      </c>
      <c r="C201" s="475" t="s">
        <v>722</v>
      </c>
      <c r="D201" s="476">
        <v>0</v>
      </c>
      <c r="E201" s="476">
        <v>0</v>
      </c>
      <c r="F201" s="476">
        <v>0</v>
      </c>
      <c r="G201" s="476">
        <v>0</v>
      </c>
      <c r="H201" s="476">
        <v>0</v>
      </c>
      <c r="I201" s="476">
        <v>0</v>
      </c>
      <c r="J201" s="483">
        <v>-3924.45</v>
      </c>
      <c r="K201" s="476">
        <v>0</v>
      </c>
      <c r="L201" s="476">
        <v>0</v>
      </c>
      <c r="M201" s="476">
        <v>0</v>
      </c>
      <c r="N201" s="476">
        <v>0</v>
      </c>
      <c r="O201" s="476">
        <v>0</v>
      </c>
      <c r="P201" s="476">
        <v>0</v>
      </c>
      <c r="Q201" s="476">
        <v>0</v>
      </c>
      <c r="R201" s="476">
        <v>0</v>
      </c>
      <c r="S201" s="476">
        <v>0</v>
      </c>
      <c r="T201" s="476">
        <v>0</v>
      </c>
      <c r="U201" s="476">
        <v>0</v>
      </c>
      <c r="V201" s="476">
        <v>0</v>
      </c>
      <c r="W201" s="476">
        <v>0</v>
      </c>
      <c r="X201" s="476">
        <v>0</v>
      </c>
      <c r="Y201" s="476">
        <v>0</v>
      </c>
      <c r="Z201" s="476">
        <v>0</v>
      </c>
      <c r="AA201" s="476">
        <v>0</v>
      </c>
      <c r="AB201" s="476">
        <v>0</v>
      </c>
      <c r="AC201" s="476">
        <v>0</v>
      </c>
      <c r="AD201" s="476">
        <v>0</v>
      </c>
      <c r="AE201" s="483">
        <f t="shared" si="20"/>
        <v>-3924.45</v>
      </c>
      <c r="AF201" s="477">
        <f t="shared" si="20"/>
        <v>0</v>
      </c>
      <c r="AG201" s="477">
        <f t="shared" si="20"/>
        <v>0</v>
      </c>
    </row>
    <row r="202" spans="1:34" s="470" customFormat="1" ht="24" x14ac:dyDescent="0.3">
      <c r="A202" s="479" t="s">
        <v>768</v>
      </c>
      <c r="B202" s="480" t="s">
        <v>504</v>
      </c>
      <c r="C202" s="480"/>
      <c r="D202" s="482">
        <f>SUM(D203)</f>
        <v>0</v>
      </c>
      <c r="E202" s="481">
        <f t="shared" ref="E202:AG202" si="29">SUM(E203)</f>
        <v>-72.209999999999994</v>
      </c>
      <c r="F202" s="482">
        <f t="shared" si="29"/>
        <v>0</v>
      </c>
      <c r="G202" s="482">
        <f t="shared" si="29"/>
        <v>0</v>
      </c>
      <c r="H202" s="482">
        <f t="shared" si="29"/>
        <v>0</v>
      </c>
      <c r="I202" s="482">
        <f t="shared" si="29"/>
        <v>0</v>
      </c>
      <c r="J202" s="482">
        <f t="shared" si="29"/>
        <v>0</v>
      </c>
      <c r="K202" s="482">
        <f t="shared" si="29"/>
        <v>0</v>
      </c>
      <c r="L202" s="482">
        <f t="shared" si="29"/>
        <v>0</v>
      </c>
      <c r="M202" s="482">
        <f t="shared" si="29"/>
        <v>0</v>
      </c>
      <c r="N202" s="482">
        <f t="shared" si="29"/>
        <v>0</v>
      </c>
      <c r="O202" s="482">
        <f t="shared" si="29"/>
        <v>0</v>
      </c>
      <c r="P202" s="482">
        <f t="shared" si="29"/>
        <v>0</v>
      </c>
      <c r="Q202" s="482">
        <f t="shared" si="29"/>
        <v>0</v>
      </c>
      <c r="R202" s="482">
        <f t="shared" si="29"/>
        <v>0</v>
      </c>
      <c r="S202" s="482">
        <f t="shared" si="29"/>
        <v>0</v>
      </c>
      <c r="T202" s="482">
        <f t="shared" si="29"/>
        <v>0</v>
      </c>
      <c r="U202" s="482">
        <f t="shared" si="29"/>
        <v>0</v>
      </c>
      <c r="V202" s="482">
        <f t="shared" si="29"/>
        <v>0</v>
      </c>
      <c r="W202" s="482">
        <f t="shared" si="29"/>
        <v>0</v>
      </c>
      <c r="X202" s="482">
        <f t="shared" si="29"/>
        <v>0</v>
      </c>
      <c r="Y202" s="482">
        <f t="shared" si="29"/>
        <v>0</v>
      </c>
      <c r="Z202" s="482">
        <f t="shared" si="29"/>
        <v>0</v>
      </c>
      <c r="AA202" s="482">
        <f t="shared" si="29"/>
        <v>0</v>
      </c>
      <c r="AB202" s="482">
        <f t="shared" si="29"/>
        <v>0</v>
      </c>
      <c r="AC202" s="482">
        <f t="shared" si="29"/>
        <v>0</v>
      </c>
      <c r="AD202" s="482">
        <f t="shared" si="29"/>
        <v>0</v>
      </c>
      <c r="AE202" s="482">
        <f t="shared" si="29"/>
        <v>0</v>
      </c>
      <c r="AF202" s="481">
        <f t="shared" si="29"/>
        <v>-72.209999999999994</v>
      </c>
      <c r="AG202" s="482">
        <f t="shared" si="29"/>
        <v>0</v>
      </c>
      <c r="AH202" s="470" t="b">
        <v>1</v>
      </c>
    </row>
    <row r="203" spans="1:34" x14ac:dyDescent="0.3">
      <c r="A203" s="464" t="s">
        <v>716</v>
      </c>
      <c r="B203" s="475" t="s">
        <v>504</v>
      </c>
      <c r="C203" s="475" t="s">
        <v>720</v>
      </c>
      <c r="D203" s="476">
        <v>0</v>
      </c>
      <c r="E203" s="483">
        <v>-72.209999999999994</v>
      </c>
      <c r="F203" s="476">
        <v>0</v>
      </c>
      <c r="G203" s="476">
        <v>0</v>
      </c>
      <c r="H203" s="476">
        <v>0</v>
      </c>
      <c r="I203" s="476">
        <v>0</v>
      </c>
      <c r="J203" s="476">
        <v>0</v>
      </c>
      <c r="K203" s="476">
        <v>0</v>
      </c>
      <c r="L203" s="476">
        <v>0</v>
      </c>
      <c r="M203" s="476">
        <v>0</v>
      </c>
      <c r="N203" s="476">
        <v>0</v>
      </c>
      <c r="O203" s="476">
        <v>0</v>
      </c>
      <c r="P203" s="476">
        <v>0</v>
      </c>
      <c r="Q203" s="476">
        <v>0</v>
      </c>
      <c r="R203" s="476">
        <v>0</v>
      </c>
      <c r="S203" s="476">
        <v>0</v>
      </c>
      <c r="T203" s="476">
        <v>0</v>
      </c>
      <c r="U203" s="476">
        <v>0</v>
      </c>
      <c r="V203" s="476">
        <v>0</v>
      </c>
      <c r="W203" s="476">
        <v>0</v>
      </c>
      <c r="X203" s="476">
        <v>0</v>
      </c>
      <c r="Y203" s="476">
        <v>0</v>
      </c>
      <c r="Z203" s="476">
        <v>0</v>
      </c>
      <c r="AA203" s="476">
        <v>0</v>
      </c>
      <c r="AB203" s="476">
        <v>0</v>
      </c>
      <c r="AC203" s="476">
        <v>0</v>
      </c>
      <c r="AD203" s="476">
        <v>0</v>
      </c>
      <c r="AE203" s="476">
        <f t="shared" ref="AE203:AG203" si="30">SUM(A203,D203,G203,J203,M203,P203,S203,V203,Y203,AB203)</f>
        <v>0</v>
      </c>
      <c r="AF203" s="483">
        <f t="shared" si="30"/>
        <v>-72.209999999999994</v>
      </c>
      <c r="AG203" s="476">
        <f t="shared" si="30"/>
        <v>0</v>
      </c>
    </row>
    <row r="204" spans="1:34" s="470" customFormat="1" ht="24" x14ac:dyDescent="0.3">
      <c r="A204" s="479" t="s">
        <v>343</v>
      </c>
      <c r="B204" s="480" t="s">
        <v>504</v>
      </c>
      <c r="C204" s="480"/>
      <c r="D204" s="481">
        <f>SUM(D205)</f>
        <v>-153807.08000000005</v>
      </c>
      <c r="E204" s="482">
        <f t="shared" ref="E204:AG204" si="31">SUM(E205)</f>
        <v>0</v>
      </c>
      <c r="F204" s="482">
        <f t="shared" si="31"/>
        <v>0</v>
      </c>
      <c r="G204" s="482">
        <f t="shared" si="31"/>
        <v>0</v>
      </c>
      <c r="H204" s="482">
        <f t="shared" si="31"/>
        <v>0</v>
      </c>
      <c r="I204" s="482">
        <f t="shared" si="31"/>
        <v>0</v>
      </c>
      <c r="J204" s="481">
        <f t="shared" si="31"/>
        <v>-9616.2899999999991</v>
      </c>
      <c r="K204" s="482">
        <f t="shared" si="31"/>
        <v>0</v>
      </c>
      <c r="L204" s="482">
        <f t="shared" si="31"/>
        <v>0</v>
      </c>
      <c r="M204" s="482">
        <f t="shared" si="31"/>
        <v>0</v>
      </c>
      <c r="N204" s="482">
        <f t="shared" si="31"/>
        <v>0</v>
      </c>
      <c r="O204" s="482">
        <f t="shared" si="31"/>
        <v>0</v>
      </c>
      <c r="P204" s="482">
        <f t="shared" si="31"/>
        <v>0</v>
      </c>
      <c r="Q204" s="482">
        <f t="shared" si="31"/>
        <v>0</v>
      </c>
      <c r="R204" s="482">
        <f t="shared" si="31"/>
        <v>0</v>
      </c>
      <c r="S204" s="482">
        <f t="shared" si="31"/>
        <v>0</v>
      </c>
      <c r="T204" s="482">
        <f t="shared" si="31"/>
        <v>0</v>
      </c>
      <c r="U204" s="482">
        <f t="shared" si="31"/>
        <v>0</v>
      </c>
      <c r="V204" s="482">
        <f t="shared" si="31"/>
        <v>0</v>
      </c>
      <c r="W204" s="482">
        <f t="shared" si="31"/>
        <v>0</v>
      </c>
      <c r="X204" s="482">
        <f t="shared" si="31"/>
        <v>0</v>
      </c>
      <c r="Y204" s="482">
        <f t="shared" si="31"/>
        <v>0</v>
      </c>
      <c r="Z204" s="482">
        <f t="shared" si="31"/>
        <v>0</v>
      </c>
      <c r="AA204" s="482">
        <f t="shared" si="31"/>
        <v>0</v>
      </c>
      <c r="AB204" s="482">
        <f t="shared" si="31"/>
        <v>0</v>
      </c>
      <c r="AC204" s="482">
        <f t="shared" si="31"/>
        <v>0</v>
      </c>
      <c r="AD204" s="482">
        <f t="shared" si="31"/>
        <v>0</v>
      </c>
      <c r="AE204" s="481">
        <f t="shared" si="31"/>
        <v>-163423.37000000005</v>
      </c>
      <c r="AF204" s="482">
        <f t="shared" si="31"/>
        <v>0</v>
      </c>
      <c r="AG204" s="482">
        <f t="shared" si="31"/>
        <v>0</v>
      </c>
      <c r="AH204" s="470" t="b">
        <v>1</v>
      </c>
    </row>
    <row r="205" spans="1:34" x14ac:dyDescent="0.3">
      <c r="A205" s="464" t="s">
        <v>716</v>
      </c>
      <c r="B205" s="475" t="s">
        <v>504</v>
      </c>
      <c r="C205" s="475" t="s">
        <v>720</v>
      </c>
      <c r="D205" s="483">
        <v>-153807.08000000005</v>
      </c>
      <c r="E205" s="476">
        <v>0</v>
      </c>
      <c r="F205" s="476">
        <v>0</v>
      </c>
      <c r="G205" s="476">
        <v>0</v>
      </c>
      <c r="H205" s="476">
        <v>0</v>
      </c>
      <c r="I205" s="476">
        <v>0</v>
      </c>
      <c r="J205" s="483">
        <v>-9616.2899999999991</v>
      </c>
      <c r="K205" s="476">
        <v>0</v>
      </c>
      <c r="L205" s="476">
        <v>0</v>
      </c>
      <c r="M205" s="476"/>
      <c r="N205" s="476"/>
      <c r="O205" s="476"/>
      <c r="P205" s="476"/>
      <c r="Q205" s="476"/>
      <c r="R205" s="476"/>
      <c r="S205" s="476"/>
      <c r="T205" s="476"/>
      <c r="U205" s="476"/>
      <c r="V205" s="476"/>
      <c r="W205" s="476"/>
      <c r="X205" s="476"/>
      <c r="Y205" s="476"/>
      <c r="Z205" s="476"/>
      <c r="AA205" s="476"/>
      <c r="AB205" s="476"/>
      <c r="AC205" s="476"/>
      <c r="AD205" s="476"/>
      <c r="AE205" s="483">
        <f t="shared" si="20"/>
        <v>-163423.37000000005</v>
      </c>
      <c r="AF205" s="476">
        <f t="shared" si="20"/>
        <v>0</v>
      </c>
      <c r="AG205" s="476">
        <f t="shared" si="20"/>
        <v>0</v>
      </c>
    </row>
    <row r="206" spans="1:34" s="470" customFormat="1" x14ac:dyDescent="0.3">
      <c r="A206" s="466" t="s">
        <v>320</v>
      </c>
      <c r="B206" s="467" t="s">
        <v>504</v>
      </c>
      <c r="C206" s="467"/>
      <c r="D206" s="468">
        <f>SUM(D207:D215)</f>
        <v>0</v>
      </c>
      <c r="E206" s="468">
        <f t="shared" ref="E206:AG206" si="32">SUM(E207:E215)</f>
        <v>0</v>
      </c>
      <c r="F206" s="468">
        <f t="shared" si="32"/>
        <v>1161761.1200000003</v>
      </c>
      <c r="G206" s="468">
        <f t="shared" si="32"/>
        <v>0</v>
      </c>
      <c r="H206" s="468">
        <f t="shared" si="32"/>
        <v>0</v>
      </c>
      <c r="I206" s="468">
        <f t="shared" si="32"/>
        <v>0</v>
      </c>
      <c r="J206" s="468">
        <f t="shared" si="32"/>
        <v>0</v>
      </c>
      <c r="K206" s="468">
        <f t="shared" si="32"/>
        <v>0</v>
      </c>
      <c r="L206" s="468">
        <f t="shared" si="32"/>
        <v>367861.91000000003</v>
      </c>
      <c r="M206" s="468">
        <f t="shared" si="32"/>
        <v>0</v>
      </c>
      <c r="N206" s="468">
        <f t="shared" si="32"/>
        <v>0</v>
      </c>
      <c r="O206" s="468">
        <f t="shared" si="32"/>
        <v>157958.66999999998</v>
      </c>
      <c r="P206" s="468">
        <f t="shared" si="32"/>
        <v>0</v>
      </c>
      <c r="Q206" s="468">
        <f t="shared" si="32"/>
        <v>0</v>
      </c>
      <c r="R206" s="468">
        <f t="shared" si="32"/>
        <v>7282.09</v>
      </c>
      <c r="S206" s="468">
        <f t="shared" si="32"/>
        <v>0</v>
      </c>
      <c r="T206" s="468">
        <f t="shared" si="32"/>
        <v>0</v>
      </c>
      <c r="U206" s="468">
        <f t="shared" si="32"/>
        <v>0</v>
      </c>
      <c r="V206" s="468">
        <f t="shared" si="32"/>
        <v>0</v>
      </c>
      <c r="W206" s="468">
        <f t="shared" si="32"/>
        <v>0</v>
      </c>
      <c r="X206" s="468">
        <f t="shared" si="32"/>
        <v>0</v>
      </c>
      <c r="Y206" s="468">
        <f t="shared" si="32"/>
        <v>0</v>
      </c>
      <c r="Z206" s="468">
        <f t="shared" si="32"/>
        <v>0</v>
      </c>
      <c r="AA206" s="468">
        <f t="shared" si="32"/>
        <v>42187.909999999996</v>
      </c>
      <c r="AB206" s="468">
        <f t="shared" si="32"/>
        <v>0</v>
      </c>
      <c r="AC206" s="468">
        <f t="shared" si="32"/>
        <v>0</v>
      </c>
      <c r="AD206" s="468">
        <f t="shared" si="32"/>
        <v>0</v>
      </c>
      <c r="AE206" s="468">
        <f t="shared" si="32"/>
        <v>0</v>
      </c>
      <c r="AF206" s="468">
        <f t="shared" si="32"/>
        <v>0</v>
      </c>
      <c r="AG206" s="468">
        <f t="shared" si="32"/>
        <v>1737051.7000000002</v>
      </c>
      <c r="AH206" s="470" t="b">
        <v>1</v>
      </c>
    </row>
    <row r="207" spans="1:34" x14ac:dyDescent="0.3">
      <c r="A207" s="464" t="s">
        <v>716</v>
      </c>
      <c r="B207" s="475" t="s">
        <v>504</v>
      </c>
      <c r="C207" s="475" t="s">
        <v>720</v>
      </c>
      <c r="D207" s="476">
        <v>0</v>
      </c>
      <c r="E207" s="476">
        <v>0</v>
      </c>
      <c r="F207" s="476">
        <v>29161.47</v>
      </c>
      <c r="G207" s="476">
        <v>0</v>
      </c>
      <c r="H207" s="476">
        <v>0</v>
      </c>
      <c r="I207" s="476">
        <v>0</v>
      </c>
      <c r="J207" s="476">
        <v>0</v>
      </c>
      <c r="K207" s="476">
        <v>0</v>
      </c>
      <c r="L207" s="476">
        <v>37447.81</v>
      </c>
      <c r="M207" s="476">
        <v>0</v>
      </c>
      <c r="N207" s="476">
        <v>0</v>
      </c>
      <c r="O207" s="476">
        <v>157632.74</v>
      </c>
      <c r="P207" s="476">
        <v>0</v>
      </c>
      <c r="Q207" s="476">
        <v>0</v>
      </c>
      <c r="R207" s="476">
        <v>5295.83</v>
      </c>
      <c r="S207" s="476">
        <v>0</v>
      </c>
      <c r="T207" s="476">
        <v>0</v>
      </c>
      <c r="U207" s="476">
        <v>0</v>
      </c>
      <c r="V207" s="476">
        <v>0</v>
      </c>
      <c r="W207" s="476">
        <v>0</v>
      </c>
      <c r="X207" s="476">
        <v>0</v>
      </c>
      <c r="Y207" s="476">
        <v>0</v>
      </c>
      <c r="Z207" s="476">
        <v>0</v>
      </c>
      <c r="AA207" s="476">
        <v>15596.96</v>
      </c>
      <c r="AB207" s="476">
        <v>0</v>
      </c>
      <c r="AC207" s="476">
        <v>0</v>
      </c>
      <c r="AD207" s="476">
        <v>0</v>
      </c>
      <c r="AE207" s="476">
        <f t="shared" si="20"/>
        <v>0</v>
      </c>
      <c r="AF207" s="476">
        <f t="shared" si="20"/>
        <v>0</v>
      </c>
      <c r="AG207" s="476">
        <f t="shared" si="20"/>
        <v>245134.80999999997</v>
      </c>
    </row>
    <row r="208" spans="1:34" x14ac:dyDescent="0.3">
      <c r="A208" s="464" t="s">
        <v>715</v>
      </c>
      <c r="B208" s="475" t="s">
        <v>504</v>
      </c>
      <c r="C208" s="475" t="s">
        <v>722</v>
      </c>
      <c r="D208" s="476">
        <v>0</v>
      </c>
      <c r="E208" s="476">
        <v>0</v>
      </c>
      <c r="F208" s="476">
        <v>253.05</v>
      </c>
      <c r="G208" s="476">
        <v>0</v>
      </c>
      <c r="H208" s="476">
        <v>0</v>
      </c>
      <c r="I208" s="476">
        <v>0</v>
      </c>
      <c r="J208" s="476">
        <v>0</v>
      </c>
      <c r="K208" s="476">
        <v>0</v>
      </c>
      <c r="L208" s="476">
        <v>4154.28</v>
      </c>
      <c r="M208" s="476">
        <v>0</v>
      </c>
      <c r="N208" s="476">
        <v>0</v>
      </c>
      <c r="O208" s="476">
        <v>0</v>
      </c>
      <c r="P208" s="476">
        <v>0</v>
      </c>
      <c r="Q208" s="476">
        <v>0</v>
      </c>
      <c r="R208" s="476">
        <v>0</v>
      </c>
      <c r="S208" s="476">
        <v>0</v>
      </c>
      <c r="T208" s="476">
        <v>0</v>
      </c>
      <c r="U208" s="476">
        <v>0</v>
      </c>
      <c r="V208" s="476">
        <v>0</v>
      </c>
      <c r="W208" s="476">
        <v>0</v>
      </c>
      <c r="X208" s="476">
        <v>0</v>
      </c>
      <c r="Y208" s="476">
        <v>0</v>
      </c>
      <c r="Z208" s="476">
        <v>0</v>
      </c>
      <c r="AA208" s="476">
        <v>25836.54</v>
      </c>
      <c r="AB208" s="476">
        <v>0</v>
      </c>
      <c r="AC208" s="476">
        <v>0</v>
      </c>
      <c r="AD208" s="476">
        <v>0</v>
      </c>
      <c r="AE208" s="476">
        <f t="shared" si="20"/>
        <v>0</v>
      </c>
      <c r="AF208" s="476">
        <f t="shared" si="20"/>
        <v>0</v>
      </c>
      <c r="AG208" s="476">
        <f t="shared" si="20"/>
        <v>30243.870000000003</v>
      </c>
    </row>
    <row r="209" spans="1:34" x14ac:dyDescent="0.3">
      <c r="A209" s="464" t="s">
        <v>714</v>
      </c>
      <c r="B209" s="475" t="s">
        <v>504</v>
      </c>
      <c r="C209" s="475" t="s">
        <v>722</v>
      </c>
      <c r="D209" s="476">
        <v>0</v>
      </c>
      <c r="E209" s="476">
        <v>0</v>
      </c>
      <c r="F209" s="476">
        <v>105.1</v>
      </c>
      <c r="G209" s="476">
        <v>0</v>
      </c>
      <c r="H209" s="476">
        <v>0</v>
      </c>
      <c r="I209" s="476">
        <v>0</v>
      </c>
      <c r="J209" s="476">
        <v>0</v>
      </c>
      <c r="K209" s="476">
        <v>0</v>
      </c>
      <c r="L209" s="476">
        <v>7771.31</v>
      </c>
      <c r="M209" s="476">
        <v>0</v>
      </c>
      <c r="N209" s="476">
        <v>0</v>
      </c>
      <c r="O209" s="476">
        <v>0</v>
      </c>
      <c r="P209" s="476">
        <v>0</v>
      </c>
      <c r="Q209" s="476">
        <v>0</v>
      </c>
      <c r="R209" s="476">
        <v>580.79999999999995</v>
      </c>
      <c r="S209" s="476">
        <v>0</v>
      </c>
      <c r="T209" s="476">
        <v>0</v>
      </c>
      <c r="U209" s="476">
        <v>0</v>
      </c>
      <c r="V209" s="476">
        <v>0</v>
      </c>
      <c r="W209" s="476">
        <v>0</v>
      </c>
      <c r="X209" s="476">
        <v>0</v>
      </c>
      <c r="Y209" s="476">
        <v>0</v>
      </c>
      <c r="Z209" s="476">
        <v>0</v>
      </c>
      <c r="AA209" s="476">
        <v>696.46</v>
      </c>
      <c r="AB209" s="476">
        <v>0</v>
      </c>
      <c r="AC209" s="476">
        <v>0</v>
      </c>
      <c r="AD209" s="476">
        <v>0</v>
      </c>
      <c r="AE209" s="476">
        <f t="shared" si="20"/>
        <v>0</v>
      </c>
      <c r="AF209" s="476">
        <f t="shared" si="20"/>
        <v>0</v>
      </c>
      <c r="AG209" s="476">
        <f t="shared" si="20"/>
        <v>9153.6700000000019</v>
      </c>
    </row>
    <row r="210" spans="1:34" x14ac:dyDescent="0.3">
      <c r="A210" s="464" t="s">
        <v>713</v>
      </c>
      <c r="B210" s="475" t="s">
        <v>504</v>
      </c>
      <c r="C210" s="475" t="s">
        <v>722</v>
      </c>
      <c r="D210" s="476">
        <v>0</v>
      </c>
      <c r="E210" s="476">
        <v>0</v>
      </c>
      <c r="F210" s="476">
        <v>0.12</v>
      </c>
      <c r="G210" s="476">
        <v>0</v>
      </c>
      <c r="H210" s="476">
        <v>0</v>
      </c>
      <c r="I210" s="476">
        <v>0</v>
      </c>
      <c r="J210" s="476">
        <v>0</v>
      </c>
      <c r="K210" s="476">
        <v>0</v>
      </c>
      <c r="L210" s="476">
        <v>2450.9899999999998</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57.95</v>
      </c>
      <c r="AB210" s="476">
        <v>0</v>
      </c>
      <c r="AC210" s="476">
        <v>0</v>
      </c>
      <c r="AD210" s="476">
        <v>0</v>
      </c>
      <c r="AE210" s="476">
        <f t="shared" si="20"/>
        <v>0</v>
      </c>
      <c r="AF210" s="476">
        <f t="shared" si="20"/>
        <v>0</v>
      </c>
      <c r="AG210" s="476">
        <f t="shared" si="20"/>
        <v>2509.0599999999995</v>
      </c>
    </row>
    <row r="211" spans="1:34" x14ac:dyDescent="0.3">
      <c r="A211" s="464" t="s">
        <v>712</v>
      </c>
      <c r="B211" s="475" t="s">
        <v>504</v>
      </c>
      <c r="C211" s="475" t="s">
        <v>722</v>
      </c>
      <c r="D211" s="476">
        <v>0</v>
      </c>
      <c r="E211" s="476">
        <v>0</v>
      </c>
      <c r="F211" s="476">
        <v>285.36000000033528</v>
      </c>
      <c r="G211" s="476">
        <v>0</v>
      </c>
      <c r="H211" s="476">
        <v>0</v>
      </c>
      <c r="I211" s="476">
        <v>0</v>
      </c>
      <c r="J211" s="476">
        <v>0</v>
      </c>
      <c r="K211" s="476">
        <v>0</v>
      </c>
      <c r="L211" s="476">
        <v>10292.23</v>
      </c>
      <c r="M211" s="476">
        <v>0</v>
      </c>
      <c r="N211" s="476">
        <v>0</v>
      </c>
      <c r="O211" s="476">
        <v>325.93</v>
      </c>
      <c r="P211" s="476">
        <v>0</v>
      </c>
      <c r="Q211" s="476">
        <v>0</v>
      </c>
      <c r="R211" s="476">
        <v>1299.92</v>
      </c>
      <c r="S211" s="476">
        <v>0</v>
      </c>
      <c r="T211" s="476">
        <v>0</v>
      </c>
      <c r="U211" s="476">
        <v>0</v>
      </c>
      <c r="V211" s="476">
        <v>0</v>
      </c>
      <c r="W211" s="476">
        <v>0</v>
      </c>
      <c r="X211" s="476">
        <v>0</v>
      </c>
      <c r="Y211" s="476">
        <v>0</v>
      </c>
      <c r="Z211" s="476">
        <v>0</v>
      </c>
      <c r="AA211" s="476">
        <v>0</v>
      </c>
      <c r="AB211" s="476">
        <v>0</v>
      </c>
      <c r="AC211" s="476">
        <v>0</v>
      </c>
      <c r="AD211" s="476">
        <v>0</v>
      </c>
      <c r="AE211" s="476">
        <f t="shared" si="20"/>
        <v>0</v>
      </c>
      <c r="AF211" s="476">
        <f t="shared" si="20"/>
        <v>0</v>
      </c>
      <c r="AG211" s="476">
        <f t="shared" si="20"/>
        <v>12203.440000000335</v>
      </c>
    </row>
    <row r="212" spans="1:34" x14ac:dyDescent="0.3">
      <c r="A212" s="464" t="s">
        <v>711</v>
      </c>
      <c r="B212" s="475" t="s">
        <v>504</v>
      </c>
      <c r="C212" s="475" t="s">
        <v>722</v>
      </c>
      <c r="D212" s="476">
        <v>0</v>
      </c>
      <c r="E212" s="476">
        <v>0</v>
      </c>
      <c r="F212" s="476">
        <v>534.91999999999996</v>
      </c>
      <c r="G212" s="476">
        <v>0</v>
      </c>
      <c r="H212" s="476">
        <v>0</v>
      </c>
      <c r="I212" s="476">
        <v>0</v>
      </c>
      <c r="J212" s="476">
        <v>0</v>
      </c>
      <c r="K212" s="476">
        <v>0</v>
      </c>
      <c r="L212" s="476">
        <v>25096.67</v>
      </c>
      <c r="M212" s="476">
        <v>0</v>
      </c>
      <c r="N212" s="476">
        <v>0</v>
      </c>
      <c r="O212" s="476">
        <v>0</v>
      </c>
      <c r="P212" s="476">
        <v>0</v>
      </c>
      <c r="Q212" s="476">
        <v>0</v>
      </c>
      <c r="R212" s="476">
        <v>105.54</v>
      </c>
      <c r="S212" s="476">
        <v>0</v>
      </c>
      <c r="T212" s="476">
        <v>0</v>
      </c>
      <c r="U212" s="476">
        <v>0</v>
      </c>
      <c r="V212" s="476">
        <v>0</v>
      </c>
      <c r="W212" s="476">
        <v>0</v>
      </c>
      <c r="X212" s="476">
        <v>0</v>
      </c>
      <c r="Y212" s="476">
        <v>0</v>
      </c>
      <c r="Z212" s="476">
        <v>0</v>
      </c>
      <c r="AA212" s="476">
        <v>0</v>
      </c>
      <c r="AB212" s="476">
        <v>0</v>
      </c>
      <c r="AC212" s="476">
        <v>0</v>
      </c>
      <c r="AD212" s="476">
        <v>0</v>
      </c>
      <c r="AE212" s="476">
        <f t="shared" si="20"/>
        <v>0</v>
      </c>
      <c r="AF212" s="476">
        <f t="shared" si="20"/>
        <v>0</v>
      </c>
      <c r="AG212" s="476">
        <f t="shared" si="20"/>
        <v>25737.129999999997</v>
      </c>
    </row>
    <row r="213" spans="1:34" x14ac:dyDescent="0.3">
      <c r="A213" s="464" t="s">
        <v>710</v>
      </c>
      <c r="B213" s="475" t="s">
        <v>504</v>
      </c>
      <c r="C213" s="475" t="s">
        <v>722</v>
      </c>
      <c r="D213" s="476">
        <v>0</v>
      </c>
      <c r="E213" s="476">
        <v>0</v>
      </c>
      <c r="F213" s="476">
        <v>6701.87</v>
      </c>
      <c r="G213" s="476">
        <v>0</v>
      </c>
      <c r="H213" s="476">
        <v>0</v>
      </c>
      <c r="I213" s="476">
        <v>0</v>
      </c>
      <c r="J213" s="476">
        <v>0</v>
      </c>
      <c r="K213" s="476">
        <v>0</v>
      </c>
      <c r="L213" s="476">
        <v>34455.43</v>
      </c>
      <c r="M213" s="476">
        <v>0</v>
      </c>
      <c r="N213" s="476">
        <v>0</v>
      </c>
      <c r="O213" s="476">
        <v>0</v>
      </c>
      <c r="P213" s="476">
        <v>0</v>
      </c>
      <c r="Q213" s="476">
        <v>0</v>
      </c>
      <c r="R213" s="476">
        <v>0</v>
      </c>
      <c r="S213" s="476">
        <v>0</v>
      </c>
      <c r="T213" s="476">
        <v>0</v>
      </c>
      <c r="U213" s="476">
        <v>0</v>
      </c>
      <c r="V213" s="476">
        <v>0</v>
      </c>
      <c r="W213" s="476">
        <v>0</v>
      </c>
      <c r="X213" s="476">
        <v>0</v>
      </c>
      <c r="Y213" s="476">
        <v>0</v>
      </c>
      <c r="Z213" s="476">
        <v>0</v>
      </c>
      <c r="AA213" s="476">
        <v>0</v>
      </c>
      <c r="AB213" s="476">
        <v>0</v>
      </c>
      <c r="AC213" s="476">
        <v>0</v>
      </c>
      <c r="AD213" s="476">
        <v>0</v>
      </c>
      <c r="AE213" s="476">
        <f t="shared" si="20"/>
        <v>0</v>
      </c>
      <c r="AF213" s="476">
        <f t="shared" si="20"/>
        <v>0</v>
      </c>
      <c r="AG213" s="476">
        <f t="shared" si="20"/>
        <v>41157.300000000003</v>
      </c>
    </row>
    <row r="214" spans="1:34" x14ac:dyDescent="0.3">
      <c r="A214" s="464" t="s">
        <v>709</v>
      </c>
      <c r="B214" s="475" t="s">
        <v>504</v>
      </c>
      <c r="C214" s="475" t="s">
        <v>722</v>
      </c>
      <c r="D214" s="476">
        <v>0</v>
      </c>
      <c r="E214" s="476">
        <v>0</v>
      </c>
      <c r="F214" s="476">
        <v>1124719.23</v>
      </c>
      <c r="G214" s="476">
        <v>0</v>
      </c>
      <c r="H214" s="476">
        <v>0</v>
      </c>
      <c r="I214" s="476">
        <v>0</v>
      </c>
      <c r="J214" s="476">
        <v>0</v>
      </c>
      <c r="K214" s="476">
        <v>0</v>
      </c>
      <c r="L214" s="476">
        <v>246193.19</v>
      </c>
      <c r="M214" s="476">
        <v>0</v>
      </c>
      <c r="N214" s="476">
        <v>0</v>
      </c>
      <c r="O214" s="476">
        <v>0</v>
      </c>
      <c r="P214" s="476">
        <v>0</v>
      </c>
      <c r="Q214" s="476">
        <v>0</v>
      </c>
      <c r="R214" s="476">
        <v>0</v>
      </c>
      <c r="S214" s="476">
        <v>0</v>
      </c>
      <c r="T214" s="476">
        <v>0</v>
      </c>
      <c r="U214" s="476">
        <v>0</v>
      </c>
      <c r="V214" s="476">
        <v>0</v>
      </c>
      <c r="W214" s="476">
        <v>0</v>
      </c>
      <c r="X214" s="476">
        <v>0</v>
      </c>
      <c r="Y214" s="476">
        <v>0</v>
      </c>
      <c r="Z214" s="476">
        <v>0</v>
      </c>
      <c r="AA214" s="476">
        <v>0</v>
      </c>
      <c r="AB214" s="476">
        <v>0</v>
      </c>
      <c r="AC214" s="476">
        <v>0</v>
      </c>
      <c r="AD214" s="476">
        <v>0</v>
      </c>
      <c r="AE214" s="476">
        <f t="shared" si="20"/>
        <v>0</v>
      </c>
      <c r="AF214" s="476">
        <f t="shared" si="20"/>
        <v>0</v>
      </c>
      <c r="AG214" s="476">
        <f t="shared" si="20"/>
        <v>1370912.42</v>
      </c>
    </row>
    <row r="215" spans="1:34" x14ac:dyDescent="0.3">
      <c r="A215" s="464" t="s">
        <v>708</v>
      </c>
      <c r="B215" s="475" t="s">
        <v>504</v>
      </c>
      <c r="C215" s="475" t="s">
        <v>722</v>
      </c>
      <c r="D215" s="476">
        <v>0</v>
      </c>
      <c r="E215" s="476">
        <v>0</v>
      </c>
      <c r="F215" s="476">
        <v>0</v>
      </c>
      <c r="G215" s="476">
        <v>0</v>
      </c>
      <c r="H215" s="476">
        <v>0</v>
      </c>
      <c r="I215" s="476">
        <v>0</v>
      </c>
      <c r="J215" s="476">
        <v>0</v>
      </c>
      <c r="K215" s="476">
        <v>0</v>
      </c>
      <c r="L215" s="476">
        <v>0</v>
      </c>
      <c r="M215" s="476">
        <v>0</v>
      </c>
      <c r="N215" s="476">
        <v>0</v>
      </c>
      <c r="O215" s="476">
        <v>0</v>
      </c>
      <c r="P215" s="476">
        <v>0</v>
      </c>
      <c r="Q215" s="476">
        <v>0</v>
      </c>
      <c r="R215" s="476">
        <v>0</v>
      </c>
      <c r="S215" s="476">
        <v>0</v>
      </c>
      <c r="T215" s="476">
        <v>0</v>
      </c>
      <c r="U215" s="476">
        <v>0</v>
      </c>
      <c r="V215" s="476">
        <v>0</v>
      </c>
      <c r="W215" s="476">
        <v>0</v>
      </c>
      <c r="X215" s="476">
        <v>0</v>
      </c>
      <c r="Y215" s="476">
        <v>0</v>
      </c>
      <c r="Z215" s="476">
        <v>0</v>
      </c>
      <c r="AA215" s="476">
        <v>0</v>
      </c>
      <c r="AB215" s="476">
        <v>0</v>
      </c>
      <c r="AC215" s="476">
        <v>0</v>
      </c>
      <c r="AD215" s="476">
        <v>0</v>
      </c>
      <c r="AE215" s="476">
        <f t="shared" si="20"/>
        <v>0</v>
      </c>
      <c r="AF215" s="476">
        <f t="shared" si="20"/>
        <v>0</v>
      </c>
      <c r="AG215" s="476">
        <f t="shared" si="20"/>
        <v>0</v>
      </c>
    </row>
    <row r="216" spans="1:34" s="470" customFormat="1" ht="24" x14ac:dyDescent="0.3">
      <c r="A216" s="471" t="s">
        <v>319</v>
      </c>
      <c r="B216" s="472" t="s">
        <v>504</v>
      </c>
      <c r="C216" s="472"/>
      <c r="D216" s="473">
        <f>SUM(D217:D225)</f>
        <v>0</v>
      </c>
      <c r="E216" s="473">
        <f t="shared" ref="E216:AG216" si="33">SUM(E217:E225)</f>
        <v>0</v>
      </c>
      <c r="F216" s="474">
        <f t="shared" si="33"/>
        <v>-1132080.5</v>
      </c>
      <c r="G216" s="473">
        <f t="shared" si="33"/>
        <v>0</v>
      </c>
      <c r="H216" s="473">
        <f t="shared" si="33"/>
        <v>0</v>
      </c>
      <c r="I216" s="473">
        <f t="shared" si="33"/>
        <v>0</v>
      </c>
      <c r="J216" s="473">
        <f t="shared" si="33"/>
        <v>0</v>
      </c>
      <c r="K216" s="473">
        <f t="shared" si="33"/>
        <v>0</v>
      </c>
      <c r="L216" s="474">
        <f t="shared" si="33"/>
        <v>-308625.75</v>
      </c>
      <c r="M216" s="473">
        <f t="shared" si="33"/>
        <v>0</v>
      </c>
      <c r="N216" s="473">
        <f t="shared" si="33"/>
        <v>0</v>
      </c>
      <c r="O216" s="474">
        <f t="shared" si="33"/>
        <v>-510.83000000000004</v>
      </c>
      <c r="P216" s="473">
        <f t="shared" si="33"/>
        <v>0</v>
      </c>
      <c r="Q216" s="473">
        <f t="shared" si="33"/>
        <v>0</v>
      </c>
      <c r="R216" s="474">
        <f t="shared" si="33"/>
        <v>-985.86</v>
      </c>
      <c r="S216" s="473">
        <f t="shared" si="33"/>
        <v>0</v>
      </c>
      <c r="T216" s="473">
        <f t="shared" si="33"/>
        <v>0</v>
      </c>
      <c r="U216" s="473">
        <f t="shared" si="33"/>
        <v>0</v>
      </c>
      <c r="V216" s="473">
        <f t="shared" si="33"/>
        <v>0</v>
      </c>
      <c r="W216" s="473">
        <f t="shared" si="33"/>
        <v>0</v>
      </c>
      <c r="X216" s="473">
        <f t="shared" si="33"/>
        <v>0</v>
      </c>
      <c r="Y216" s="473">
        <f t="shared" si="33"/>
        <v>0</v>
      </c>
      <c r="Z216" s="473">
        <f t="shared" si="33"/>
        <v>0</v>
      </c>
      <c r="AA216" s="474">
        <f t="shared" si="33"/>
        <v>-974.56</v>
      </c>
      <c r="AB216" s="473">
        <f t="shared" si="33"/>
        <v>0</v>
      </c>
      <c r="AC216" s="473">
        <f t="shared" si="33"/>
        <v>0</v>
      </c>
      <c r="AD216" s="473">
        <f t="shared" si="33"/>
        <v>0</v>
      </c>
      <c r="AE216" s="473">
        <f t="shared" si="33"/>
        <v>0</v>
      </c>
      <c r="AF216" s="473">
        <f t="shared" si="33"/>
        <v>0</v>
      </c>
      <c r="AG216" s="474">
        <f t="shared" si="33"/>
        <v>-1443177.5</v>
      </c>
      <c r="AH216" s="488" t="b">
        <v>1</v>
      </c>
    </row>
    <row r="217" spans="1:34" x14ac:dyDescent="0.3">
      <c r="A217" s="464" t="s">
        <v>716</v>
      </c>
      <c r="B217" s="475" t="s">
        <v>504</v>
      </c>
      <c r="C217" s="475" t="s">
        <v>720</v>
      </c>
      <c r="D217" s="476">
        <v>0</v>
      </c>
      <c r="E217" s="476">
        <v>0</v>
      </c>
      <c r="F217" s="483">
        <v>-58.32</v>
      </c>
      <c r="G217" s="476">
        <v>0</v>
      </c>
      <c r="H217" s="476">
        <v>0</v>
      </c>
      <c r="I217" s="476">
        <v>0</v>
      </c>
      <c r="J217" s="476">
        <v>0</v>
      </c>
      <c r="K217" s="476">
        <v>0</v>
      </c>
      <c r="L217" s="483">
        <v>-74.900000000000006</v>
      </c>
      <c r="M217" s="476">
        <v>0</v>
      </c>
      <c r="N217" s="476">
        <v>0</v>
      </c>
      <c r="O217" s="483">
        <v>-315.27000000000004</v>
      </c>
      <c r="P217" s="476">
        <v>0</v>
      </c>
      <c r="Q217" s="476">
        <v>0</v>
      </c>
      <c r="R217" s="483">
        <v>-10.59</v>
      </c>
      <c r="S217" s="476">
        <v>0</v>
      </c>
      <c r="T217" s="476">
        <v>0</v>
      </c>
      <c r="U217" s="476">
        <v>0</v>
      </c>
      <c r="V217" s="476">
        <v>0</v>
      </c>
      <c r="W217" s="476">
        <v>0</v>
      </c>
      <c r="X217" s="476">
        <v>0</v>
      </c>
      <c r="Y217" s="476">
        <v>0</v>
      </c>
      <c r="Z217" s="476">
        <v>0</v>
      </c>
      <c r="AA217" s="483">
        <v>-31.19</v>
      </c>
      <c r="AB217" s="476">
        <v>0</v>
      </c>
      <c r="AC217" s="476">
        <v>0</v>
      </c>
      <c r="AD217" s="476">
        <v>0</v>
      </c>
      <c r="AE217" s="476">
        <f t="shared" si="20"/>
        <v>0</v>
      </c>
      <c r="AF217" s="476">
        <f t="shared" si="20"/>
        <v>0</v>
      </c>
      <c r="AG217" s="483">
        <f t="shared" si="20"/>
        <v>-490.27</v>
      </c>
    </row>
    <row r="218" spans="1:34" x14ac:dyDescent="0.3">
      <c r="A218" s="464" t="s">
        <v>715</v>
      </c>
      <c r="B218" s="475" t="s">
        <v>504</v>
      </c>
      <c r="C218" s="475" t="s">
        <v>722</v>
      </c>
      <c r="D218" s="476">
        <v>0</v>
      </c>
      <c r="E218" s="476">
        <v>0</v>
      </c>
      <c r="F218" s="483">
        <v>-7.59</v>
      </c>
      <c r="G218" s="476">
        <v>0</v>
      </c>
      <c r="H218" s="476">
        <v>0</v>
      </c>
      <c r="I218" s="476">
        <v>0</v>
      </c>
      <c r="J218" s="476">
        <v>0</v>
      </c>
      <c r="K218" s="476">
        <v>0</v>
      </c>
      <c r="L218" s="483">
        <v>-124.63</v>
      </c>
      <c r="M218" s="476">
        <v>0</v>
      </c>
      <c r="N218" s="476">
        <v>0</v>
      </c>
      <c r="O218" s="476">
        <v>0</v>
      </c>
      <c r="P218" s="476">
        <v>0</v>
      </c>
      <c r="Q218" s="476">
        <v>0</v>
      </c>
      <c r="R218" s="476">
        <v>0</v>
      </c>
      <c r="S218" s="476">
        <v>0</v>
      </c>
      <c r="T218" s="476">
        <v>0</v>
      </c>
      <c r="U218" s="476">
        <v>0</v>
      </c>
      <c r="V218" s="476">
        <v>0</v>
      </c>
      <c r="W218" s="476">
        <v>0</v>
      </c>
      <c r="X218" s="476">
        <v>0</v>
      </c>
      <c r="Y218" s="476">
        <v>0</v>
      </c>
      <c r="Z218" s="476">
        <v>0</v>
      </c>
      <c r="AA218" s="483">
        <v>-775.09999999999991</v>
      </c>
      <c r="AB218" s="476">
        <v>0</v>
      </c>
      <c r="AC218" s="476">
        <v>0</v>
      </c>
      <c r="AD218" s="476">
        <v>0</v>
      </c>
      <c r="AE218" s="476">
        <f t="shared" si="20"/>
        <v>0</v>
      </c>
      <c r="AF218" s="476">
        <f t="shared" si="20"/>
        <v>0</v>
      </c>
      <c r="AG218" s="483">
        <f t="shared" si="20"/>
        <v>-907.31999999999994</v>
      </c>
    </row>
    <row r="219" spans="1:34" x14ac:dyDescent="0.3">
      <c r="A219" s="464" t="s">
        <v>714</v>
      </c>
      <c r="B219" s="475" t="s">
        <v>504</v>
      </c>
      <c r="C219" s="475" t="s">
        <v>722</v>
      </c>
      <c r="D219" s="476">
        <v>0</v>
      </c>
      <c r="E219" s="476">
        <v>0</v>
      </c>
      <c r="F219" s="483">
        <v>-21.02</v>
      </c>
      <c r="G219" s="476">
        <v>0</v>
      </c>
      <c r="H219" s="476">
        <v>0</v>
      </c>
      <c r="I219" s="476">
        <v>0</v>
      </c>
      <c r="J219" s="476">
        <v>0</v>
      </c>
      <c r="K219" s="476">
        <v>0</v>
      </c>
      <c r="L219" s="483">
        <v>-1554.26</v>
      </c>
      <c r="M219" s="476">
        <v>0</v>
      </c>
      <c r="N219" s="476">
        <v>0</v>
      </c>
      <c r="O219" s="476">
        <v>0</v>
      </c>
      <c r="P219" s="476">
        <v>0</v>
      </c>
      <c r="Q219" s="476">
        <v>0</v>
      </c>
      <c r="R219" s="483">
        <v>-116.16</v>
      </c>
      <c r="S219" s="476">
        <v>0</v>
      </c>
      <c r="T219" s="476">
        <v>0</v>
      </c>
      <c r="U219" s="476">
        <v>0</v>
      </c>
      <c r="V219" s="476">
        <v>0</v>
      </c>
      <c r="W219" s="476">
        <v>0</v>
      </c>
      <c r="X219" s="476">
        <v>0</v>
      </c>
      <c r="Y219" s="476">
        <v>0</v>
      </c>
      <c r="Z219" s="476">
        <v>0</v>
      </c>
      <c r="AA219" s="483">
        <v>-139.29</v>
      </c>
      <c r="AB219" s="476">
        <v>0</v>
      </c>
      <c r="AC219" s="476">
        <v>0</v>
      </c>
      <c r="AD219" s="476">
        <v>0</v>
      </c>
      <c r="AE219" s="476">
        <f t="shared" si="20"/>
        <v>0</v>
      </c>
      <c r="AF219" s="476">
        <f t="shared" si="20"/>
        <v>0</v>
      </c>
      <c r="AG219" s="483">
        <f t="shared" si="20"/>
        <v>-1830.73</v>
      </c>
    </row>
    <row r="220" spans="1:34" x14ac:dyDescent="0.3">
      <c r="A220" s="464" t="s">
        <v>713</v>
      </c>
      <c r="B220" s="475" t="s">
        <v>504</v>
      </c>
      <c r="C220" s="475" t="s">
        <v>722</v>
      </c>
      <c r="D220" s="476">
        <v>0</v>
      </c>
      <c r="E220" s="476">
        <v>0</v>
      </c>
      <c r="F220" s="483">
        <v>-0.06</v>
      </c>
      <c r="G220" s="476">
        <v>0</v>
      </c>
      <c r="H220" s="476">
        <v>0</v>
      </c>
      <c r="I220" s="476">
        <v>0</v>
      </c>
      <c r="J220" s="476">
        <v>0</v>
      </c>
      <c r="K220" s="476">
        <v>0</v>
      </c>
      <c r="L220" s="483">
        <v>-1225.5</v>
      </c>
      <c r="M220" s="476">
        <v>0</v>
      </c>
      <c r="N220" s="476">
        <v>0</v>
      </c>
      <c r="O220" s="476">
        <v>0</v>
      </c>
      <c r="P220" s="476">
        <v>0</v>
      </c>
      <c r="Q220" s="476">
        <v>0</v>
      </c>
      <c r="R220" s="476">
        <v>0</v>
      </c>
      <c r="S220" s="476">
        <v>0</v>
      </c>
      <c r="T220" s="476">
        <v>0</v>
      </c>
      <c r="U220" s="476">
        <v>0</v>
      </c>
      <c r="V220" s="476">
        <v>0</v>
      </c>
      <c r="W220" s="476">
        <v>0</v>
      </c>
      <c r="X220" s="476">
        <v>0</v>
      </c>
      <c r="Y220" s="476">
        <v>0</v>
      </c>
      <c r="Z220" s="476">
        <v>0</v>
      </c>
      <c r="AA220" s="483">
        <v>-28.98</v>
      </c>
      <c r="AB220" s="476">
        <v>0</v>
      </c>
      <c r="AC220" s="476">
        <v>0</v>
      </c>
      <c r="AD220" s="476">
        <v>0</v>
      </c>
      <c r="AE220" s="476">
        <f t="shared" si="20"/>
        <v>0</v>
      </c>
      <c r="AF220" s="476">
        <f t="shared" si="20"/>
        <v>0</v>
      </c>
      <c r="AG220" s="483">
        <f t="shared" si="20"/>
        <v>-1254.54</v>
      </c>
    </row>
    <row r="221" spans="1:34" x14ac:dyDescent="0.3">
      <c r="A221" s="464" t="s">
        <v>712</v>
      </c>
      <c r="B221" s="475" t="s">
        <v>504</v>
      </c>
      <c r="C221" s="475" t="s">
        <v>722</v>
      </c>
      <c r="D221" s="476">
        <v>0</v>
      </c>
      <c r="E221" s="476">
        <v>0</v>
      </c>
      <c r="F221" s="483">
        <v>-171.22</v>
      </c>
      <c r="G221" s="476">
        <v>0</v>
      </c>
      <c r="H221" s="476">
        <v>0</v>
      </c>
      <c r="I221" s="476">
        <v>0</v>
      </c>
      <c r="J221" s="476">
        <v>0</v>
      </c>
      <c r="K221" s="476">
        <v>0</v>
      </c>
      <c r="L221" s="483">
        <v>-6175.34</v>
      </c>
      <c r="M221" s="476">
        <v>0</v>
      </c>
      <c r="N221" s="476">
        <v>0</v>
      </c>
      <c r="O221" s="483">
        <v>-195.56</v>
      </c>
      <c r="P221" s="476">
        <v>0</v>
      </c>
      <c r="Q221" s="476">
        <v>0</v>
      </c>
      <c r="R221" s="483">
        <v>-779.95</v>
      </c>
      <c r="S221" s="476">
        <v>0</v>
      </c>
      <c r="T221" s="476">
        <v>0</v>
      </c>
      <c r="U221" s="476">
        <v>0</v>
      </c>
      <c r="V221" s="476">
        <v>0</v>
      </c>
      <c r="W221" s="476">
        <v>0</v>
      </c>
      <c r="X221" s="476">
        <v>0</v>
      </c>
      <c r="Y221" s="476">
        <v>0</v>
      </c>
      <c r="Z221" s="476">
        <v>0</v>
      </c>
      <c r="AA221" s="476">
        <v>0</v>
      </c>
      <c r="AB221" s="476">
        <v>0</v>
      </c>
      <c r="AC221" s="476">
        <v>0</v>
      </c>
      <c r="AD221" s="476">
        <v>0</v>
      </c>
      <c r="AE221" s="476">
        <f t="shared" ref="AE221:AG225" si="34">SUM(A221,D221,G221,J221,M221,P221,S221,V221,Y221,AB221)</f>
        <v>0</v>
      </c>
      <c r="AF221" s="476">
        <f t="shared" si="34"/>
        <v>0</v>
      </c>
      <c r="AG221" s="483">
        <f t="shared" si="34"/>
        <v>-7322.0700000000006</v>
      </c>
    </row>
    <row r="222" spans="1:34" x14ac:dyDescent="0.3">
      <c r="A222" s="464" t="s">
        <v>711</v>
      </c>
      <c r="B222" s="475" t="s">
        <v>504</v>
      </c>
      <c r="C222" s="475" t="s">
        <v>722</v>
      </c>
      <c r="D222" s="476">
        <v>0</v>
      </c>
      <c r="E222" s="476">
        <v>0</v>
      </c>
      <c r="F222" s="483">
        <v>-401.19</v>
      </c>
      <c r="G222" s="476">
        <v>0</v>
      </c>
      <c r="H222" s="476">
        <v>0</v>
      </c>
      <c r="I222" s="476">
        <v>0</v>
      </c>
      <c r="J222" s="476">
        <v>0</v>
      </c>
      <c r="K222" s="476">
        <v>0</v>
      </c>
      <c r="L222" s="483">
        <v>-18822.5</v>
      </c>
      <c r="M222" s="476">
        <v>0</v>
      </c>
      <c r="N222" s="476">
        <v>0</v>
      </c>
      <c r="O222" s="476">
        <v>0</v>
      </c>
      <c r="P222" s="476">
        <v>0</v>
      </c>
      <c r="Q222" s="476">
        <v>0</v>
      </c>
      <c r="R222" s="483">
        <v>-79.16</v>
      </c>
      <c r="S222" s="476">
        <v>0</v>
      </c>
      <c r="T222" s="476">
        <v>0</v>
      </c>
      <c r="U222" s="476">
        <v>0</v>
      </c>
      <c r="V222" s="476">
        <v>0</v>
      </c>
      <c r="W222" s="476">
        <v>0</v>
      </c>
      <c r="X222" s="476">
        <v>0</v>
      </c>
      <c r="Y222" s="476">
        <v>0</v>
      </c>
      <c r="Z222" s="476">
        <v>0</v>
      </c>
      <c r="AA222" s="476">
        <v>0</v>
      </c>
      <c r="AB222" s="476">
        <v>0</v>
      </c>
      <c r="AC222" s="476">
        <v>0</v>
      </c>
      <c r="AD222" s="476">
        <v>0</v>
      </c>
      <c r="AE222" s="476">
        <f t="shared" si="34"/>
        <v>0</v>
      </c>
      <c r="AF222" s="476">
        <f t="shared" si="34"/>
        <v>0</v>
      </c>
      <c r="AG222" s="483">
        <f t="shared" si="34"/>
        <v>-19302.849999999999</v>
      </c>
    </row>
    <row r="223" spans="1:34" x14ac:dyDescent="0.3">
      <c r="A223" s="464" t="s">
        <v>710</v>
      </c>
      <c r="B223" s="475" t="s">
        <v>504</v>
      </c>
      <c r="C223" s="475" t="s">
        <v>722</v>
      </c>
      <c r="D223" s="476">
        <v>0</v>
      </c>
      <c r="E223" s="476">
        <v>0</v>
      </c>
      <c r="F223" s="483">
        <v>-6701.87</v>
      </c>
      <c r="G223" s="476">
        <v>0</v>
      </c>
      <c r="H223" s="476">
        <v>0</v>
      </c>
      <c r="I223" s="476">
        <v>0</v>
      </c>
      <c r="J223" s="476">
        <v>0</v>
      </c>
      <c r="K223" s="476">
        <v>0</v>
      </c>
      <c r="L223" s="483">
        <v>-34455.43</v>
      </c>
      <c r="M223" s="476">
        <v>0</v>
      </c>
      <c r="N223" s="476">
        <v>0</v>
      </c>
      <c r="O223" s="476">
        <v>0</v>
      </c>
      <c r="P223" s="476">
        <v>0</v>
      </c>
      <c r="Q223" s="476">
        <v>0</v>
      </c>
      <c r="R223" s="476">
        <v>0</v>
      </c>
      <c r="S223" s="476">
        <v>0</v>
      </c>
      <c r="T223" s="476">
        <v>0</v>
      </c>
      <c r="U223" s="476">
        <v>0</v>
      </c>
      <c r="V223" s="476">
        <v>0</v>
      </c>
      <c r="W223" s="476">
        <v>0</v>
      </c>
      <c r="X223" s="476">
        <v>0</v>
      </c>
      <c r="Y223" s="476">
        <v>0</v>
      </c>
      <c r="Z223" s="476">
        <v>0</v>
      </c>
      <c r="AA223" s="476">
        <v>0</v>
      </c>
      <c r="AB223" s="476">
        <v>0</v>
      </c>
      <c r="AC223" s="476">
        <v>0</v>
      </c>
      <c r="AD223" s="476">
        <v>0</v>
      </c>
      <c r="AE223" s="476">
        <f t="shared" si="34"/>
        <v>0</v>
      </c>
      <c r="AF223" s="476">
        <f t="shared" si="34"/>
        <v>0</v>
      </c>
      <c r="AG223" s="483">
        <f t="shared" si="34"/>
        <v>-41157.300000000003</v>
      </c>
    </row>
    <row r="224" spans="1:34" x14ac:dyDescent="0.3">
      <c r="A224" s="464" t="s">
        <v>709</v>
      </c>
      <c r="B224" s="475" t="s">
        <v>504</v>
      </c>
      <c r="C224" s="475" t="s">
        <v>722</v>
      </c>
      <c r="D224" s="476">
        <v>0</v>
      </c>
      <c r="E224" s="476">
        <v>0</v>
      </c>
      <c r="F224" s="483">
        <v>-1124719.23</v>
      </c>
      <c r="G224" s="476">
        <v>0</v>
      </c>
      <c r="H224" s="476">
        <v>0</v>
      </c>
      <c r="I224" s="476">
        <v>0</v>
      </c>
      <c r="J224" s="476">
        <v>0</v>
      </c>
      <c r="K224" s="476">
        <v>0</v>
      </c>
      <c r="L224" s="483">
        <v>-246193.19</v>
      </c>
      <c r="M224" s="476">
        <v>0</v>
      </c>
      <c r="N224" s="476">
        <v>0</v>
      </c>
      <c r="O224" s="476">
        <v>0</v>
      </c>
      <c r="P224" s="476">
        <v>0</v>
      </c>
      <c r="Q224" s="476">
        <v>0</v>
      </c>
      <c r="R224" s="476">
        <v>0</v>
      </c>
      <c r="S224" s="476">
        <v>0</v>
      </c>
      <c r="T224" s="476">
        <v>0</v>
      </c>
      <c r="U224" s="476">
        <v>0</v>
      </c>
      <c r="V224" s="476">
        <v>0</v>
      </c>
      <c r="W224" s="476">
        <v>0</v>
      </c>
      <c r="X224" s="476">
        <v>0</v>
      </c>
      <c r="Y224" s="476">
        <v>0</v>
      </c>
      <c r="Z224" s="476">
        <v>0</v>
      </c>
      <c r="AA224" s="476">
        <v>0</v>
      </c>
      <c r="AB224" s="476">
        <v>0</v>
      </c>
      <c r="AC224" s="476">
        <v>0</v>
      </c>
      <c r="AD224" s="476">
        <v>0</v>
      </c>
      <c r="AE224" s="476">
        <f t="shared" si="34"/>
        <v>0</v>
      </c>
      <c r="AF224" s="476">
        <f t="shared" si="34"/>
        <v>0</v>
      </c>
      <c r="AG224" s="483">
        <f t="shared" si="34"/>
        <v>-1370912.42</v>
      </c>
    </row>
    <row r="225" spans="1:34" x14ac:dyDescent="0.3">
      <c r="A225" s="464" t="s">
        <v>708</v>
      </c>
      <c r="B225" s="475" t="s">
        <v>504</v>
      </c>
      <c r="C225" s="475" t="s">
        <v>722</v>
      </c>
      <c r="D225" s="476">
        <v>0</v>
      </c>
      <c r="E225" s="476">
        <v>0</v>
      </c>
      <c r="F225" s="476">
        <v>0</v>
      </c>
      <c r="G225" s="476">
        <v>0</v>
      </c>
      <c r="H225" s="476">
        <v>0</v>
      </c>
      <c r="I225" s="476">
        <v>0</v>
      </c>
      <c r="J225" s="476">
        <v>0</v>
      </c>
      <c r="K225" s="476">
        <v>0</v>
      </c>
      <c r="L225" s="476"/>
      <c r="M225" s="476">
        <v>0</v>
      </c>
      <c r="N225" s="476">
        <v>0</v>
      </c>
      <c r="O225" s="476">
        <v>0</v>
      </c>
      <c r="P225" s="476">
        <v>0</v>
      </c>
      <c r="Q225" s="476">
        <v>0</v>
      </c>
      <c r="R225" s="476">
        <v>0</v>
      </c>
      <c r="S225" s="476">
        <v>0</v>
      </c>
      <c r="T225" s="476">
        <v>0</v>
      </c>
      <c r="U225" s="476">
        <v>0</v>
      </c>
      <c r="V225" s="476">
        <v>0</v>
      </c>
      <c r="W225" s="476">
        <v>0</v>
      </c>
      <c r="X225" s="476">
        <v>0</v>
      </c>
      <c r="Y225" s="476">
        <v>0</v>
      </c>
      <c r="Z225" s="476">
        <v>0</v>
      </c>
      <c r="AA225" s="476">
        <v>0</v>
      </c>
      <c r="AB225" s="476">
        <v>0</v>
      </c>
      <c r="AC225" s="476">
        <v>0</v>
      </c>
      <c r="AD225" s="476">
        <v>0</v>
      </c>
      <c r="AE225" s="476">
        <f t="shared" si="34"/>
        <v>0</v>
      </c>
      <c r="AF225" s="476">
        <f t="shared" si="34"/>
        <v>0</v>
      </c>
      <c r="AG225" s="476">
        <f t="shared" si="34"/>
        <v>0</v>
      </c>
    </row>
    <row r="226" spans="1:34" x14ac:dyDescent="0.3">
      <c r="R226" s="476"/>
      <c r="U226" s="476"/>
      <c r="X226" s="476"/>
    </row>
    <row r="228" spans="1:34" s="470" customFormat="1" ht="24" x14ac:dyDescent="0.3">
      <c r="A228" s="466" t="s">
        <v>350</v>
      </c>
      <c r="B228" s="467" t="s">
        <v>505</v>
      </c>
      <c r="C228" s="467"/>
      <c r="D228" s="468">
        <f>SUM(D229:D237)</f>
        <v>18871653.02</v>
      </c>
      <c r="E228" s="468">
        <f t="shared" ref="E228:AG228" si="35">SUM(E229:E237)</f>
        <v>0</v>
      </c>
      <c r="F228" s="468">
        <f t="shared" si="35"/>
        <v>0</v>
      </c>
      <c r="G228" s="484">
        <f t="shared" si="35"/>
        <v>987091.25</v>
      </c>
      <c r="H228" s="468">
        <f t="shared" si="35"/>
        <v>0</v>
      </c>
      <c r="I228" s="468">
        <f t="shared" si="35"/>
        <v>0</v>
      </c>
      <c r="J228" s="468">
        <f t="shared" si="35"/>
        <v>0</v>
      </c>
      <c r="K228" s="468">
        <f t="shared" si="35"/>
        <v>0</v>
      </c>
      <c r="L228" s="468">
        <f t="shared" si="35"/>
        <v>0</v>
      </c>
      <c r="M228" s="468">
        <f t="shared" si="35"/>
        <v>4176559.8</v>
      </c>
      <c r="N228" s="468">
        <f t="shared" si="35"/>
        <v>0</v>
      </c>
      <c r="O228" s="468">
        <f t="shared" si="35"/>
        <v>0</v>
      </c>
      <c r="P228" s="468">
        <f t="shared" si="35"/>
        <v>53272.85</v>
      </c>
      <c r="Q228" s="468">
        <f t="shared" si="35"/>
        <v>0</v>
      </c>
      <c r="R228" s="468">
        <f t="shared" si="35"/>
        <v>0</v>
      </c>
      <c r="S228" s="468">
        <f t="shared" si="35"/>
        <v>0</v>
      </c>
      <c r="T228" s="468">
        <f t="shared" si="35"/>
        <v>0</v>
      </c>
      <c r="U228" s="468">
        <f t="shared" si="35"/>
        <v>0</v>
      </c>
      <c r="V228" s="468">
        <f t="shared" si="35"/>
        <v>0</v>
      </c>
      <c r="W228" s="468">
        <f t="shared" si="35"/>
        <v>0</v>
      </c>
      <c r="X228" s="468">
        <f t="shared" si="35"/>
        <v>0</v>
      </c>
      <c r="Y228" s="468">
        <f t="shared" si="35"/>
        <v>0</v>
      </c>
      <c r="Z228" s="468">
        <f t="shared" si="35"/>
        <v>0</v>
      </c>
      <c r="AA228" s="468">
        <f t="shared" si="35"/>
        <v>0</v>
      </c>
      <c r="AB228" s="468">
        <f t="shared" si="35"/>
        <v>0</v>
      </c>
      <c r="AC228" s="468">
        <f t="shared" si="35"/>
        <v>0</v>
      </c>
      <c r="AD228" s="468">
        <f t="shared" si="35"/>
        <v>0</v>
      </c>
      <c r="AE228" s="468">
        <f t="shared" si="35"/>
        <v>24088576.920000002</v>
      </c>
      <c r="AF228" s="468">
        <f t="shared" si="35"/>
        <v>0</v>
      </c>
      <c r="AG228" s="468">
        <f t="shared" si="35"/>
        <v>0</v>
      </c>
      <c r="AH228" s="470" t="b">
        <v>1</v>
      </c>
    </row>
    <row r="229" spans="1:34" x14ac:dyDescent="0.3">
      <c r="A229" s="464" t="s">
        <v>716</v>
      </c>
      <c r="B229" s="475" t="s">
        <v>505</v>
      </c>
      <c r="C229" s="475" t="s">
        <v>720</v>
      </c>
      <c r="D229" s="483">
        <v>17667092.52</v>
      </c>
      <c r="E229" s="477">
        <v>0</v>
      </c>
      <c r="F229" s="477">
        <v>0</v>
      </c>
      <c r="G229" s="478">
        <v>987091.25</v>
      </c>
      <c r="H229" s="477">
        <v>0</v>
      </c>
      <c r="I229" s="477">
        <v>0</v>
      </c>
      <c r="J229" s="477">
        <v>0</v>
      </c>
      <c r="K229" s="477">
        <v>0</v>
      </c>
      <c r="L229" s="477">
        <v>0</v>
      </c>
      <c r="M229" s="476">
        <v>4176559.8</v>
      </c>
      <c r="N229" s="477">
        <v>0</v>
      </c>
      <c r="O229" s="477">
        <v>0</v>
      </c>
      <c r="P229" s="476">
        <v>53272.85</v>
      </c>
      <c r="Q229" s="477">
        <v>0</v>
      </c>
      <c r="R229" s="477">
        <v>0</v>
      </c>
      <c r="S229" s="477">
        <v>0</v>
      </c>
      <c r="T229" s="477">
        <v>0</v>
      </c>
      <c r="U229" s="477">
        <v>0</v>
      </c>
      <c r="V229" s="477">
        <v>0</v>
      </c>
      <c r="W229" s="477">
        <v>0</v>
      </c>
      <c r="X229" s="477">
        <v>0</v>
      </c>
      <c r="Y229" s="477">
        <v>0</v>
      </c>
      <c r="Z229" s="477">
        <v>0</v>
      </c>
      <c r="AA229" s="477">
        <v>0</v>
      </c>
      <c r="AB229" s="477">
        <v>0</v>
      </c>
      <c r="AC229" s="477">
        <v>0</v>
      </c>
      <c r="AD229" s="477">
        <v>0</v>
      </c>
      <c r="AE229" s="476">
        <f t="shared" ref="AE229:AG270" si="36">SUM(A229,D229,G229,J229,M229,P229,S229,V229,Y229,AB229)</f>
        <v>22884016.420000002</v>
      </c>
      <c r="AF229" s="477">
        <f t="shared" si="36"/>
        <v>0</v>
      </c>
      <c r="AG229" s="477">
        <f t="shared" si="36"/>
        <v>0</v>
      </c>
    </row>
    <row r="230" spans="1:34" x14ac:dyDescent="0.3">
      <c r="A230" s="464" t="s">
        <v>715</v>
      </c>
      <c r="B230" s="475" t="s">
        <v>505</v>
      </c>
      <c r="C230" s="475" t="s">
        <v>722</v>
      </c>
      <c r="D230" s="476">
        <v>894120.5</v>
      </c>
      <c r="E230" s="477">
        <v>0</v>
      </c>
      <c r="F230" s="477">
        <v>0</v>
      </c>
      <c r="G230" s="477">
        <v>0</v>
      </c>
      <c r="H230" s="477">
        <v>0</v>
      </c>
      <c r="I230" s="477">
        <v>0</v>
      </c>
      <c r="J230" s="477">
        <v>0</v>
      </c>
      <c r="K230" s="477">
        <v>0</v>
      </c>
      <c r="L230" s="477">
        <v>0</v>
      </c>
      <c r="M230" s="477">
        <v>0</v>
      </c>
      <c r="N230" s="477">
        <v>0</v>
      </c>
      <c r="O230" s="477">
        <v>0</v>
      </c>
      <c r="P230" s="477">
        <v>0</v>
      </c>
      <c r="Q230" s="477">
        <v>0</v>
      </c>
      <c r="R230" s="477">
        <v>0</v>
      </c>
      <c r="S230" s="477">
        <v>0</v>
      </c>
      <c r="T230" s="477">
        <v>0</v>
      </c>
      <c r="U230" s="477">
        <v>0</v>
      </c>
      <c r="V230" s="477">
        <v>0</v>
      </c>
      <c r="W230" s="477">
        <v>0</v>
      </c>
      <c r="X230" s="477">
        <v>0</v>
      </c>
      <c r="Y230" s="477">
        <v>0</v>
      </c>
      <c r="Z230" s="477">
        <v>0</v>
      </c>
      <c r="AA230" s="477">
        <v>0</v>
      </c>
      <c r="AB230" s="477">
        <v>0</v>
      </c>
      <c r="AC230" s="477">
        <v>0</v>
      </c>
      <c r="AD230" s="477">
        <v>0</v>
      </c>
      <c r="AE230" s="476">
        <f t="shared" si="36"/>
        <v>894120.5</v>
      </c>
      <c r="AF230" s="477">
        <f t="shared" si="36"/>
        <v>0</v>
      </c>
      <c r="AG230" s="477">
        <f t="shared" si="36"/>
        <v>0</v>
      </c>
    </row>
    <row r="231" spans="1:34" x14ac:dyDescent="0.3">
      <c r="A231" s="464" t="s">
        <v>714</v>
      </c>
      <c r="B231" s="475" t="s">
        <v>505</v>
      </c>
      <c r="C231" s="475" t="s">
        <v>722</v>
      </c>
      <c r="D231" s="476">
        <v>0</v>
      </c>
      <c r="E231" s="477">
        <v>0</v>
      </c>
      <c r="F231" s="477">
        <v>0</v>
      </c>
      <c r="G231" s="477">
        <v>0</v>
      </c>
      <c r="H231" s="477">
        <v>0</v>
      </c>
      <c r="I231" s="477">
        <v>0</v>
      </c>
      <c r="J231" s="477">
        <v>0</v>
      </c>
      <c r="K231" s="477">
        <v>0</v>
      </c>
      <c r="L231" s="477">
        <v>0</v>
      </c>
      <c r="M231" s="477">
        <v>0</v>
      </c>
      <c r="N231" s="477">
        <v>0</v>
      </c>
      <c r="O231" s="477">
        <v>0</v>
      </c>
      <c r="P231" s="477">
        <v>0</v>
      </c>
      <c r="Q231" s="477">
        <v>0</v>
      </c>
      <c r="R231" s="477">
        <v>0</v>
      </c>
      <c r="S231" s="477">
        <v>0</v>
      </c>
      <c r="T231" s="477">
        <v>0</v>
      </c>
      <c r="U231" s="477">
        <v>0</v>
      </c>
      <c r="V231" s="477">
        <v>0</v>
      </c>
      <c r="W231" s="477">
        <v>0</v>
      </c>
      <c r="X231" s="477">
        <v>0</v>
      </c>
      <c r="Y231" s="477">
        <v>0</v>
      </c>
      <c r="Z231" s="477">
        <v>0</v>
      </c>
      <c r="AA231" s="477">
        <v>0</v>
      </c>
      <c r="AB231" s="477">
        <v>0</v>
      </c>
      <c r="AC231" s="477">
        <v>0</v>
      </c>
      <c r="AD231" s="477">
        <v>0</v>
      </c>
      <c r="AE231" s="476">
        <f t="shared" si="36"/>
        <v>0</v>
      </c>
      <c r="AF231" s="477">
        <f t="shared" si="36"/>
        <v>0</v>
      </c>
      <c r="AG231" s="477">
        <f t="shared" si="36"/>
        <v>0</v>
      </c>
    </row>
    <row r="232" spans="1:34" x14ac:dyDescent="0.3">
      <c r="A232" s="464" t="s">
        <v>713</v>
      </c>
      <c r="B232" s="475" t="s">
        <v>505</v>
      </c>
      <c r="C232" s="475" t="s">
        <v>722</v>
      </c>
      <c r="D232" s="476">
        <v>310440</v>
      </c>
      <c r="E232" s="477">
        <v>0</v>
      </c>
      <c r="F232" s="477">
        <v>0</v>
      </c>
      <c r="G232" s="477">
        <v>0</v>
      </c>
      <c r="H232" s="477">
        <v>0</v>
      </c>
      <c r="I232" s="477">
        <v>0</v>
      </c>
      <c r="J232" s="477">
        <v>0</v>
      </c>
      <c r="K232" s="477">
        <v>0</v>
      </c>
      <c r="L232" s="477">
        <v>0</v>
      </c>
      <c r="M232" s="477">
        <v>0</v>
      </c>
      <c r="N232" s="477">
        <v>0</v>
      </c>
      <c r="O232" s="477">
        <v>0</v>
      </c>
      <c r="P232" s="477">
        <v>0</v>
      </c>
      <c r="Q232" s="477">
        <v>0</v>
      </c>
      <c r="R232" s="477">
        <v>0</v>
      </c>
      <c r="S232" s="477">
        <v>0</v>
      </c>
      <c r="T232" s="477">
        <v>0</v>
      </c>
      <c r="U232" s="477">
        <v>0</v>
      </c>
      <c r="V232" s="477">
        <v>0</v>
      </c>
      <c r="W232" s="477">
        <v>0</v>
      </c>
      <c r="X232" s="477">
        <v>0</v>
      </c>
      <c r="Y232" s="477">
        <v>0</v>
      </c>
      <c r="Z232" s="477">
        <v>0</v>
      </c>
      <c r="AA232" s="477">
        <v>0</v>
      </c>
      <c r="AB232" s="477">
        <v>0</v>
      </c>
      <c r="AC232" s="477">
        <v>0</v>
      </c>
      <c r="AD232" s="477">
        <v>0</v>
      </c>
      <c r="AE232" s="476">
        <f t="shared" si="36"/>
        <v>310440</v>
      </c>
      <c r="AF232" s="477">
        <f t="shared" si="36"/>
        <v>0</v>
      </c>
      <c r="AG232" s="477">
        <f t="shared" si="36"/>
        <v>0</v>
      </c>
    </row>
    <row r="233" spans="1:34" x14ac:dyDescent="0.3">
      <c r="A233" s="464" t="s">
        <v>712</v>
      </c>
      <c r="B233" s="475" t="s">
        <v>505</v>
      </c>
      <c r="C233" s="475" t="s">
        <v>722</v>
      </c>
      <c r="D233" s="476">
        <v>0</v>
      </c>
      <c r="E233" s="477">
        <v>0</v>
      </c>
      <c r="F233" s="477">
        <v>0</v>
      </c>
      <c r="G233" s="477">
        <v>0</v>
      </c>
      <c r="H233" s="477">
        <v>0</v>
      </c>
      <c r="I233" s="477">
        <v>0</v>
      </c>
      <c r="J233" s="477">
        <v>0</v>
      </c>
      <c r="K233" s="477">
        <v>0</v>
      </c>
      <c r="L233" s="477">
        <v>0</v>
      </c>
      <c r="M233" s="477">
        <v>0</v>
      </c>
      <c r="N233" s="477">
        <v>0</v>
      </c>
      <c r="O233" s="477">
        <v>0</v>
      </c>
      <c r="P233" s="477">
        <v>0</v>
      </c>
      <c r="Q233" s="477">
        <v>0</v>
      </c>
      <c r="R233" s="477">
        <v>0</v>
      </c>
      <c r="S233" s="477">
        <v>0</v>
      </c>
      <c r="T233" s="477">
        <v>0</v>
      </c>
      <c r="U233" s="477">
        <v>0</v>
      </c>
      <c r="V233" s="477">
        <v>0</v>
      </c>
      <c r="W233" s="477">
        <v>0</v>
      </c>
      <c r="X233" s="477">
        <v>0</v>
      </c>
      <c r="Y233" s="477">
        <v>0</v>
      </c>
      <c r="Z233" s="477">
        <v>0</v>
      </c>
      <c r="AA233" s="477">
        <v>0</v>
      </c>
      <c r="AB233" s="477">
        <v>0</v>
      </c>
      <c r="AC233" s="477">
        <v>0</v>
      </c>
      <c r="AD233" s="477">
        <v>0</v>
      </c>
      <c r="AE233" s="477">
        <f t="shared" si="36"/>
        <v>0</v>
      </c>
      <c r="AF233" s="477">
        <f t="shared" si="36"/>
        <v>0</v>
      </c>
      <c r="AG233" s="477">
        <f t="shared" si="36"/>
        <v>0</v>
      </c>
    </row>
    <row r="234" spans="1:34" x14ac:dyDescent="0.3">
      <c r="A234" s="464" t="s">
        <v>711</v>
      </c>
      <c r="B234" s="475" t="s">
        <v>505</v>
      </c>
      <c r="C234" s="475" t="s">
        <v>722</v>
      </c>
      <c r="D234" s="476">
        <v>0</v>
      </c>
      <c r="E234" s="477">
        <v>0</v>
      </c>
      <c r="F234" s="477">
        <v>0</v>
      </c>
      <c r="G234" s="477">
        <v>0</v>
      </c>
      <c r="H234" s="477">
        <v>0</v>
      </c>
      <c r="I234" s="477">
        <v>0</v>
      </c>
      <c r="J234" s="477">
        <v>0</v>
      </c>
      <c r="K234" s="477">
        <v>0</v>
      </c>
      <c r="L234" s="477">
        <v>0</v>
      </c>
      <c r="M234" s="477">
        <v>0</v>
      </c>
      <c r="N234" s="477">
        <v>0</v>
      </c>
      <c r="O234" s="477">
        <v>0</v>
      </c>
      <c r="P234" s="477">
        <v>0</v>
      </c>
      <c r="Q234" s="477">
        <v>0</v>
      </c>
      <c r="R234" s="477">
        <v>0</v>
      </c>
      <c r="S234" s="477">
        <v>0</v>
      </c>
      <c r="T234" s="477">
        <v>0</v>
      </c>
      <c r="U234" s="477">
        <v>0</v>
      </c>
      <c r="V234" s="477">
        <v>0</v>
      </c>
      <c r="W234" s="477">
        <v>0</v>
      </c>
      <c r="X234" s="477">
        <v>0</v>
      </c>
      <c r="Y234" s="477">
        <v>0</v>
      </c>
      <c r="Z234" s="477">
        <v>0</v>
      </c>
      <c r="AA234" s="477">
        <v>0</v>
      </c>
      <c r="AB234" s="477">
        <v>0</v>
      </c>
      <c r="AC234" s="477">
        <v>0</v>
      </c>
      <c r="AD234" s="477">
        <v>0</v>
      </c>
      <c r="AE234" s="477">
        <f t="shared" si="36"/>
        <v>0</v>
      </c>
      <c r="AF234" s="477">
        <f t="shared" si="36"/>
        <v>0</v>
      </c>
      <c r="AG234" s="477">
        <f t="shared" si="36"/>
        <v>0</v>
      </c>
    </row>
    <row r="235" spans="1:34" x14ac:dyDescent="0.3">
      <c r="A235" s="464" t="s">
        <v>710</v>
      </c>
      <c r="B235" s="475" t="s">
        <v>505</v>
      </c>
      <c r="C235" s="475" t="s">
        <v>722</v>
      </c>
      <c r="D235" s="476">
        <v>0</v>
      </c>
      <c r="E235" s="477">
        <v>0</v>
      </c>
      <c r="F235" s="477">
        <v>0</v>
      </c>
      <c r="G235" s="477">
        <v>0</v>
      </c>
      <c r="H235" s="477">
        <v>0</v>
      </c>
      <c r="I235" s="477">
        <v>0</v>
      </c>
      <c r="J235" s="477">
        <v>0</v>
      </c>
      <c r="K235" s="477">
        <v>0</v>
      </c>
      <c r="L235" s="477">
        <v>0</v>
      </c>
      <c r="M235" s="477">
        <v>0</v>
      </c>
      <c r="N235" s="477">
        <v>0</v>
      </c>
      <c r="O235" s="477">
        <v>0</v>
      </c>
      <c r="P235" s="477">
        <v>0</v>
      </c>
      <c r="Q235" s="477">
        <v>0</v>
      </c>
      <c r="R235" s="477">
        <v>0</v>
      </c>
      <c r="S235" s="477">
        <v>0</v>
      </c>
      <c r="T235" s="477">
        <v>0</v>
      </c>
      <c r="U235" s="477">
        <v>0</v>
      </c>
      <c r="V235" s="477">
        <v>0</v>
      </c>
      <c r="W235" s="477">
        <v>0</v>
      </c>
      <c r="X235" s="477">
        <v>0</v>
      </c>
      <c r="Y235" s="477">
        <v>0</v>
      </c>
      <c r="Z235" s="477">
        <v>0</v>
      </c>
      <c r="AA235" s="477">
        <v>0</v>
      </c>
      <c r="AB235" s="477">
        <v>0</v>
      </c>
      <c r="AC235" s="477">
        <v>0</v>
      </c>
      <c r="AD235" s="477">
        <v>0</v>
      </c>
      <c r="AE235" s="477">
        <f t="shared" si="36"/>
        <v>0</v>
      </c>
      <c r="AF235" s="477">
        <f t="shared" si="36"/>
        <v>0</v>
      </c>
      <c r="AG235" s="477">
        <f t="shared" si="36"/>
        <v>0</v>
      </c>
    </row>
    <row r="236" spans="1:34" x14ac:dyDescent="0.3">
      <c r="A236" s="464" t="s">
        <v>709</v>
      </c>
      <c r="B236" s="475" t="s">
        <v>505</v>
      </c>
      <c r="C236" s="475" t="s">
        <v>722</v>
      </c>
      <c r="D236" s="476">
        <v>0</v>
      </c>
      <c r="E236" s="477">
        <v>0</v>
      </c>
      <c r="F236" s="477">
        <v>0</v>
      </c>
      <c r="G236" s="477">
        <v>0</v>
      </c>
      <c r="H236" s="477">
        <v>0</v>
      </c>
      <c r="I236" s="477">
        <v>0</v>
      </c>
      <c r="J236" s="477">
        <v>0</v>
      </c>
      <c r="K236" s="477">
        <v>0</v>
      </c>
      <c r="L236" s="477">
        <v>0</v>
      </c>
      <c r="M236" s="477">
        <v>0</v>
      </c>
      <c r="N236" s="477">
        <v>0</v>
      </c>
      <c r="O236" s="477">
        <v>0</v>
      </c>
      <c r="P236" s="477">
        <v>0</v>
      </c>
      <c r="Q236" s="477">
        <v>0</v>
      </c>
      <c r="R236" s="477">
        <v>0</v>
      </c>
      <c r="S236" s="477">
        <v>0</v>
      </c>
      <c r="T236" s="477">
        <v>0</v>
      </c>
      <c r="U236" s="477">
        <v>0</v>
      </c>
      <c r="V236" s="477">
        <v>0</v>
      </c>
      <c r="W236" s="477">
        <v>0</v>
      </c>
      <c r="X236" s="477">
        <v>0</v>
      </c>
      <c r="Y236" s="477">
        <v>0</v>
      </c>
      <c r="Z236" s="477">
        <v>0</v>
      </c>
      <c r="AA236" s="477">
        <v>0</v>
      </c>
      <c r="AB236" s="477">
        <v>0</v>
      </c>
      <c r="AC236" s="477">
        <v>0</v>
      </c>
      <c r="AD236" s="477">
        <v>0</v>
      </c>
      <c r="AE236" s="477">
        <f t="shared" si="36"/>
        <v>0</v>
      </c>
      <c r="AF236" s="477">
        <f t="shared" si="36"/>
        <v>0</v>
      </c>
      <c r="AG236" s="477">
        <f t="shared" si="36"/>
        <v>0</v>
      </c>
    </row>
    <row r="237" spans="1:34" x14ac:dyDescent="0.3">
      <c r="A237" s="464" t="s">
        <v>708</v>
      </c>
      <c r="B237" s="475" t="s">
        <v>505</v>
      </c>
      <c r="C237" s="475" t="s">
        <v>722</v>
      </c>
      <c r="D237" s="476">
        <v>0</v>
      </c>
      <c r="E237" s="477">
        <v>0</v>
      </c>
      <c r="F237" s="477">
        <v>0</v>
      </c>
      <c r="G237" s="477">
        <v>0</v>
      </c>
      <c r="H237" s="477">
        <v>0</v>
      </c>
      <c r="I237" s="477">
        <v>0</v>
      </c>
      <c r="J237" s="477">
        <v>0</v>
      </c>
      <c r="K237" s="477">
        <v>0</v>
      </c>
      <c r="L237" s="477">
        <v>0</v>
      </c>
      <c r="M237" s="477">
        <v>0</v>
      </c>
      <c r="N237" s="477">
        <v>0</v>
      </c>
      <c r="O237" s="477">
        <v>0</v>
      </c>
      <c r="P237" s="477">
        <v>0</v>
      </c>
      <c r="Q237" s="477">
        <v>0</v>
      </c>
      <c r="R237" s="477">
        <v>0</v>
      </c>
      <c r="S237" s="477">
        <v>0</v>
      </c>
      <c r="T237" s="477">
        <v>0</v>
      </c>
      <c r="U237" s="477">
        <v>0</v>
      </c>
      <c r="V237" s="477">
        <v>0</v>
      </c>
      <c r="W237" s="477">
        <v>0</v>
      </c>
      <c r="X237" s="477">
        <v>0</v>
      </c>
      <c r="Y237" s="477">
        <v>0</v>
      </c>
      <c r="Z237" s="477">
        <v>0</v>
      </c>
      <c r="AA237" s="477">
        <v>0</v>
      </c>
      <c r="AB237" s="477">
        <v>0</v>
      </c>
      <c r="AC237" s="477">
        <v>0</v>
      </c>
      <c r="AD237" s="477">
        <v>0</v>
      </c>
      <c r="AE237" s="477">
        <f t="shared" si="36"/>
        <v>0</v>
      </c>
      <c r="AF237" s="477">
        <f t="shared" si="36"/>
        <v>0</v>
      </c>
      <c r="AG237" s="477">
        <f t="shared" si="36"/>
        <v>0</v>
      </c>
    </row>
    <row r="238" spans="1:34" s="470" customFormat="1" ht="24" x14ac:dyDescent="0.3">
      <c r="A238" s="466" t="s">
        <v>349</v>
      </c>
      <c r="B238" s="467" t="s">
        <v>505</v>
      </c>
      <c r="C238" s="467"/>
      <c r="D238" s="468">
        <f>SUM(D239:D247)</f>
        <v>1339393.07</v>
      </c>
      <c r="E238" s="468">
        <f t="shared" ref="E238:AG238" si="37">SUM(E239:E247)</f>
        <v>0</v>
      </c>
      <c r="F238" s="468">
        <f t="shared" si="37"/>
        <v>0</v>
      </c>
      <c r="G238" s="468">
        <f t="shared" si="37"/>
        <v>0</v>
      </c>
      <c r="H238" s="468">
        <f t="shared" si="37"/>
        <v>0</v>
      </c>
      <c r="I238" s="468">
        <f t="shared" si="37"/>
        <v>0</v>
      </c>
      <c r="J238" s="468">
        <f t="shared" si="37"/>
        <v>0</v>
      </c>
      <c r="K238" s="468">
        <f t="shared" si="37"/>
        <v>0</v>
      </c>
      <c r="L238" s="468">
        <f t="shared" si="37"/>
        <v>0</v>
      </c>
      <c r="M238" s="468">
        <f t="shared" si="37"/>
        <v>8003.68</v>
      </c>
      <c r="N238" s="468">
        <f t="shared" si="37"/>
        <v>0</v>
      </c>
      <c r="O238" s="468">
        <f t="shared" si="37"/>
        <v>0</v>
      </c>
      <c r="P238" s="468">
        <f t="shared" si="37"/>
        <v>171274.3</v>
      </c>
      <c r="Q238" s="468">
        <f t="shared" si="37"/>
        <v>0</v>
      </c>
      <c r="R238" s="468">
        <f t="shared" si="37"/>
        <v>0</v>
      </c>
      <c r="S238" s="468">
        <f t="shared" si="37"/>
        <v>0</v>
      </c>
      <c r="T238" s="468">
        <f t="shared" si="37"/>
        <v>0</v>
      </c>
      <c r="U238" s="468">
        <f t="shared" si="37"/>
        <v>0</v>
      </c>
      <c r="V238" s="468">
        <f t="shared" si="37"/>
        <v>0</v>
      </c>
      <c r="W238" s="468">
        <f t="shared" si="37"/>
        <v>0</v>
      </c>
      <c r="X238" s="468">
        <f t="shared" si="37"/>
        <v>0</v>
      </c>
      <c r="Y238" s="468">
        <f t="shared" si="37"/>
        <v>0</v>
      </c>
      <c r="Z238" s="468">
        <f t="shared" si="37"/>
        <v>0</v>
      </c>
      <c r="AA238" s="468">
        <f t="shared" si="37"/>
        <v>0</v>
      </c>
      <c r="AB238" s="468">
        <f t="shared" si="37"/>
        <v>0</v>
      </c>
      <c r="AC238" s="468">
        <f t="shared" si="37"/>
        <v>0</v>
      </c>
      <c r="AD238" s="468">
        <f t="shared" si="37"/>
        <v>0</v>
      </c>
      <c r="AE238" s="468">
        <f t="shared" si="37"/>
        <v>1518671.05</v>
      </c>
      <c r="AF238" s="468">
        <f t="shared" si="37"/>
        <v>0</v>
      </c>
      <c r="AG238" s="468">
        <f t="shared" si="37"/>
        <v>0</v>
      </c>
      <c r="AH238" s="470" t="b">
        <v>1</v>
      </c>
    </row>
    <row r="239" spans="1:34" x14ac:dyDescent="0.3">
      <c r="A239" s="464" t="s">
        <v>716</v>
      </c>
      <c r="B239" s="475" t="s">
        <v>505</v>
      </c>
      <c r="C239" s="475" t="s">
        <v>720</v>
      </c>
      <c r="D239" s="483">
        <v>1339393.07</v>
      </c>
      <c r="E239" s="477">
        <v>0</v>
      </c>
      <c r="F239" s="477">
        <v>0</v>
      </c>
      <c r="G239" s="477">
        <v>0</v>
      </c>
      <c r="H239" s="477">
        <v>0</v>
      </c>
      <c r="I239" s="477">
        <v>0</v>
      </c>
      <c r="J239" s="477">
        <v>0</v>
      </c>
      <c r="K239" s="477">
        <v>0</v>
      </c>
      <c r="L239" s="477">
        <v>0</v>
      </c>
      <c r="M239" s="476">
        <v>8003.68</v>
      </c>
      <c r="N239" s="477">
        <v>0</v>
      </c>
      <c r="O239" s="477">
        <v>0</v>
      </c>
      <c r="P239" s="476">
        <v>171274.3</v>
      </c>
      <c r="Q239" s="477">
        <v>0</v>
      </c>
      <c r="R239" s="477">
        <v>0</v>
      </c>
      <c r="S239" s="477">
        <v>0</v>
      </c>
      <c r="T239" s="477">
        <v>0</v>
      </c>
      <c r="U239" s="477">
        <v>0</v>
      </c>
      <c r="V239" s="477">
        <v>0</v>
      </c>
      <c r="W239" s="477">
        <v>0</v>
      </c>
      <c r="X239" s="477">
        <v>0</v>
      </c>
      <c r="Y239" s="477">
        <v>0</v>
      </c>
      <c r="Z239" s="477">
        <v>0</v>
      </c>
      <c r="AA239" s="477">
        <v>0</v>
      </c>
      <c r="AB239" s="477">
        <v>0</v>
      </c>
      <c r="AC239" s="477">
        <v>0</v>
      </c>
      <c r="AD239" s="477">
        <v>0</v>
      </c>
      <c r="AE239" s="483">
        <f t="shared" si="36"/>
        <v>1518671.05</v>
      </c>
      <c r="AF239" s="477">
        <f t="shared" si="36"/>
        <v>0</v>
      </c>
      <c r="AG239" s="477">
        <f t="shared" si="36"/>
        <v>0</v>
      </c>
    </row>
    <row r="240" spans="1:34" x14ac:dyDescent="0.3">
      <c r="A240" s="464" t="s">
        <v>715</v>
      </c>
      <c r="B240" s="475" t="s">
        <v>505</v>
      </c>
      <c r="C240" s="475" t="s">
        <v>722</v>
      </c>
      <c r="D240" s="476">
        <v>0</v>
      </c>
      <c r="E240" s="477">
        <v>0</v>
      </c>
      <c r="F240" s="477">
        <v>0</v>
      </c>
      <c r="G240" s="477">
        <v>0</v>
      </c>
      <c r="H240" s="477">
        <v>0</v>
      </c>
      <c r="I240" s="477">
        <v>0</v>
      </c>
      <c r="J240" s="477">
        <v>0</v>
      </c>
      <c r="K240" s="477">
        <v>0</v>
      </c>
      <c r="L240" s="477">
        <v>0</v>
      </c>
      <c r="M240" s="477">
        <v>0</v>
      </c>
      <c r="N240" s="477">
        <v>0</v>
      </c>
      <c r="O240" s="477">
        <v>0</v>
      </c>
      <c r="P240" s="476">
        <v>0</v>
      </c>
      <c r="Q240" s="477">
        <v>0</v>
      </c>
      <c r="R240" s="477">
        <v>0</v>
      </c>
      <c r="S240" s="477">
        <v>0</v>
      </c>
      <c r="T240" s="477">
        <v>0</v>
      </c>
      <c r="U240" s="477">
        <v>0</v>
      </c>
      <c r="V240" s="477">
        <v>0</v>
      </c>
      <c r="W240" s="477">
        <v>0</v>
      </c>
      <c r="X240" s="477">
        <v>0</v>
      </c>
      <c r="Y240" s="477">
        <v>0</v>
      </c>
      <c r="Z240" s="477">
        <v>0</v>
      </c>
      <c r="AA240" s="477">
        <v>0</v>
      </c>
      <c r="AB240" s="477">
        <v>0</v>
      </c>
      <c r="AC240" s="477">
        <v>0</v>
      </c>
      <c r="AD240" s="477">
        <v>0</v>
      </c>
      <c r="AE240" s="477">
        <f t="shared" si="36"/>
        <v>0</v>
      </c>
      <c r="AF240" s="477">
        <f t="shared" si="36"/>
        <v>0</v>
      </c>
      <c r="AG240" s="477">
        <f t="shared" si="36"/>
        <v>0</v>
      </c>
    </row>
    <row r="241" spans="1:34" x14ac:dyDescent="0.3">
      <c r="A241" s="464" t="s">
        <v>714</v>
      </c>
      <c r="B241" s="475" t="s">
        <v>505</v>
      </c>
      <c r="C241" s="475" t="s">
        <v>722</v>
      </c>
      <c r="D241" s="476">
        <v>0</v>
      </c>
      <c r="E241" s="477">
        <v>0</v>
      </c>
      <c r="F241" s="477">
        <v>0</v>
      </c>
      <c r="G241" s="477">
        <v>0</v>
      </c>
      <c r="H241" s="477">
        <v>0</v>
      </c>
      <c r="I241" s="477">
        <v>0</v>
      </c>
      <c r="J241" s="477">
        <v>0</v>
      </c>
      <c r="K241" s="477">
        <v>0</v>
      </c>
      <c r="L241" s="477">
        <v>0</v>
      </c>
      <c r="M241" s="477">
        <v>0</v>
      </c>
      <c r="N241" s="477">
        <v>0</v>
      </c>
      <c r="O241" s="477">
        <v>0</v>
      </c>
      <c r="P241" s="476">
        <v>0</v>
      </c>
      <c r="Q241" s="477">
        <v>0</v>
      </c>
      <c r="R241" s="477">
        <v>0</v>
      </c>
      <c r="S241" s="477">
        <v>0</v>
      </c>
      <c r="T241" s="477">
        <v>0</v>
      </c>
      <c r="U241" s="477">
        <v>0</v>
      </c>
      <c r="V241" s="477">
        <v>0</v>
      </c>
      <c r="W241" s="477">
        <v>0</v>
      </c>
      <c r="X241" s="477">
        <v>0</v>
      </c>
      <c r="Y241" s="477">
        <v>0</v>
      </c>
      <c r="Z241" s="477">
        <v>0</v>
      </c>
      <c r="AA241" s="477">
        <v>0</v>
      </c>
      <c r="AB241" s="477">
        <v>0</v>
      </c>
      <c r="AC241" s="477">
        <v>0</v>
      </c>
      <c r="AD241" s="477">
        <v>0</v>
      </c>
      <c r="AE241" s="477">
        <f t="shared" si="36"/>
        <v>0</v>
      </c>
      <c r="AF241" s="477">
        <f t="shared" si="36"/>
        <v>0</v>
      </c>
      <c r="AG241" s="477">
        <f t="shared" si="36"/>
        <v>0</v>
      </c>
    </row>
    <row r="242" spans="1:34" x14ac:dyDescent="0.3">
      <c r="A242" s="464" t="s">
        <v>713</v>
      </c>
      <c r="B242" s="475" t="s">
        <v>505</v>
      </c>
      <c r="C242" s="475" t="s">
        <v>722</v>
      </c>
      <c r="D242" s="476">
        <v>0</v>
      </c>
      <c r="E242" s="477">
        <v>0</v>
      </c>
      <c r="F242" s="477">
        <v>0</v>
      </c>
      <c r="G242" s="477">
        <v>0</v>
      </c>
      <c r="H242" s="477">
        <v>0</v>
      </c>
      <c r="I242" s="477">
        <v>0</v>
      </c>
      <c r="J242" s="477">
        <v>0</v>
      </c>
      <c r="K242" s="477">
        <v>0</v>
      </c>
      <c r="L242" s="477">
        <v>0</v>
      </c>
      <c r="M242" s="477">
        <v>0</v>
      </c>
      <c r="N242" s="477">
        <v>0</v>
      </c>
      <c r="O242" s="477">
        <v>0</v>
      </c>
      <c r="P242" s="476">
        <v>0</v>
      </c>
      <c r="Q242" s="477">
        <v>0</v>
      </c>
      <c r="R242" s="477">
        <v>0</v>
      </c>
      <c r="S242" s="477">
        <v>0</v>
      </c>
      <c r="T242" s="477">
        <v>0</v>
      </c>
      <c r="U242" s="477">
        <v>0</v>
      </c>
      <c r="V242" s="477">
        <v>0</v>
      </c>
      <c r="W242" s="477">
        <v>0</v>
      </c>
      <c r="X242" s="477">
        <v>0</v>
      </c>
      <c r="Y242" s="477">
        <v>0</v>
      </c>
      <c r="Z242" s="477">
        <v>0</v>
      </c>
      <c r="AA242" s="477">
        <v>0</v>
      </c>
      <c r="AB242" s="477">
        <v>0</v>
      </c>
      <c r="AC242" s="477">
        <v>0</v>
      </c>
      <c r="AD242" s="477">
        <v>0</v>
      </c>
      <c r="AE242" s="477">
        <f t="shared" si="36"/>
        <v>0</v>
      </c>
      <c r="AF242" s="477">
        <f t="shared" si="36"/>
        <v>0</v>
      </c>
      <c r="AG242" s="477">
        <f t="shared" si="36"/>
        <v>0</v>
      </c>
    </row>
    <row r="243" spans="1:34" x14ac:dyDescent="0.3">
      <c r="A243" s="464" t="s">
        <v>712</v>
      </c>
      <c r="B243" s="475" t="s">
        <v>505</v>
      </c>
      <c r="C243" s="475" t="s">
        <v>722</v>
      </c>
      <c r="D243" s="476">
        <v>0</v>
      </c>
      <c r="E243" s="477">
        <v>0</v>
      </c>
      <c r="F243" s="477">
        <v>0</v>
      </c>
      <c r="G243" s="477">
        <v>0</v>
      </c>
      <c r="H243" s="477">
        <v>0</v>
      </c>
      <c r="I243" s="477">
        <v>0</v>
      </c>
      <c r="J243" s="477">
        <v>0</v>
      </c>
      <c r="K243" s="477">
        <v>0</v>
      </c>
      <c r="L243" s="477">
        <v>0</v>
      </c>
      <c r="M243" s="477">
        <v>0</v>
      </c>
      <c r="N243" s="477">
        <v>0</v>
      </c>
      <c r="O243" s="477">
        <v>0</v>
      </c>
      <c r="P243" s="476">
        <v>0</v>
      </c>
      <c r="Q243" s="477">
        <v>0</v>
      </c>
      <c r="R243" s="477">
        <v>0</v>
      </c>
      <c r="S243" s="477">
        <v>0</v>
      </c>
      <c r="T243" s="477">
        <v>0</v>
      </c>
      <c r="U243" s="477">
        <v>0</v>
      </c>
      <c r="V243" s="477">
        <v>0</v>
      </c>
      <c r="W243" s="477">
        <v>0</v>
      </c>
      <c r="X243" s="477">
        <v>0</v>
      </c>
      <c r="Y243" s="477">
        <v>0</v>
      </c>
      <c r="Z243" s="477">
        <v>0</v>
      </c>
      <c r="AA243" s="477">
        <v>0</v>
      </c>
      <c r="AB243" s="477">
        <v>0</v>
      </c>
      <c r="AC243" s="477">
        <v>0</v>
      </c>
      <c r="AD243" s="477">
        <v>0</v>
      </c>
      <c r="AE243" s="477">
        <f t="shared" si="36"/>
        <v>0</v>
      </c>
      <c r="AF243" s="477">
        <f t="shared" si="36"/>
        <v>0</v>
      </c>
      <c r="AG243" s="477">
        <f t="shared" si="36"/>
        <v>0</v>
      </c>
    </row>
    <row r="244" spans="1:34" x14ac:dyDescent="0.3">
      <c r="A244" s="464" t="s">
        <v>711</v>
      </c>
      <c r="B244" s="475" t="s">
        <v>505</v>
      </c>
      <c r="C244" s="475" t="s">
        <v>722</v>
      </c>
      <c r="D244" s="476">
        <v>0</v>
      </c>
      <c r="E244" s="477">
        <v>0</v>
      </c>
      <c r="F244" s="477">
        <v>0</v>
      </c>
      <c r="G244" s="477">
        <v>0</v>
      </c>
      <c r="H244" s="477">
        <v>0</v>
      </c>
      <c r="I244" s="477">
        <v>0</v>
      </c>
      <c r="J244" s="477">
        <v>0</v>
      </c>
      <c r="K244" s="477">
        <v>0</v>
      </c>
      <c r="L244" s="477">
        <v>0</v>
      </c>
      <c r="M244" s="477">
        <v>0</v>
      </c>
      <c r="N244" s="477">
        <v>0</v>
      </c>
      <c r="O244" s="477">
        <v>0</v>
      </c>
      <c r="P244" s="476">
        <v>0</v>
      </c>
      <c r="Q244" s="477">
        <v>0</v>
      </c>
      <c r="R244" s="477">
        <v>0</v>
      </c>
      <c r="S244" s="477">
        <v>0</v>
      </c>
      <c r="T244" s="477">
        <v>0</v>
      </c>
      <c r="U244" s="477">
        <v>0</v>
      </c>
      <c r="V244" s="477">
        <v>0</v>
      </c>
      <c r="W244" s="477">
        <v>0</v>
      </c>
      <c r="X244" s="477">
        <v>0</v>
      </c>
      <c r="Y244" s="477">
        <v>0</v>
      </c>
      <c r="Z244" s="477">
        <v>0</v>
      </c>
      <c r="AA244" s="477">
        <v>0</v>
      </c>
      <c r="AB244" s="477">
        <v>0</v>
      </c>
      <c r="AC244" s="477">
        <v>0</v>
      </c>
      <c r="AD244" s="477">
        <v>0</v>
      </c>
      <c r="AE244" s="477">
        <f t="shared" si="36"/>
        <v>0</v>
      </c>
      <c r="AF244" s="477">
        <f t="shared" si="36"/>
        <v>0</v>
      </c>
      <c r="AG244" s="477">
        <f t="shared" si="36"/>
        <v>0</v>
      </c>
    </row>
    <row r="245" spans="1:34" x14ac:dyDescent="0.3">
      <c r="A245" s="464" t="s">
        <v>710</v>
      </c>
      <c r="B245" s="475" t="s">
        <v>505</v>
      </c>
      <c r="C245" s="475" t="s">
        <v>722</v>
      </c>
      <c r="D245" s="476">
        <v>0</v>
      </c>
      <c r="E245" s="477">
        <v>0</v>
      </c>
      <c r="F245" s="477">
        <v>0</v>
      </c>
      <c r="G245" s="477">
        <v>0</v>
      </c>
      <c r="H245" s="477">
        <v>0</v>
      </c>
      <c r="I245" s="477">
        <v>0</v>
      </c>
      <c r="J245" s="477">
        <v>0</v>
      </c>
      <c r="K245" s="477">
        <v>0</v>
      </c>
      <c r="L245" s="477">
        <v>0</v>
      </c>
      <c r="M245" s="477">
        <v>0</v>
      </c>
      <c r="N245" s="477">
        <v>0</v>
      </c>
      <c r="O245" s="477">
        <v>0</v>
      </c>
      <c r="P245" s="476">
        <v>0</v>
      </c>
      <c r="Q245" s="477">
        <v>0</v>
      </c>
      <c r="R245" s="477">
        <v>0</v>
      </c>
      <c r="S245" s="477">
        <v>0</v>
      </c>
      <c r="T245" s="477">
        <v>0</v>
      </c>
      <c r="U245" s="477">
        <v>0</v>
      </c>
      <c r="V245" s="477">
        <v>0</v>
      </c>
      <c r="W245" s="477">
        <v>0</v>
      </c>
      <c r="X245" s="477">
        <v>0</v>
      </c>
      <c r="Y245" s="477">
        <v>0</v>
      </c>
      <c r="Z245" s="477">
        <v>0</v>
      </c>
      <c r="AA245" s="477">
        <v>0</v>
      </c>
      <c r="AB245" s="477">
        <v>0</v>
      </c>
      <c r="AC245" s="477">
        <v>0</v>
      </c>
      <c r="AD245" s="477">
        <v>0</v>
      </c>
      <c r="AE245" s="477">
        <f t="shared" si="36"/>
        <v>0</v>
      </c>
      <c r="AF245" s="477">
        <f t="shared" si="36"/>
        <v>0</v>
      </c>
      <c r="AG245" s="477">
        <f t="shared" si="36"/>
        <v>0</v>
      </c>
    </row>
    <row r="246" spans="1:34" x14ac:dyDescent="0.3">
      <c r="A246" s="464" t="s">
        <v>709</v>
      </c>
      <c r="B246" s="475" t="s">
        <v>505</v>
      </c>
      <c r="C246" s="475" t="s">
        <v>722</v>
      </c>
      <c r="D246" s="476">
        <v>0</v>
      </c>
      <c r="E246" s="477">
        <v>0</v>
      </c>
      <c r="F246" s="477">
        <v>0</v>
      </c>
      <c r="G246" s="477">
        <v>0</v>
      </c>
      <c r="H246" s="477">
        <v>0</v>
      </c>
      <c r="I246" s="477">
        <v>0</v>
      </c>
      <c r="J246" s="477">
        <v>0</v>
      </c>
      <c r="K246" s="477">
        <v>0</v>
      </c>
      <c r="L246" s="477">
        <v>0</v>
      </c>
      <c r="M246" s="477">
        <v>0</v>
      </c>
      <c r="N246" s="477">
        <v>0</v>
      </c>
      <c r="O246" s="477">
        <v>0</v>
      </c>
      <c r="P246" s="476">
        <v>0</v>
      </c>
      <c r="Q246" s="477">
        <v>0</v>
      </c>
      <c r="R246" s="477">
        <v>0</v>
      </c>
      <c r="S246" s="477">
        <v>0</v>
      </c>
      <c r="T246" s="477">
        <v>0</v>
      </c>
      <c r="U246" s="477">
        <v>0</v>
      </c>
      <c r="V246" s="477">
        <v>0</v>
      </c>
      <c r="W246" s="477">
        <v>0</v>
      </c>
      <c r="X246" s="477">
        <v>0</v>
      </c>
      <c r="Y246" s="477">
        <v>0</v>
      </c>
      <c r="Z246" s="477">
        <v>0</v>
      </c>
      <c r="AA246" s="477">
        <v>0</v>
      </c>
      <c r="AB246" s="477">
        <v>0</v>
      </c>
      <c r="AC246" s="477">
        <v>0</v>
      </c>
      <c r="AD246" s="477">
        <v>0</v>
      </c>
      <c r="AE246" s="477">
        <f t="shared" si="36"/>
        <v>0</v>
      </c>
      <c r="AF246" s="477">
        <f t="shared" si="36"/>
        <v>0</v>
      </c>
      <c r="AG246" s="477">
        <f t="shared" si="36"/>
        <v>0</v>
      </c>
    </row>
    <row r="247" spans="1:34" x14ac:dyDescent="0.3">
      <c r="A247" s="464" t="s">
        <v>708</v>
      </c>
      <c r="B247" s="475" t="s">
        <v>505</v>
      </c>
      <c r="C247" s="475" t="s">
        <v>722</v>
      </c>
      <c r="D247" s="476">
        <v>0</v>
      </c>
      <c r="E247" s="477">
        <v>0</v>
      </c>
      <c r="F247" s="477">
        <v>0</v>
      </c>
      <c r="G247" s="477">
        <v>0</v>
      </c>
      <c r="H247" s="477">
        <v>0</v>
      </c>
      <c r="I247" s="477">
        <v>0</v>
      </c>
      <c r="J247" s="477">
        <v>0</v>
      </c>
      <c r="K247" s="477">
        <v>0</v>
      </c>
      <c r="L247" s="477">
        <v>0</v>
      </c>
      <c r="M247" s="477">
        <v>0</v>
      </c>
      <c r="N247" s="477">
        <v>0</v>
      </c>
      <c r="O247" s="477">
        <v>0</v>
      </c>
      <c r="P247" s="477">
        <v>0</v>
      </c>
      <c r="Q247" s="477">
        <v>0</v>
      </c>
      <c r="R247" s="477">
        <v>0</v>
      </c>
      <c r="S247" s="477">
        <v>0</v>
      </c>
      <c r="T247" s="477">
        <v>0</v>
      </c>
      <c r="U247" s="477">
        <v>0</v>
      </c>
      <c r="V247" s="477">
        <v>0</v>
      </c>
      <c r="W247" s="477">
        <v>0</v>
      </c>
      <c r="X247" s="477">
        <v>0</v>
      </c>
      <c r="Y247" s="477">
        <v>0</v>
      </c>
      <c r="Z247" s="477">
        <v>0</v>
      </c>
      <c r="AA247" s="477">
        <v>0</v>
      </c>
      <c r="AB247" s="477">
        <v>0</v>
      </c>
      <c r="AC247" s="477">
        <v>0</v>
      </c>
      <c r="AD247" s="477">
        <v>0</v>
      </c>
      <c r="AE247" s="477">
        <f t="shared" si="36"/>
        <v>0</v>
      </c>
      <c r="AF247" s="477">
        <f t="shared" si="36"/>
        <v>0</v>
      </c>
      <c r="AG247" s="477">
        <f t="shared" si="36"/>
        <v>0</v>
      </c>
    </row>
    <row r="248" spans="1:34" s="470" customFormat="1" x14ac:dyDescent="0.3">
      <c r="A248" s="466" t="s">
        <v>765</v>
      </c>
      <c r="B248" s="467" t="s">
        <v>504</v>
      </c>
      <c r="C248" s="467"/>
      <c r="D248" s="468">
        <f>SUM(D249)</f>
        <v>0</v>
      </c>
      <c r="E248" s="468">
        <f t="shared" ref="E248:AG248" si="38">SUM(E249)</f>
        <v>0</v>
      </c>
      <c r="F248" s="468">
        <f t="shared" si="38"/>
        <v>0</v>
      </c>
      <c r="G248" s="468">
        <f t="shared" si="38"/>
        <v>0</v>
      </c>
      <c r="H248" s="468">
        <f t="shared" si="38"/>
        <v>0</v>
      </c>
      <c r="I248" s="468">
        <f t="shared" si="38"/>
        <v>0</v>
      </c>
      <c r="J248" s="468">
        <f t="shared" si="38"/>
        <v>0</v>
      </c>
      <c r="K248" s="468">
        <f t="shared" si="38"/>
        <v>0</v>
      </c>
      <c r="L248" s="468">
        <f t="shared" si="38"/>
        <v>0</v>
      </c>
      <c r="M248" s="468">
        <f t="shared" si="38"/>
        <v>0</v>
      </c>
      <c r="N248" s="468">
        <f t="shared" si="38"/>
        <v>0</v>
      </c>
      <c r="O248" s="468">
        <f t="shared" si="38"/>
        <v>0</v>
      </c>
      <c r="P248" s="468">
        <f t="shared" si="38"/>
        <v>0</v>
      </c>
      <c r="Q248" s="468">
        <f t="shared" si="38"/>
        <v>0</v>
      </c>
      <c r="R248" s="468">
        <f t="shared" si="38"/>
        <v>0</v>
      </c>
      <c r="S248" s="468">
        <f t="shared" si="38"/>
        <v>1364135.81</v>
      </c>
      <c r="T248" s="468">
        <f t="shared" si="38"/>
        <v>0</v>
      </c>
      <c r="U248" s="468">
        <f t="shared" si="38"/>
        <v>0</v>
      </c>
      <c r="V248" s="468">
        <f t="shared" si="38"/>
        <v>0</v>
      </c>
      <c r="W248" s="468">
        <f t="shared" si="38"/>
        <v>0</v>
      </c>
      <c r="X248" s="468">
        <f t="shared" si="38"/>
        <v>0</v>
      </c>
      <c r="Y248" s="468">
        <f t="shared" si="38"/>
        <v>0</v>
      </c>
      <c r="Z248" s="468">
        <f t="shared" si="38"/>
        <v>0</v>
      </c>
      <c r="AA248" s="468">
        <f t="shared" si="38"/>
        <v>0</v>
      </c>
      <c r="AB248" s="468">
        <f t="shared" si="38"/>
        <v>0</v>
      </c>
      <c r="AC248" s="468">
        <f t="shared" si="38"/>
        <v>0</v>
      </c>
      <c r="AD248" s="468">
        <f t="shared" si="38"/>
        <v>0</v>
      </c>
      <c r="AE248" s="468">
        <f t="shared" si="38"/>
        <v>1364135.81</v>
      </c>
      <c r="AF248" s="468">
        <f t="shared" si="38"/>
        <v>0</v>
      </c>
      <c r="AG248" s="468">
        <f t="shared" si="38"/>
        <v>0</v>
      </c>
      <c r="AH248" s="470" t="b">
        <v>1</v>
      </c>
    </row>
    <row r="249" spans="1:34" x14ac:dyDescent="0.3">
      <c r="A249" s="464" t="s">
        <v>716</v>
      </c>
      <c r="B249" s="475" t="s">
        <v>504</v>
      </c>
      <c r="C249" s="475" t="s">
        <v>720</v>
      </c>
      <c r="D249" s="477">
        <v>0</v>
      </c>
      <c r="E249" s="477">
        <v>0</v>
      </c>
      <c r="F249" s="477">
        <v>0</v>
      </c>
      <c r="G249" s="477">
        <v>0</v>
      </c>
      <c r="H249" s="477">
        <v>0</v>
      </c>
      <c r="I249" s="477">
        <v>0</v>
      </c>
      <c r="J249" s="477">
        <v>0</v>
      </c>
      <c r="K249" s="477">
        <v>0</v>
      </c>
      <c r="L249" s="477">
        <v>0</v>
      </c>
      <c r="M249" s="477">
        <v>0</v>
      </c>
      <c r="N249" s="477">
        <v>0</v>
      </c>
      <c r="O249" s="477">
        <v>0</v>
      </c>
      <c r="P249" s="477">
        <v>0</v>
      </c>
      <c r="Q249" s="477">
        <v>0</v>
      </c>
      <c r="R249" s="477">
        <v>0</v>
      </c>
      <c r="S249" s="476">
        <v>1364135.81</v>
      </c>
      <c r="T249" s="477">
        <v>0</v>
      </c>
      <c r="U249" s="477">
        <v>0</v>
      </c>
      <c r="V249" s="477">
        <v>0</v>
      </c>
      <c r="W249" s="477">
        <v>0</v>
      </c>
      <c r="X249" s="477">
        <v>0</v>
      </c>
      <c r="Y249" s="477">
        <v>0</v>
      </c>
      <c r="Z249" s="477">
        <v>0</v>
      </c>
      <c r="AA249" s="477">
        <v>0</v>
      </c>
      <c r="AB249" s="477">
        <v>0</v>
      </c>
      <c r="AC249" s="477">
        <v>0</v>
      </c>
      <c r="AD249" s="477">
        <v>0</v>
      </c>
      <c r="AE249" s="483">
        <f t="shared" si="36"/>
        <v>1364135.81</v>
      </c>
      <c r="AF249" s="477">
        <f t="shared" si="36"/>
        <v>0</v>
      </c>
      <c r="AG249" s="477">
        <f t="shared" si="36"/>
        <v>0</v>
      </c>
    </row>
    <row r="250" spans="1:34" s="470" customFormat="1" x14ac:dyDescent="0.3">
      <c r="A250" s="466" t="s">
        <v>347</v>
      </c>
      <c r="B250" s="467" t="s">
        <v>505</v>
      </c>
      <c r="C250" s="467"/>
      <c r="D250" s="468">
        <f t="shared" ref="D250:AG250" si="39">SUM(D251:D251)</f>
        <v>29796.83</v>
      </c>
      <c r="E250" s="468">
        <f t="shared" si="39"/>
        <v>0</v>
      </c>
      <c r="F250" s="468">
        <f t="shared" si="39"/>
        <v>0</v>
      </c>
      <c r="G250" s="468">
        <f t="shared" si="39"/>
        <v>0</v>
      </c>
      <c r="H250" s="468">
        <f t="shared" si="39"/>
        <v>0</v>
      </c>
      <c r="I250" s="468">
        <f t="shared" si="39"/>
        <v>0</v>
      </c>
      <c r="J250" s="468">
        <f t="shared" si="39"/>
        <v>15870503.109999999</v>
      </c>
      <c r="K250" s="468">
        <f t="shared" si="39"/>
        <v>0</v>
      </c>
      <c r="L250" s="468">
        <f t="shared" si="39"/>
        <v>0</v>
      </c>
      <c r="M250" s="468">
        <f t="shared" si="39"/>
        <v>0</v>
      </c>
      <c r="N250" s="468">
        <f t="shared" si="39"/>
        <v>0</v>
      </c>
      <c r="O250" s="468">
        <f t="shared" si="39"/>
        <v>0</v>
      </c>
      <c r="P250" s="468">
        <f t="shared" si="39"/>
        <v>0</v>
      </c>
      <c r="Q250" s="468">
        <f t="shared" si="39"/>
        <v>0</v>
      </c>
      <c r="R250" s="468">
        <f t="shared" si="39"/>
        <v>0</v>
      </c>
      <c r="S250" s="468">
        <f t="shared" si="39"/>
        <v>0</v>
      </c>
      <c r="T250" s="468">
        <f t="shared" si="39"/>
        <v>0</v>
      </c>
      <c r="U250" s="468">
        <f t="shared" si="39"/>
        <v>0</v>
      </c>
      <c r="V250" s="468">
        <f t="shared" si="39"/>
        <v>0</v>
      </c>
      <c r="W250" s="468">
        <f t="shared" si="39"/>
        <v>0</v>
      </c>
      <c r="X250" s="468">
        <f t="shared" si="39"/>
        <v>0</v>
      </c>
      <c r="Y250" s="468">
        <f t="shared" si="39"/>
        <v>0</v>
      </c>
      <c r="Z250" s="468">
        <f t="shared" si="39"/>
        <v>0</v>
      </c>
      <c r="AA250" s="468">
        <f t="shared" si="39"/>
        <v>0</v>
      </c>
      <c r="AB250" s="468">
        <f t="shared" si="39"/>
        <v>0</v>
      </c>
      <c r="AC250" s="468">
        <f t="shared" si="39"/>
        <v>0</v>
      </c>
      <c r="AD250" s="468">
        <f t="shared" si="39"/>
        <v>0</v>
      </c>
      <c r="AE250" s="468">
        <f t="shared" si="39"/>
        <v>15900299.939999999</v>
      </c>
      <c r="AF250" s="468">
        <f t="shared" si="39"/>
        <v>0</v>
      </c>
      <c r="AG250" s="468">
        <f t="shared" si="39"/>
        <v>0</v>
      </c>
      <c r="AH250" s="470" t="b">
        <v>1</v>
      </c>
    </row>
    <row r="251" spans="1:34" x14ac:dyDescent="0.3">
      <c r="A251" s="464" t="s">
        <v>716</v>
      </c>
      <c r="B251" s="475" t="s">
        <v>505</v>
      </c>
      <c r="C251" s="475" t="s">
        <v>720</v>
      </c>
      <c r="D251" s="483">
        <v>29796.83</v>
      </c>
      <c r="E251" s="477">
        <v>0</v>
      </c>
      <c r="F251" s="477">
        <v>0</v>
      </c>
      <c r="G251" s="477">
        <v>0</v>
      </c>
      <c r="H251" s="477">
        <v>0</v>
      </c>
      <c r="I251" s="477">
        <v>0</v>
      </c>
      <c r="J251" s="476">
        <v>15870503.109999999</v>
      </c>
      <c r="K251" s="477">
        <v>0</v>
      </c>
      <c r="L251" s="477">
        <v>0</v>
      </c>
      <c r="M251" s="477">
        <v>0</v>
      </c>
      <c r="N251" s="477">
        <v>0</v>
      </c>
      <c r="O251" s="477">
        <v>0</v>
      </c>
      <c r="P251" s="477">
        <v>0</v>
      </c>
      <c r="Q251" s="477">
        <v>0</v>
      </c>
      <c r="R251" s="477">
        <v>0</v>
      </c>
      <c r="S251" s="477">
        <v>0</v>
      </c>
      <c r="T251" s="477">
        <v>0</v>
      </c>
      <c r="U251" s="477">
        <v>0</v>
      </c>
      <c r="V251" s="477">
        <v>0</v>
      </c>
      <c r="W251" s="477">
        <v>0</v>
      </c>
      <c r="X251" s="477">
        <v>0</v>
      </c>
      <c r="Y251" s="477">
        <v>0</v>
      </c>
      <c r="Z251" s="477">
        <v>0</v>
      </c>
      <c r="AA251" s="477">
        <v>0</v>
      </c>
      <c r="AB251" s="477">
        <v>0</v>
      </c>
      <c r="AC251" s="477">
        <v>0</v>
      </c>
      <c r="AD251" s="477">
        <v>0</v>
      </c>
      <c r="AE251" s="483">
        <f t="shared" si="36"/>
        <v>15900299.939999999</v>
      </c>
      <c r="AF251" s="477">
        <f t="shared" si="36"/>
        <v>0</v>
      </c>
      <c r="AG251" s="477">
        <f t="shared" si="36"/>
        <v>0</v>
      </c>
    </row>
    <row r="252" spans="1:34" s="470" customFormat="1" ht="24" x14ac:dyDescent="0.3">
      <c r="A252" s="471" t="s">
        <v>348</v>
      </c>
      <c r="B252" s="472" t="s">
        <v>505</v>
      </c>
      <c r="C252" s="472"/>
      <c r="D252" s="474">
        <f>SUM(D253:D261)</f>
        <v>-20211.05</v>
      </c>
      <c r="E252" s="473">
        <f t="shared" ref="E252:AG252" si="40">SUM(E253:E261)</f>
        <v>0</v>
      </c>
      <c r="F252" s="473">
        <f t="shared" si="40"/>
        <v>0</v>
      </c>
      <c r="G252" s="474">
        <f t="shared" si="40"/>
        <v>-987</v>
      </c>
      <c r="H252" s="473">
        <f t="shared" si="40"/>
        <v>0</v>
      </c>
      <c r="I252" s="473">
        <f t="shared" si="40"/>
        <v>0</v>
      </c>
      <c r="J252" s="473">
        <f t="shared" si="40"/>
        <v>0</v>
      </c>
      <c r="K252" s="473">
        <f t="shared" si="40"/>
        <v>0</v>
      </c>
      <c r="L252" s="473">
        <f t="shared" si="40"/>
        <v>0</v>
      </c>
      <c r="M252" s="474">
        <f t="shared" si="40"/>
        <v>-4184.5599999999995</v>
      </c>
      <c r="N252" s="473">
        <f t="shared" si="40"/>
        <v>0</v>
      </c>
      <c r="O252" s="473">
        <f t="shared" si="40"/>
        <v>0</v>
      </c>
      <c r="P252" s="474">
        <f t="shared" si="40"/>
        <v>-224.55</v>
      </c>
      <c r="Q252" s="473">
        <f t="shared" si="40"/>
        <v>0</v>
      </c>
      <c r="R252" s="473">
        <f t="shared" si="40"/>
        <v>0</v>
      </c>
      <c r="S252" s="473">
        <f t="shared" si="40"/>
        <v>0</v>
      </c>
      <c r="T252" s="473">
        <f t="shared" si="40"/>
        <v>0</v>
      </c>
      <c r="U252" s="473">
        <f t="shared" si="40"/>
        <v>0</v>
      </c>
      <c r="V252" s="473">
        <f t="shared" si="40"/>
        <v>0</v>
      </c>
      <c r="W252" s="473">
        <f t="shared" si="40"/>
        <v>0</v>
      </c>
      <c r="X252" s="473">
        <f t="shared" si="40"/>
        <v>0</v>
      </c>
      <c r="Y252" s="473">
        <f t="shared" si="40"/>
        <v>0</v>
      </c>
      <c r="Z252" s="473">
        <f t="shared" si="40"/>
        <v>0</v>
      </c>
      <c r="AA252" s="473">
        <f t="shared" si="40"/>
        <v>0</v>
      </c>
      <c r="AB252" s="473">
        <f t="shared" si="40"/>
        <v>0</v>
      </c>
      <c r="AC252" s="473">
        <f t="shared" si="40"/>
        <v>0</v>
      </c>
      <c r="AD252" s="473">
        <f t="shared" si="40"/>
        <v>0</v>
      </c>
      <c r="AE252" s="474">
        <f t="shared" si="40"/>
        <v>-25607.16</v>
      </c>
      <c r="AF252" s="473">
        <f t="shared" si="40"/>
        <v>0</v>
      </c>
      <c r="AG252" s="473">
        <f t="shared" si="40"/>
        <v>0</v>
      </c>
      <c r="AH252" s="470" t="b">
        <v>1</v>
      </c>
    </row>
    <row r="253" spans="1:34" x14ac:dyDescent="0.3">
      <c r="A253" s="464" t="s">
        <v>716</v>
      </c>
      <c r="B253" s="475" t="s">
        <v>505</v>
      </c>
      <c r="C253" s="475" t="s">
        <v>720</v>
      </c>
      <c r="D253" s="483">
        <v>-19006.490000000002</v>
      </c>
      <c r="E253" s="477">
        <v>0</v>
      </c>
      <c r="F253" s="477">
        <v>0</v>
      </c>
      <c r="G253" s="483">
        <v>-987</v>
      </c>
      <c r="H253" s="477">
        <v>0</v>
      </c>
      <c r="I253" s="477">
        <v>0</v>
      </c>
      <c r="J253" s="477">
        <v>0</v>
      </c>
      <c r="K253" s="477">
        <v>0</v>
      </c>
      <c r="L253" s="477">
        <v>0</v>
      </c>
      <c r="M253" s="483">
        <v>-4184.5599999999995</v>
      </c>
      <c r="N253" s="477">
        <v>0</v>
      </c>
      <c r="O253" s="477">
        <v>0</v>
      </c>
      <c r="P253" s="483">
        <v>-224.55</v>
      </c>
      <c r="Q253" s="477">
        <v>0</v>
      </c>
      <c r="R253" s="477">
        <v>0</v>
      </c>
      <c r="S253" s="477">
        <v>0</v>
      </c>
      <c r="T253" s="477">
        <v>0</v>
      </c>
      <c r="U253" s="477">
        <v>0</v>
      </c>
      <c r="V253" s="477">
        <v>0</v>
      </c>
      <c r="W253" s="477">
        <v>0</v>
      </c>
      <c r="X253" s="477">
        <v>0</v>
      </c>
      <c r="Y253" s="477">
        <v>0</v>
      </c>
      <c r="Z253" s="477">
        <v>0</v>
      </c>
      <c r="AA253" s="477">
        <v>0</v>
      </c>
      <c r="AB253" s="477">
        <v>0</v>
      </c>
      <c r="AC253" s="477">
        <v>0</v>
      </c>
      <c r="AD253" s="477">
        <v>0</v>
      </c>
      <c r="AE253" s="483">
        <f t="shared" si="36"/>
        <v>-24402.600000000002</v>
      </c>
      <c r="AF253" s="477">
        <f t="shared" si="36"/>
        <v>0</v>
      </c>
      <c r="AG253" s="477">
        <f t="shared" si="36"/>
        <v>0</v>
      </c>
    </row>
    <row r="254" spans="1:34" x14ac:dyDescent="0.3">
      <c r="A254" s="464" t="s">
        <v>715</v>
      </c>
      <c r="B254" s="475" t="s">
        <v>505</v>
      </c>
      <c r="C254" s="475" t="s">
        <v>722</v>
      </c>
      <c r="D254" s="483">
        <v>-894.12</v>
      </c>
      <c r="E254" s="477">
        <v>0</v>
      </c>
      <c r="F254" s="477">
        <v>0</v>
      </c>
      <c r="G254" s="477">
        <v>0</v>
      </c>
      <c r="H254" s="477">
        <v>0</v>
      </c>
      <c r="I254" s="477">
        <v>0</v>
      </c>
      <c r="J254" s="477">
        <v>0</v>
      </c>
      <c r="K254" s="477">
        <v>0</v>
      </c>
      <c r="L254" s="477">
        <v>0</v>
      </c>
      <c r="M254" s="477">
        <v>0</v>
      </c>
      <c r="N254" s="477">
        <v>0</v>
      </c>
      <c r="O254" s="477">
        <v>0</v>
      </c>
      <c r="P254" s="477"/>
      <c r="Q254" s="477">
        <v>0</v>
      </c>
      <c r="R254" s="477">
        <v>0</v>
      </c>
      <c r="S254" s="477">
        <v>0</v>
      </c>
      <c r="T254" s="477">
        <v>0</v>
      </c>
      <c r="U254" s="477">
        <v>0</v>
      </c>
      <c r="V254" s="477">
        <v>0</v>
      </c>
      <c r="W254" s="477">
        <v>0</v>
      </c>
      <c r="X254" s="477">
        <v>0</v>
      </c>
      <c r="Y254" s="477">
        <v>0</v>
      </c>
      <c r="Z254" s="477">
        <v>0</v>
      </c>
      <c r="AA254" s="477">
        <v>0</v>
      </c>
      <c r="AB254" s="477">
        <v>0</v>
      </c>
      <c r="AC254" s="477">
        <v>0</v>
      </c>
      <c r="AD254" s="477">
        <v>0</v>
      </c>
      <c r="AE254" s="483">
        <f t="shared" si="36"/>
        <v>-894.12</v>
      </c>
      <c r="AF254" s="477">
        <f t="shared" si="36"/>
        <v>0</v>
      </c>
      <c r="AG254" s="477">
        <f t="shared" si="36"/>
        <v>0</v>
      </c>
    </row>
    <row r="255" spans="1:34" x14ac:dyDescent="0.3">
      <c r="A255" s="464" t="s">
        <v>714</v>
      </c>
      <c r="B255" s="475" t="s">
        <v>505</v>
      </c>
      <c r="C255" s="475" t="s">
        <v>722</v>
      </c>
      <c r="D255" s="476">
        <v>0</v>
      </c>
      <c r="E255" s="477">
        <v>0</v>
      </c>
      <c r="F255" s="477">
        <v>0</v>
      </c>
      <c r="G255" s="477">
        <v>0</v>
      </c>
      <c r="H255" s="477">
        <v>0</v>
      </c>
      <c r="I255" s="477">
        <v>0</v>
      </c>
      <c r="J255" s="477">
        <v>0</v>
      </c>
      <c r="K255" s="477">
        <v>0</v>
      </c>
      <c r="L255" s="477">
        <v>0</v>
      </c>
      <c r="M255" s="477">
        <v>0</v>
      </c>
      <c r="N255" s="477">
        <v>0</v>
      </c>
      <c r="O255" s="477">
        <v>0</v>
      </c>
      <c r="P255" s="477"/>
      <c r="Q255" s="477">
        <v>0</v>
      </c>
      <c r="R255" s="477">
        <v>0</v>
      </c>
      <c r="S255" s="477">
        <v>0</v>
      </c>
      <c r="T255" s="477">
        <v>0</v>
      </c>
      <c r="U255" s="477">
        <v>0</v>
      </c>
      <c r="V255" s="477">
        <v>0</v>
      </c>
      <c r="W255" s="477">
        <v>0</v>
      </c>
      <c r="X255" s="477">
        <v>0</v>
      </c>
      <c r="Y255" s="477">
        <v>0</v>
      </c>
      <c r="Z255" s="477">
        <v>0</v>
      </c>
      <c r="AA255" s="477">
        <v>0</v>
      </c>
      <c r="AB255" s="477">
        <v>0</v>
      </c>
      <c r="AC255" s="477">
        <v>0</v>
      </c>
      <c r="AD255" s="477">
        <v>0</v>
      </c>
      <c r="AE255" s="477">
        <f t="shared" si="36"/>
        <v>0</v>
      </c>
      <c r="AF255" s="477">
        <f t="shared" si="36"/>
        <v>0</v>
      </c>
      <c r="AG255" s="477">
        <f t="shared" si="36"/>
        <v>0</v>
      </c>
    </row>
    <row r="256" spans="1:34" x14ac:dyDescent="0.3">
      <c r="A256" s="464" t="s">
        <v>713</v>
      </c>
      <c r="B256" s="475" t="s">
        <v>505</v>
      </c>
      <c r="C256" s="475" t="s">
        <v>722</v>
      </c>
      <c r="D256" s="483">
        <v>-310.44</v>
      </c>
      <c r="E256" s="477">
        <v>0</v>
      </c>
      <c r="F256" s="477">
        <v>0</v>
      </c>
      <c r="G256" s="477">
        <v>0</v>
      </c>
      <c r="H256" s="477">
        <v>0</v>
      </c>
      <c r="I256" s="477">
        <v>0</v>
      </c>
      <c r="J256" s="477">
        <v>0</v>
      </c>
      <c r="K256" s="477">
        <v>0</v>
      </c>
      <c r="L256" s="477">
        <v>0</v>
      </c>
      <c r="M256" s="477">
        <v>0</v>
      </c>
      <c r="N256" s="477">
        <v>0</v>
      </c>
      <c r="O256" s="477">
        <v>0</v>
      </c>
      <c r="P256" s="477"/>
      <c r="Q256" s="477">
        <v>0</v>
      </c>
      <c r="R256" s="477">
        <v>0</v>
      </c>
      <c r="S256" s="477">
        <v>0</v>
      </c>
      <c r="T256" s="477">
        <v>0</v>
      </c>
      <c r="U256" s="477">
        <v>0</v>
      </c>
      <c r="V256" s="477">
        <v>0</v>
      </c>
      <c r="W256" s="477">
        <v>0</v>
      </c>
      <c r="X256" s="477">
        <v>0</v>
      </c>
      <c r="Y256" s="477">
        <v>0</v>
      </c>
      <c r="Z256" s="477">
        <v>0</v>
      </c>
      <c r="AA256" s="477">
        <v>0</v>
      </c>
      <c r="AB256" s="477">
        <v>0</v>
      </c>
      <c r="AC256" s="477">
        <v>0</v>
      </c>
      <c r="AD256" s="477">
        <v>0</v>
      </c>
      <c r="AE256" s="483">
        <f t="shared" si="36"/>
        <v>-310.44</v>
      </c>
      <c r="AF256" s="477">
        <f t="shared" si="36"/>
        <v>0</v>
      </c>
      <c r="AG256" s="477">
        <f t="shared" si="36"/>
        <v>0</v>
      </c>
    </row>
    <row r="257" spans="1:34" x14ac:dyDescent="0.3">
      <c r="A257" s="464" t="s">
        <v>712</v>
      </c>
      <c r="B257" s="475" t="s">
        <v>505</v>
      </c>
      <c r="C257" s="475" t="s">
        <v>722</v>
      </c>
      <c r="D257" s="476">
        <v>0</v>
      </c>
      <c r="E257" s="477">
        <v>0</v>
      </c>
      <c r="F257" s="477">
        <v>0</v>
      </c>
      <c r="G257" s="477">
        <v>0</v>
      </c>
      <c r="H257" s="477">
        <v>0</v>
      </c>
      <c r="I257" s="477">
        <v>0</v>
      </c>
      <c r="J257" s="477">
        <v>0</v>
      </c>
      <c r="K257" s="477">
        <v>0</v>
      </c>
      <c r="L257" s="477">
        <v>0</v>
      </c>
      <c r="M257" s="477">
        <v>0</v>
      </c>
      <c r="N257" s="477">
        <v>0</v>
      </c>
      <c r="O257" s="477">
        <v>0</v>
      </c>
      <c r="P257" s="477"/>
      <c r="Q257" s="477">
        <v>0</v>
      </c>
      <c r="R257" s="477">
        <v>0</v>
      </c>
      <c r="S257" s="477">
        <v>0</v>
      </c>
      <c r="T257" s="477">
        <v>0</v>
      </c>
      <c r="U257" s="477">
        <v>0</v>
      </c>
      <c r="V257" s="477">
        <v>0</v>
      </c>
      <c r="W257" s="477">
        <v>0</v>
      </c>
      <c r="X257" s="477">
        <v>0</v>
      </c>
      <c r="Y257" s="477">
        <v>0</v>
      </c>
      <c r="Z257" s="477">
        <v>0</v>
      </c>
      <c r="AA257" s="477">
        <v>0</v>
      </c>
      <c r="AB257" s="477">
        <v>0</v>
      </c>
      <c r="AC257" s="477">
        <v>0</v>
      </c>
      <c r="AD257" s="477">
        <v>0</v>
      </c>
      <c r="AE257" s="477">
        <f t="shared" si="36"/>
        <v>0</v>
      </c>
      <c r="AF257" s="477">
        <f t="shared" si="36"/>
        <v>0</v>
      </c>
      <c r="AG257" s="477">
        <f t="shared" si="36"/>
        <v>0</v>
      </c>
    </row>
    <row r="258" spans="1:34" x14ac:dyDescent="0.3">
      <c r="A258" s="464" t="s">
        <v>711</v>
      </c>
      <c r="B258" s="475" t="s">
        <v>505</v>
      </c>
      <c r="C258" s="475" t="s">
        <v>722</v>
      </c>
      <c r="D258" s="476">
        <v>0</v>
      </c>
      <c r="E258" s="477">
        <v>0</v>
      </c>
      <c r="F258" s="477">
        <v>0</v>
      </c>
      <c r="G258" s="477">
        <v>0</v>
      </c>
      <c r="H258" s="477">
        <v>0</v>
      </c>
      <c r="I258" s="477">
        <v>0</v>
      </c>
      <c r="J258" s="477">
        <v>0</v>
      </c>
      <c r="K258" s="477">
        <v>0</v>
      </c>
      <c r="L258" s="477">
        <v>0</v>
      </c>
      <c r="M258" s="477">
        <v>0</v>
      </c>
      <c r="N258" s="477">
        <v>0</v>
      </c>
      <c r="O258" s="477">
        <v>0</v>
      </c>
      <c r="P258" s="477"/>
      <c r="Q258" s="477">
        <v>0</v>
      </c>
      <c r="R258" s="477">
        <v>0</v>
      </c>
      <c r="S258" s="477">
        <v>0</v>
      </c>
      <c r="T258" s="477">
        <v>0</v>
      </c>
      <c r="U258" s="477">
        <v>0</v>
      </c>
      <c r="V258" s="477">
        <v>0</v>
      </c>
      <c r="W258" s="477">
        <v>0</v>
      </c>
      <c r="X258" s="477">
        <v>0</v>
      </c>
      <c r="Y258" s="477">
        <v>0</v>
      </c>
      <c r="Z258" s="477">
        <v>0</v>
      </c>
      <c r="AA258" s="477">
        <v>0</v>
      </c>
      <c r="AB258" s="477">
        <v>0</v>
      </c>
      <c r="AC258" s="477">
        <v>0</v>
      </c>
      <c r="AD258" s="477">
        <v>0</v>
      </c>
      <c r="AE258" s="477">
        <f t="shared" si="36"/>
        <v>0</v>
      </c>
      <c r="AF258" s="477">
        <f t="shared" si="36"/>
        <v>0</v>
      </c>
      <c r="AG258" s="477">
        <f t="shared" si="36"/>
        <v>0</v>
      </c>
    </row>
    <row r="259" spans="1:34" x14ac:dyDescent="0.3">
      <c r="A259" s="464" t="s">
        <v>710</v>
      </c>
      <c r="B259" s="475" t="s">
        <v>505</v>
      </c>
      <c r="C259" s="475" t="s">
        <v>722</v>
      </c>
      <c r="D259" s="476">
        <v>0</v>
      </c>
      <c r="E259" s="477">
        <v>0</v>
      </c>
      <c r="F259" s="477">
        <v>0</v>
      </c>
      <c r="G259" s="477">
        <v>0</v>
      </c>
      <c r="H259" s="477">
        <v>0</v>
      </c>
      <c r="I259" s="477">
        <v>0</v>
      </c>
      <c r="J259" s="477">
        <v>0</v>
      </c>
      <c r="K259" s="477">
        <v>0</v>
      </c>
      <c r="L259" s="477">
        <v>0</v>
      </c>
      <c r="M259" s="477">
        <v>0</v>
      </c>
      <c r="N259" s="477">
        <v>0</v>
      </c>
      <c r="O259" s="477">
        <v>0</v>
      </c>
      <c r="P259" s="477"/>
      <c r="Q259" s="477">
        <v>0</v>
      </c>
      <c r="R259" s="477">
        <v>0</v>
      </c>
      <c r="S259" s="477">
        <v>0</v>
      </c>
      <c r="T259" s="477">
        <v>0</v>
      </c>
      <c r="U259" s="477">
        <v>0</v>
      </c>
      <c r="V259" s="477">
        <v>0</v>
      </c>
      <c r="W259" s="477">
        <v>0</v>
      </c>
      <c r="X259" s="477">
        <v>0</v>
      </c>
      <c r="Y259" s="477">
        <v>0</v>
      </c>
      <c r="Z259" s="477">
        <v>0</v>
      </c>
      <c r="AA259" s="477">
        <v>0</v>
      </c>
      <c r="AB259" s="477">
        <v>0</v>
      </c>
      <c r="AC259" s="477">
        <v>0</v>
      </c>
      <c r="AD259" s="477">
        <v>0</v>
      </c>
      <c r="AE259" s="477">
        <f t="shared" si="36"/>
        <v>0</v>
      </c>
      <c r="AF259" s="477">
        <f t="shared" si="36"/>
        <v>0</v>
      </c>
      <c r="AG259" s="477">
        <f t="shared" si="36"/>
        <v>0</v>
      </c>
    </row>
    <row r="260" spans="1:34" x14ac:dyDescent="0.3">
      <c r="A260" s="464" t="s">
        <v>709</v>
      </c>
      <c r="B260" s="475" t="s">
        <v>505</v>
      </c>
      <c r="C260" s="475" t="s">
        <v>722</v>
      </c>
      <c r="D260" s="476">
        <v>0</v>
      </c>
      <c r="E260" s="477">
        <v>0</v>
      </c>
      <c r="F260" s="477">
        <v>0</v>
      </c>
      <c r="G260" s="477">
        <v>0</v>
      </c>
      <c r="H260" s="477">
        <v>0</v>
      </c>
      <c r="I260" s="477">
        <v>0</v>
      </c>
      <c r="J260" s="477">
        <v>0</v>
      </c>
      <c r="K260" s="477">
        <v>0</v>
      </c>
      <c r="L260" s="477">
        <v>0</v>
      </c>
      <c r="M260" s="477">
        <v>0</v>
      </c>
      <c r="N260" s="477">
        <v>0</v>
      </c>
      <c r="O260" s="477">
        <v>0</v>
      </c>
      <c r="P260" s="477"/>
      <c r="Q260" s="477">
        <v>0</v>
      </c>
      <c r="R260" s="477">
        <v>0</v>
      </c>
      <c r="S260" s="477">
        <v>0</v>
      </c>
      <c r="T260" s="477">
        <v>0</v>
      </c>
      <c r="U260" s="477">
        <v>0</v>
      </c>
      <c r="V260" s="477">
        <v>0</v>
      </c>
      <c r="W260" s="477">
        <v>0</v>
      </c>
      <c r="X260" s="477">
        <v>0</v>
      </c>
      <c r="Y260" s="477">
        <v>0</v>
      </c>
      <c r="Z260" s="477">
        <v>0</v>
      </c>
      <c r="AA260" s="477">
        <v>0</v>
      </c>
      <c r="AB260" s="477">
        <v>0</v>
      </c>
      <c r="AC260" s="477">
        <v>0</v>
      </c>
      <c r="AD260" s="477">
        <v>0</v>
      </c>
      <c r="AE260" s="477">
        <f t="shared" si="36"/>
        <v>0</v>
      </c>
      <c r="AF260" s="477">
        <f t="shared" si="36"/>
        <v>0</v>
      </c>
      <c r="AG260" s="477">
        <f t="shared" si="36"/>
        <v>0</v>
      </c>
    </row>
    <row r="261" spans="1:34" x14ac:dyDescent="0.3">
      <c r="A261" s="464" t="s">
        <v>708</v>
      </c>
      <c r="B261" s="475" t="s">
        <v>505</v>
      </c>
      <c r="C261" s="475" t="s">
        <v>722</v>
      </c>
      <c r="D261" s="476">
        <v>0</v>
      </c>
      <c r="E261" s="477">
        <v>0</v>
      </c>
      <c r="F261" s="477">
        <v>0</v>
      </c>
      <c r="G261" s="477">
        <v>0</v>
      </c>
      <c r="H261" s="477">
        <v>0</v>
      </c>
      <c r="I261" s="477">
        <v>0</v>
      </c>
      <c r="J261" s="477">
        <v>0</v>
      </c>
      <c r="K261" s="477">
        <v>0</v>
      </c>
      <c r="L261" s="477">
        <v>0</v>
      </c>
      <c r="M261" s="477">
        <v>0</v>
      </c>
      <c r="N261" s="477">
        <v>0</v>
      </c>
      <c r="O261" s="477">
        <v>0</v>
      </c>
      <c r="P261" s="477"/>
      <c r="Q261" s="477">
        <v>0</v>
      </c>
      <c r="R261" s="477">
        <v>0</v>
      </c>
      <c r="S261" s="477">
        <v>0</v>
      </c>
      <c r="T261" s="477">
        <v>0</v>
      </c>
      <c r="U261" s="477">
        <v>0</v>
      </c>
      <c r="V261" s="477">
        <v>0</v>
      </c>
      <c r="W261" s="477">
        <v>0</v>
      </c>
      <c r="X261" s="477">
        <v>0</v>
      </c>
      <c r="Y261" s="477">
        <v>0</v>
      </c>
      <c r="Z261" s="477">
        <v>0</v>
      </c>
      <c r="AA261" s="477">
        <v>0</v>
      </c>
      <c r="AB261" s="477">
        <v>0</v>
      </c>
      <c r="AC261" s="477">
        <v>0</v>
      </c>
      <c r="AD261" s="477">
        <v>0</v>
      </c>
      <c r="AE261" s="477">
        <f t="shared" si="36"/>
        <v>0</v>
      </c>
      <c r="AF261" s="477">
        <f t="shared" si="36"/>
        <v>0</v>
      </c>
      <c r="AG261" s="477">
        <f t="shared" si="36"/>
        <v>0</v>
      </c>
    </row>
    <row r="262" spans="1:34" s="470" customFormat="1" ht="24" x14ac:dyDescent="0.3">
      <c r="A262" s="471" t="s">
        <v>345</v>
      </c>
      <c r="B262" s="472" t="s">
        <v>505</v>
      </c>
      <c r="C262" s="472"/>
      <c r="D262" s="474">
        <f t="shared" ref="D262:AG262" si="41">SUM(D263:D263)</f>
        <v>-17.88</v>
      </c>
      <c r="E262" s="473">
        <f t="shared" si="41"/>
        <v>0</v>
      </c>
      <c r="F262" s="473">
        <f t="shared" si="41"/>
        <v>0</v>
      </c>
      <c r="G262" s="473">
        <f t="shared" si="41"/>
        <v>0</v>
      </c>
      <c r="H262" s="473">
        <f t="shared" si="41"/>
        <v>0</v>
      </c>
      <c r="I262" s="473">
        <f t="shared" si="41"/>
        <v>0</v>
      </c>
      <c r="J262" s="474">
        <f t="shared" si="41"/>
        <v>-9522.2999999999993</v>
      </c>
      <c r="K262" s="473">
        <f t="shared" si="41"/>
        <v>0</v>
      </c>
      <c r="L262" s="473">
        <f t="shared" si="41"/>
        <v>0</v>
      </c>
      <c r="M262" s="473">
        <f t="shared" si="41"/>
        <v>0</v>
      </c>
      <c r="N262" s="473">
        <f t="shared" si="41"/>
        <v>0</v>
      </c>
      <c r="O262" s="473">
        <f t="shared" si="41"/>
        <v>0</v>
      </c>
      <c r="P262" s="473">
        <f t="shared" si="41"/>
        <v>0</v>
      </c>
      <c r="Q262" s="473">
        <f t="shared" si="41"/>
        <v>0</v>
      </c>
      <c r="R262" s="473">
        <f t="shared" si="41"/>
        <v>0</v>
      </c>
      <c r="S262" s="473">
        <f t="shared" si="41"/>
        <v>0</v>
      </c>
      <c r="T262" s="473">
        <f t="shared" si="41"/>
        <v>0</v>
      </c>
      <c r="U262" s="473">
        <f t="shared" si="41"/>
        <v>0</v>
      </c>
      <c r="V262" s="473">
        <f t="shared" si="41"/>
        <v>0</v>
      </c>
      <c r="W262" s="473">
        <f t="shared" si="41"/>
        <v>0</v>
      </c>
      <c r="X262" s="473">
        <f t="shared" si="41"/>
        <v>0</v>
      </c>
      <c r="Y262" s="473">
        <f t="shared" si="41"/>
        <v>0</v>
      </c>
      <c r="Z262" s="473">
        <f t="shared" si="41"/>
        <v>0</v>
      </c>
      <c r="AA262" s="473">
        <f t="shared" si="41"/>
        <v>0</v>
      </c>
      <c r="AB262" s="473">
        <f t="shared" si="41"/>
        <v>0</v>
      </c>
      <c r="AC262" s="473">
        <f t="shared" si="41"/>
        <v>0</v>
      </c>
      <c r="AD262" s="473">
        <f t="shared" si="41"/>
        <v>0</v>
      </c>
      <c r="AE262" s="474">
        <f t="shared" si="41"/>
        <v>-9540.1799999999985</v>
      </c>
      <c r="AF262" s="473">
        <f t="shared" si="41"/>
        <v>0</v>
      </c>
      <c r="AG262" s="473">
        <f t="shared" si="41"/>
        <v>0</v>
      </c>
      <c r="AH262" s="470" t="b">
        <v>1</v>
      </c>
    </row>
    <row r="263" spans="1:34" x14ac:dyDescent="0.3">
      <c r="A263" s="464" t="s">
        <v>716</v>
      </c>
      <c r="B263" s="475" t="s">
        <v>505</v>
      </c>
      <c r="C263" s="475" t="s">
        <v>720</v>
      </c>
      <c r="D263" s="483">
        <v>-17.88</v>
      </c>
      <c r="E263" s="477">
        <v>0</v>
      </c>
      <c r="F263" s="477">
        <v>0</v>
      </c>
      <c r="G263" s="477">
        <v>0</v>
      </c>
      <c r="H263" s="477">
        <v>0</v>
      </c>
      <c r="I263" s="477">
        <v>0</v>
      </c>
      <c r="J263" s="483">
        <v>-9522.2999999999993</v>
      </c>
      <c r="K263" s="477">
        <v>0</v>
      </c>
      <c r="L263" s="477">
        <v>0</v>
      </c>
      <c r="M263" s="477">
        <v>0</v>
      </c>
      <c r="N263" s="477">
        <v>0</v>
      </c>
      <c r="O263" s="477">
        <v>0</v>
      </c>
      <c r="P263" s="477">
        <v>0</v>
      </c>
      <c r="Q263" s="477">
        <v>0</v>
      </c>
      <c r="R263" s="477">
        <v>0</v>
      </c>
      <c r="S263" s="477">
        <v>0</v>
      </c>
      <c r="T263" s="477">
        <v>0</v>
      </c>
      <c r="U263" s="477">
        <v>0</v>
      </c>
      <c r="V263" s="477">
        <v>0</v>
      </c>
      <c r="W263" s="477">
        <v>0</v>
      </c>
      <c r="X263" s="477">
        <v>0</v>
      </c>
      <c r="Y263" s="477">
        <v>0</v>
      </c>
      <c r="Z263" s="477">
        <v>0</v>
      </c>
      <c r="AA263" s="477">
        <v>0</v>
      </c>
      <c r="AB263" s="477">
        <v>0</v>
      </c>
      <c r="AC263" s="477">
        <v>0</v>
      </c>
      <c r="AD263" s="477">
        <v>0</v>
      </c>
      <c r="AE263" s="483">
        <f t="shared" si="36"/>
        <v>-9540.1799999999985</v>
      </c>
      <c r="AF263" s="477">
        <f t="shared" si="36"/>
        <v>0</v>
      </c>
      <c r="AG263" s="477">
        <f t="shared" si="36"/>
        <v>0</v>
      </c>
    </row>
    <row r="264" spans="1:34" s="470" customFormat="1" ht="24" x14ac:dyDescent="0.3">
      <c r="A264" s="479" t="s">
        <v>343</v>
      </c>
      <c r="B264" s="480" t="s">
        <v>505</v>
      </c>
      <c r="C264" s="480"/>
      <c r="D264" s="481">
        <f>SUM(D265)</f>
        <v>-2060195.95</v>
      </c>
      <c r="E264" s="485">
        <f t="shared" ref="E264:AG264" si="42">SUM(E265)</f>
        <v>0</v>
      </c>
      <c r="F264" s="485">
        <f t="shared" si="42"/>
        <v>0</v>
      </c>
      <c r="G264" s="481">
        <f t="shared" si="42"/>
        <v>-40307.35</v>
      </c>
      <c r="H264" s="485">
        <f t="shared" si="42"/>
        <v>0</v>
      </c>
      <c r="I264" s="485">
        <f t="shared" si="42"/>
        <v>0</v>
      </c>
      <c r="J264" s="481">
        <f t="shared" si="42"/>
        <v>-2754384.84</v>
      </c>
      <c r="K264" s="485">
        <f t="shared" si="42"/>
        <v>0</v>
      </c>
      <c r="L264" s="485">
        <f t="shared" si="42"/>
        <v>0</v>
      </c>
      <c r="M264" s="485">
        <f t="shared" si="42"/>
        <v>0</v>
      </c>
      <c r="N264" s="485">
        <f t="shared" si="42"/>
        <v>0</v>
      </c>
      <c r="O264" s="485">
        <f t="shared" si="42"/>
        <v>0</v>
      </c>
      <c r="P264" s="485">
        <f t="shared" si="42"/>
        <v>0</v>
      </c>
      <c r="Q264" s="485">
        <f t="shared" si="42"/>
        <v>0</v>
      </c>
      <c r="R264" s="485">
        <f t="shared" si="42"/>
        <v>0</v>
      </c>
      <c r="S264" s="485">
        <f t="shared" si="42"/>
        <v>0</v>
      </c>
      <c r="T264" s="485">
        <f t="shared" si="42"/>
        <v>0</v>
      </c>
      <c r="U264" s="485">
        <f t="shared" si="42"/>
        <v>0</v>
      </c>
      <c r="V264" s="485">
        <f t="shared" si="42"/>
        <v>0</v>
      </c>
      <c r="W264" s="485">
        <f t="shared" si="42"/>
        <v>0</v>
      </c>
      <c r="X264" s="485">
        <f t="shared" si="42"/>
        <v>0</v>
      </c>
      <c r="Y264" s="485">
        <f t="shared" si="42"/>
        <v>0</v>
      </c>
      <c r="Z264" s="485">
        <f t="shared" si="42"/>
        <v>0</v>
      </c>
      <c r="AA264" s="485">
        <f t="shared" si="42"/>
        <v>0</v>
      </c>
      <c r="AB264" s="485">
        <f t="shared" si="42"/>
        <v>0</v>
      </c>
      <c r="AC264" s="485">
        <f t="shared" si="42"/>
        <v>0</v>
      </c>
      <c r="AD264" s="485">
        <f t="shared" si="42"/>
        <v>0</v>
      </c>
      <c r="AE264" s="481">
        <f t="shared" si="42"/>
        <v>-4854888.1399999997</v>
      </c>
      <c r="AF264" s="485">
        <f t="shared" si="42"/>
        <v>0</v>
      </c>
      <c r="AG264" s="485">
        <f t="shared" si="42"/>
        <v>0</v>
      </c>
      <c r="AH264" s="470" t="b">
        <v>1</v>
      </c>
    </row>
    <row r="265" spans="1:34" x14ac:dyDescent="0.3">
      <c r="A265" s="464" t="s">
        <v>716</v>
      </c>
      <c r="B265" s="475" t="s">
        <v>505</v>
      </c>
      <c r="C265" s="475" t="s">
        <v>720</v>
      </c>
      <c r="D265" s="483">
        <v>-2060195.95</v>
      </c>
      <c r="E265" s="477">
        <v>0</v>
      </c>
      <c r="F265" s="477">
        <v>0</v>
      </c>
      <c r="G265" s="483">
        <v>-40307.35</v>
      </c>
      <c r="H265" s="477">
        <v>0</v>
      </c>
      <c r="I265" s="477">
        <v>0</v>
      </c>
      <c r="J265" s="483">
        <v>-2754384.84</v>
      </c>
      <c r="K265" s="477">
        <v>0</v>
      </c>
      <c r="L265" s="477">
        <v>0</v>
      </c>
      <c r="M265" s="476"/>
      <c r="N265" s="476"/>
      <c r="O265" s="476"/>
      <c r="P265" s="476"/>
      <c r="Q265" s="476"/>
      <c r="R265" s="476"/>
      <c r="S265" s="476"/>
      <c r="T265" s="476"/>
      <c r="U265" s="476"/>
      <c r="V265" s="476"/>
      <c r="W265" s="476"/>
      <c r="X265" s="476"/>
      <c r="Y265" s="476"/>
      <c r="Z265" s="476"/>
      <c r="AA265" s="476"/>
      <c r="AB265" s="476"/>
      <c r="AC265" s="476"/>
      <c r="AD265" s="476"/>
      <c r="AE265" s="483">
        <f t="shared" si="36"/>
        <v>-4854888.1399999997</v>
      </c>
      <c r="AF265" s="477">
        <f t="shared" si="36"/>
        <v>0</v>
      </c>
      <c r="AG265" s="477">
        <f t="shared" si="36"/>
        <v>0</v>
      </c>
    </row>
    <row r="266" spans="1:34" s="470" customFormat="1" ht="24" x14ac:dyDescent="0.3">
      <c r="A266" s="479" t="s">
        <v>342</v>
      </c>
      <c r="B266" s="480" t="s">
        <v>723</v>
      </c>
      <c r="C266" s="480"/>
      <c r="D266" s="481">
        <f>SUM(D267:D268)</f>
        <v>14953646.560000001</v>
      </c>
      <c r="E266" s="485">
        <f t="shared" ref="E266:AG266" si="43">SUM(E267:E268)</f>
        <v>0</v>
      </c>
      <c r="F266" s="485">
        <f t="shared" si="43"/>
        <v>0</v>
      </c>
      <c r="G266" s="485">
        <f t="shared" si="43"/>
        <v>2937.05</v>
      </c>
      <c r="H266" s="485">
        <f t="shared" si="43"/>
        <v>0</v>
      </c>
      <c r="I266" s="485">
        <f t="shared" si="43"/>
        <v>0</v>
      </c>
      <c r="J266" s="485">
        <f t="shared" si="43"/>
        <v>4809.62</v>
      </c>
      <c r="K266" s="485">
        <f t="shared" si="43"/>
        <v>0</v>
      </c>
      <c r="L266" s="485">
        <f t="shared" si="43"/>
        <v>0</v>
      </c>
      <c r="M266" s="485">
        <f t="shared" si="43"/>
        <v>0</v>
      </c>
      <c r="N266" s="485">
        <f t="shared" si="43"/>
        <v>0</v>
      </c>
      <c r="O266" s="485">
        <f t="shared" si="43"/>
        <v>0</v>
      </c>
      <c r="P266" s="485">
        <f t="shared" si="43"/>
        <v>1645.27</v>
      </c>
      <c r="Q266" s="485">
        <f t="shared" si="43"/>
        <v>0</v>
      </c>
      <c r="R266" s="485">
        <f t="shared" si="43"/>
        <v>0</v>
      </c>
      <c r="S266" s="485">
        <f t="shared" si="43"/>
        <v>0</v>
      </c>
      <c r="T266" s="485">
        <f t="shared" si="43"/>
        <v>0</v>
      </c>
      <c r="U266" s="485">
        <f t="shared" si="43"/>
        <v>0</v>
      </c>
      <c r="V266" s="485">
        <f t="shared" si="43"/>
        <v>0</v>
      </c>
      <c r="W266" s="485">
        <f t="shared" si="43"/>
        <v>0</v>
      </c>
      <c r="X266" s="485">
        <f t="shared" si="43"/>
        <v>0</v>
      </c>
      <c r="Y266" s="485">
        <f t="shared" si="43"/>
        <v>0</v>
      </c>
      <c r="Z266" s="485">
        <f t="shared" si="43"/>
        <v>0</v>
      </c>
      <c r="AA266" s="485">
        <f t="shared" si="43"/>
        <v>0</v>
      </c>
      <c r="AB266" s="485">
        <f t="shared" si="43"/>
        <v>0</v>
      </c>
      <c r="AC266" s="485">
        <f t="shared" si="43"/>
        <v>0</v>
      </c>
      <c r="AD266" s="485">
        <f t="shared" si="43"/>
        <v>0</v>
      </c>
      <c r="AE266" s="485">
        <f t="shared" si="43"/>
        <v>14963038.5</v>
      </c>
      <c r="AF266" s="485">
        <f t="shared" si="43"/>
        <v>0</v>
      </c>
      <c r="AG266" s="485">
        <f t="shared" si="43"/>
        <v>0</v>
      </c>
      <c r="AH266" s="470" t="b">
        <v>1</v>
      </c>
    </row>
    <row r="267" spans="1:34" x14ac:dyDescent="0.3">
      <c r="A267" s="464" t="s">
        <v>716</v>
      </c>
      <c r="B267" s="475" t="s">
        <v>504</v>
      </c>
      <c r="C267" s="475" t="s">
        <v>720</v>
      </c>
      <c r="D267" s="476">
        <v>0</v>
      </c>
      <c r="E267" s="476">
        <v>0</v>
      </c>
      <c r="F267" s="476">
        <v>0</v>
      </c>
      <c r="G267" s="476">
        <v>0</v>
      </c>
      <c r="H267" s="476">
        <v>0</v>
      </c>
      <c r="I267" s="476">
        <v>0</v>
      </c>
      <c r="J267" s="476">
        <v>243.83</v>
      </c>
      <c r="K267" s="476">
        <v>0</v>
      </c>
      <c r="L267" s="476">
        <v>0</v>
      </c>
      <c r="M267" s="476">
        <v>0</v>
      </c>
      <c r="N267" s="476">
        <v>0</v>
      </c>
      <c r="O267" s="476">
        <v>0</v>
      </c>
      <c r="P267" s="476">
        <v>0</v>
      </c>
      <c r="Q267" s="476">
        <v>0</v>
      </c>
      <c r="R267" s="476">
        <v>0</v>
      </c>
      <c r="S267" s="476">
        <v>0</v>
      </c>
      <c r="T267" s="476">
        <v>0</v>
      </c>
      <c r="U267" s="476">
        <v>0</v>
      </c>
      <c r="V267" s="476">
        <v>0</v>
      </c>
      <c r="W267" s="476">
        <v>0</v>
      </c>
      <c r="X267" s="476">
        <v>0</v>
      </c>
      <c r="Y267" s="476">
        <v>0</v>
      </c>
      <c r="Z267" s="476">
        <v>0</v>
      </c>
      <c r="AA267" s="476">
        <v>0</v>
      </c>
      <c r="AB267" s="476">
        <v>0</v>
      </c>
      <c r="AC267" s="476">
        <v>0</v>
      </c>
      <c r="AD267" s="476">
        <v>0</v>
      </c>
      <c r="AE267" s="483">
        <f t="shared" si="36"/>
        <v>243.83</v>
      </c>
      <c r="AF267" s="477">
        <f t="shared" si="36"/>
        <v>0</v>
      </c>
      <c r="AG267" s="477">
        <f t="shared" si="36"/>
        <v>0</v>
      </c>
    </row>
    <row r="268" spans="1:34" x14ac:dyDescent="0.3">
      <c r="A268" s="464" t="s">
        <v>716</v>
      </c>
      <c r="B268" s="475" t="s">
        <v>505</v>
      </c>
      <c r="C268" s="475" t="s">
        <v>720</v>
      </c>
      <c r="D268" s="476">
        <v>14953646.560000001</v>
      </c>
      <c r="E268" s="476">
        <v>0</v>
      </c>
      <c r="F268" s="476">
        <v>0</v>
      </c>
      <c r="G268" s="476">
        <v>2937.05</v>
      </c>
      <c r="H268" s="476">
        <v>0</v>
      </c>
      <c r="I268" s="476">
        <v>0</v>
      </c>
      <c r="J268" s="476">
        <v>4565.79</v>
      </c>
      <c r="K268" s="476">
        <v>0</v>
      </c>
      <c r="L268" s="476">
        <v>0</v>
      </c>
      <c r="M268" s="476">
        <v>0</v>
      </c>
      <c r="N268" s="476">
        <v>0</v>
      </c>
      <c r="O268" s="476">
        <v>0</v>
      </c>
      <c r="P268" s="476">
        <v>1645.27</v>
      </c>
      <c r="Q268" s="476">
        <v>0</v>
      </c>
      <c r="R268" s="476">
        <v>0</v>
      </c>
      <c r="S268" s="476">
        <v>0</v>
      </c>
      <c r="T268" s="476">
        <v>0</v>
      </c>
      <c r="U268" s="476">
        <v>0</v>
      </c>
      <c r="V268" s="476">
        <v>0</v>
      </c>
      <c r="W268" s="476">
        <v>0</v>
      </c>
      <c r="X268" s="476">
        <v>0</v>
      </c>
      <c r="Y268" s="476">
        <v>0</v>
      </c>
      <c r="Z268" s="476">
        <v>0</v>
      </c>
      <c r="AA268" s="476">
        <v>0</v>
      </c>
      <c r="AB268" s="476">
        <v>0</v>
      </c>
      <c r="AC268" s="476">
        <v>0</v>
      </c>
      <c r="AD268" s="476">
        <v>0</v>
      </c>
      <c r="AE268" s="483">
        <f t="shared" si="36"/>
        <v>14962794.67</v>
      </c>
      <c r="AF268" s="477">
        <f t="shared" si="36"/>
        <v>0</v>
      </c>
      <c r="AG268" s="477">
        <f t="shared" si="36"/>
        <v>0</v>
      </c>
    </row>
    <row r="269" spans="1:34" s="470" customFormat="1" ht="24" x14ac:dyDescent="0.3">
      <c r="A269" s="479" t="s">
        <v>265</v>
      </c>
      <c r="B269" s="480" t="s">
        <v>505</v>
      </c>
      <c r="C269" s="480"/>
      <c r="D269" s="485">
        <f>SUM(D270)</f>
        <v>0</v>
      </c>
      <c r="E269" s="485">
        <f t="shared" ref="E269:AG269" si="44">SUM(E270)</f>
        <v>0</v>
      </c>
      <c r="F269" s="485">
        <f t="shared" si="44"/>
        <v>0</v>
      </c>
      <c r="G269" s="485">
        <f t="shared" si="44"/>
        <v>0</v>
      </c>
      <c r="H269" s="485">
        <f t="shared" si="44"/>
        <v>0</v>
      </c>
      <c r="I269" s="485">
        <f t="shared" si="44"/>
        <v>0</v>
      </c>
      <c r="J269" s="485">
        <f t="shared" si="44"/>
        <v>0</v>
      </c>
      <c r="K269" s="485">
        <f t="shared" si="44"/>
        <v>0</v>
      </c>
      <c r="L269" s="485">
        <f t="shared" si="44"/>
        <v>0</v>
      </c>
      <c r="M269" s="485">
        <f t="shared" si="44"/>
        <v>0</v>
      </c>
      <c r="N269" s="485">
        <f t="shared" si="44"/>
        <v>0</v>
      </c>
      <c r="O269" s="485">
        <f t="shared" si="44"/>
        <v>0</v>
      </c>
      <c r="P269" s="485">
        <f t="shared" si="44"/>
        <v>0</v>
      </c>
      <c r="Q269" s="485">
        <f t="shared" si="44"/>
        <v>0</v>
      </c>
      <c r="R269" s="485">
        <f t="shared" si="44"/>
        <v>0</v>
      </c>
      <c r="S269" s="485">
        <f t="shared" si="44"/>
        <v>0</v>
      </c>
      <c r="T269" s="485">
        <f t="shared" si="44"/>
        <v>0</v>
      </c>
      <c r="U269" s="485">
        <f t="shared" si="44"/>
        <v>10.98</v>
      </c>
      <c r="V269" s="485">
        <f t="shared" si="44"/>
        <v>0</v>
      </c>
      <c r="W269" s="485">
        <f t="shared" si="44"/>
        <v>0</v>
      </c>
      <c r="X269" s="485">
        <f t="shared" si="44"/>
        <v>0</v>
      </c>
      <c r="Y269" s="485">
        <f t="shared" si="44"/>
        <v>0</v>
      </c>
      <c r="Z269" s="485">
        <f t="shared" si="44"/>
        <v>0</v>
      </c>
      <c r="AA269" s="485">
        <f t="shared" si="44"/>
        <v>0</v>
      </c>
      <c r="AB269" s="485">
        <f t="shared" si="44"/>
        <v>0</v>
      </c>
      <c r="AC269" s="485">
        <f t="shared" si="44"/>
        <v>0</v>
      </c>
      <c r="AD269" s="485">
        <f t="shared" si="44"/>
        <v>0</v>
      </c>
      <c r="AE269" s="485">
        <f t="shared" si="44"/>
        <v>0</v>
      </c>
      <c r="AF269" s="485">
        <f t="shared" si="44"/>
        <v>0</v>
      </c>
      <c r="AG269" s="485">
        <f t="shared" si="44"/>
        <v>10.98</v>
      </c>
      <c r="AH269" s="470" t="b">
        <v>1</v>
      </c>
    </row>
    <row r="270" spans="1:34" x14ac:dyDescent="0.3">
      <c r="A270" s="464" t="s">
        <v>716</v>
      </c>
      <c r="B270" s="475" t="s">
        <v>505</v>
      </c>
      <c r="C270" s="475" t="s">
        <v>720</v>
      </c>
      <c r="D270" s="476">
        <v>0</v>
      </c>
      <c r="E270" s="476">
        <v>0</v>
      </c>
      <c r="F270" s="476">
        <v>0</v>
      </c>
      <c r="G270" s="476">
        <v>0</v>
      </c>
      <c r="H270" s="476">
        <v>0</v>
      </c>
      <c r="I270" s="476">
        <v>0</v>
      </c>
      <c r="J270" s="476">
        <v>0</v>
      </c>
      <c r="K270" s="476">
        <v>0</v>
      </c>
      <c r="L270" s="476">
        <v>0</v>
      </c>
      <c r="M270" s="476">
        <v>0</v>
      </c>
      <c r="N270" s="476">
        <v>0</v>
      </c>
      <c r="O270" s="476">
        <v>0</v>
      </c>
      <c r="P270" s="476">
        <v>0</v>
      </c>
      <c r="Q270" s="476">
        <v>0</v>
      </c>
      <c r="R270" s="476">
        <v>0</v>
      </c>
      <c r="S270" s="476">
        <v>0</v>
      </c>
      <c r="T270" s="476">
        <v>0</v>
      </c>
      <c r="U270" s="476">
        <v>10.98</v>
      </c>
      <c r="V270" s="476">
        <v>0</v>
      </c>
      <c r="W270" s="476">
        <v>0</v>
      </c>
      <c r="X270" s="476">
        <v>0</v>
      </c>
      <c r="Y270" s="476">
        <v>0</v>
      </c>
      <c r="Z270" s="476">
        <v>0</v>
      </c>
      <c r="AA270" s="476">
        <v>0</v>
      </c>
      <c r="AB270" s="476">
        <v>0</v>
      </c>
      <c r="AC270" s="476">
        <v>0</v>
      </c>
      <c r="AD270" s="476">
        <v>0</v>
      </c>
      <c r="AE270" s="476">
        <f t="shared" si="36"/>
        <v>0</v>
      </c>
      <c r="AF270" s="477">
        <f t="shared" si="36"/>
        <v>0</v>
      </c>
      <c r="AG270" s="476">
        <f t="shared" si="36"/>
        <v>10.98</v>
      </c>
    </row>
    <row r="271" spans="1:34" s="470" customFormat="1" ht="24" x14ac:dyDescent="0.3">
      <c r="A271" s="479" t="s">
        <v>1179</v>
      </c>
      <c r="B271" s="480" t="s">
        <v>505</v>
      </c>
      <c r="C271" s="480"/>
      <c r="D271" s="485">
        <f>SUM(D272)</f>
        <v>0</v>
      </c>
      <c r="E271" s="485">
        <f t="shared" ref="E271:AG271" si="45">SUM(E272)</f>
        <v>0</v>
      </c>
      <c r="F271" s="485">
        <f t="shared" si="45"/>
        <v>279607.21000000002</v>
      </c>
      <c r="G271" s="485">
        <f t="shared" si="45"/>
        <v>0</v>
      </c>
      <c r="H271" s="485">
        <f t="shared" si="45"/>
        <v>0</v>
      </c>
      <c r="I271" s="485">
        <f t="shared" si="45"/>
        <v>0</v>
      </c>
      <c r="J271" s="485">
        <f t="shared" si="45"/>
        <v>0</v>
      </c>
      <c r="K271" s="485">
        <f t="shared" si="45"/>
        <v>0</v>
      </c>
      <c r="L271" s="485">
        <f t="shared" si="45"/>
        <v>0</v>
      </c>
      <c r="M271" s="485">
        <f t="shared" si="45"/>
        <v>0</v>
      </c>
      <c r="N271" s="485">
        <f t="shared" si="45"/>
        <v>0</v>
      </c>
      <c r="O271" s="485">
        <f t="shared" si="45"/>
        <v>0</v>
      </c>
      <c r="P271" s="485">
        <f t="shared" si="45"/>
        <v>0</v>
      </c>
      <c r="Q271" s="485">
        <f t="shared" si="45"/>
        <v>0</v>
      </c>
      <c r="R271" s="485">
        <f t="shared" si="45"/>
        <v>0</v>
      </c>
      <c r="S271" s="485">
        <f t="shared" si="45"/>
        <v>0</v>
      </c>
      <c r="T271" s="485">
        <f t="shared" si="45"/>
        <v>0</v>
      </c>
      <c r="U271" s="485">
        <f t="shared" si="45"/>
        <v>0</v>
      </c>
      <c r="V271" s="485">
        <f t="shared" si="45"/>
        <v>0</v>
      </c>
      <c r="W271" s="485">
        <f t="shared" si="45"/>
        <v>0</v>
      </c>
      <c r="X271" s="485">
        <f t="shared" si="45"/>
        <v>0</v>
      </c>
      <c r="Y271" s="485">
        <f t="shared" si="45"/>
        <v>0</v>
      </c>
      <c r="Z271" s="485">
        <f t="shared" si="45"/>
        <v>0</v>
      </c>
      <c r="AA271" s="485">
        <f t="shared" si="45"/>
        <v>0</v>
      </c>
      <c r="AB271" s="485">
        <f t="shared" si="45"/>
        <v>0</v>
      </c>
      <c r="AC271" s="485">
        <f t="shared" si="45"/>
        <v>0</v>
      </c>
      <c r="AD271" s="485">
        <f t="shared" si="45"/>
        <v>0</v>
      </c>
      <c r="AE271" s="485">
        <f t="shared" si="45"/>
        <v>0</v>
      </c>
      <c r="AF271" s="485">
        <f t="shared" si="45"/>
        <v>0</v>
      </c>
      <c r="AG271" s="485">
        <f t="shared" si="45"/>
        <v>279607.21000000002</v>
      </c>
      <c r="AH271" s="470" t="b">
        <v>1</v>
      </c>
    </row>
    <row r="272" spans="1:34" x14ac:dyDescent="0.3">
      <c r="A272" s="464" t="s">
        <v>716</v>
      </c>
      <c r="B272" s="475" t="s">
        <v>505</v>
      </c>
      <c r="C272" s="475" t="s">
        <v>720</v>
      </c>
      <c r="D272" s="476">
        <v>0</v>
      </c>
      <c r="E272" s="476">
        <v>0</v>
      </c>
      <c r="F272" s="476">
        <v>279607.21000000002</v>
      </c>
      <c r="G272" s="476">
        <v>0</v>
      </c>
      <c r="H272" s="476">
        <v>0</v>
      </c>
      <c r="I272" s="476">
        <v>0</v>
      </c>
      <c r="J272" s="476">
        <v>0</v>
      </c>
      <c r="K272" s="476">
        <v>0</v>
      </c>
      <c r="L272" s="476">
        <v>0</v>
      </c>
      <c r="M272" s="476">
        <v>0</v>
      </c>
      <c r="N272" s="476">
        <v>0</v>
      </c>
      <c r="O272" s="476">
        <v>0</v>
      </c>
      <c r="P272" s="476">
        <v>0</v>
      </c>
      <c r="Q272" s="476">
        <v>0</v>
      </c>
      <c r="R272" s="476">
        <v>0</v>
      </c>
      <c r="S272" s="476">
        <v>0</v>
      </c>
      <c r="T272" s="476">
        <v>0</v>
      </c>
      <c r="U272" s="476">
        <v>0</v>
      </c>
      <c r="V272" s="476">
        <v>0</v>
      </c>
      <c r="W272" s="476">
        <v>0</v>
      </c>
      <c r="X272" s="476">
        <v>0</v>
      </c>
      <c r="Y272" s="476">
        <v>0</v>
      </c>
      <c r="Z272" s="476">
        <v>0</v>
      </c>
      <c r="AA272" s="476">
        <v>0</v>
      </c>
      <c r="AB272" s="476">
        <v>0</v>
      </c>
      <c r="AC272" s="476">
        <v>0</v>
      </c>
      <c r="AD272" s="476">
        <v>0</v>
      </c>
      <c r="AE272" s="476">
        <f t="shared" ref="AE272:AG272" si="46">SUM(A272,D272,G272,J272,M272,P272,S272,V272,Y272,AB272)</f>
        <v>0</v>
      </c>
      <c r="AF272" s="477">
        <f t="shared" si="46"/>
        <v>0</v>
      </c>
      <c r="AG272" s="476">
        <f t="shared" si="46"/>
        <v>279607.21000000002</v>
      </c>
    </row>
    <row r="273" spans="1:34" s="470" customFormat="1" x14ac:dyDescent="0.3">
      <c r="A273" s="466" t="s">
        <v>340</v>
      </c>
      <c r="B273" s="467" t="s">
        <v>505</v>
      </c>
      <c r="C273" s="467"/>
      <c r="D273" s="468">
        <f>SUM(D274)</f>
        <v>5398.81</v>
      </c>
      <c r="E273" s="468">
        <f t="shared" ref="E273:AG273" si="47">SUM(E274)</f>
        <v>0</v>
      </c>
      <c r="F273" s="468">
        <f t="shared" si="47"/>
        <v>0</v>
      </c>
      <c r="G273" s="468">
        <f t="shared" si="47"/>
        <v>0</v>
      </c>
      <c r="H273" s="468">
        <f t="shared" si="47"/>
        <v>0</v>
      </c>
      <c r="I273" s="468">
        <f t="shared" si="47"/>
        <v>0</v>
      </c>
      <c r="J273" s="468">
        <f t="shared" si="47"/>
        <v>0</v>
      </c>
      <c r="K273" s="468">
        <f t="shared" si="47"/>
        <v>0</v>
      </c>
      <c r="L273" s="468">
        <f t="shared" si="47"/>
        <v>0</v>
      </c>
      <c r="M273" s="468">
        <f t="shared" si="47"/>
        <v>0</v>
      </c>
      <c r="N273" s="468">
        <f t="shared" si="47"/>
        <v>0</v>
      </c>
      <c r="O273" s="468">
        <f t="shared" si="47"/>
        <v>0</v>
      </c>
      <c r="P273" s="468">
        <f t="shared" si="47"/>
        <v>0</v>
      </c>
      <c r="Q273" s="468">
        <f t="shared" si="47"/>
        <v>0</v>
      </c>
      <c r="R273" s="468">
        <f t="shared" si="47"/>
        <v>0</v>
      </c>
      <c r="S273" s="468">
        <f t="shared" si="47"/>
        <v>0</v>
      </c>
      <c r="T273" s="468">
        <f t="shared" si="47"/>
        <v>0</v>
      </c>
      <c r="U273" s="468">
        <f t="shared" si="47"/>
        <v>0</v>
      </c>
      <c r="V273" s="468">
        <f t="shared" si="47"/>
        <v>0</v>
      </c>
      <c r="W273" s="468">
        <f t="shared" si="47"/>
        <v>0</v>
      </c>
      <c r="X273" s="468">
        <f t="shared" si="47"/>
        <v>0</v>
      </c>
      <c r="Y273" s="468">
        <f t="shared" si="47"/>
        <v>0</v>
      </c>
      <c r="Z273" s="468">
        <f t="shared" si="47"/>
        <v>0</v>
      </c>
      <c r="AA273" s="468">
        <f t="shared" si="47"/>
        <v>0</v>
      </c>
      <c r="AB273" s="486">
        <f t="shared" si="47"/>
        <v>-5398.81</v>
      </c>
      <c r="AC273" s="468">
        <f t="shared" si="47"/>
        <v>0</v>
      </c>
      <c r="AD273" s="468">
        <f t="shared" si="47"/>
        <v>0</v>
      </c>
      <c r="AE273" s="468">
        <f t="shared" si="47"/>
        <v>0</v>
      </c>
      <c r="AF273" s="468">
        <f t="shared" si="47"/>
        <v>0</v>
      </c>
      <c r="AG273" s="468">
        <f t="shared" si="47"/>
        <v>0</v>
      </c>
      <c r="AH273" s="470" t="b">
        <v>1</v>
      </c>
    </row>
    <row r="274" spans="1:34" x14ac:dyDescent="0.3">
      <c r="A274" s="464" t="s">
        <v>716</v>
      </c>
      <c r="B274" s="475" t="s">
        <v>505</v>
      </c>
      <c r="C274" s="475" t="s">
        <v>720</v>
      </c>
      <c r="D274" s="483">
        <v>5398.81</v>
      </c>
      <c r="E274" s="477">
        <v>0</v>
      </c>
      <c r="F274" s="476">
        <v>0</v>
      </c>
      <c r="G274" s="477">
        <v>0</v>
      </c>
      <c r="H274" s="477">
        <v>0</v>
      </c>
      <c r="I274" s="477">
        <v>0</v>
      </c>
      <c r="J274" s="477">
        <v>0</v>
      </c>
      <c r="K274" s="477">
        <v>0</v>
      </c>
      <c r="L274" s="477">
        <v>0</v>
      </c>
      <c r="M274" s="477">
        <v>0</v>
      </c>
      <c r="N274" s="477">
        <v>0</v>
      </c>
      <c r="O274" s="477">
        <v>0</v>
      </c>
      <c r="P274" s="477">
        <v>0</v>
      </c>
      <c r="Q274" s="477">
        <v>0</v>
      </c>
      <c r="R274" s="477">
        <v>0</v>
      </c>
      <c r="S274" s="477">
        <v>0</v>
      </c>
      <c r="T274" s="477">
        <v>0</v>
      </c>
      <c r="U274" s="477">
        <v>0</v>
      </c>
      <c r="V274" s="477">
        <v>0</v>
      </c>
      <c r="W274" s="477">
        <v>0</v>
      </c>
      <c r="X274" s="477">
        <v>0</v>
      </c>
      <c r="Y274" s="477">
        <v>0</v>
      </c>
      <c r="Z274" s="477">
        <v>0</v>
      </c>
      <c r="AA274" s="477">
        <v>0</v>
      </c>
      <c r="AB274" s="483">
        <v>-5398.81</v>
      </c>
      <c r="AC274" s="477">
        <v>0</v>
      </c>
      <c r="AD274" s="477">
        <v>0</v>
      </c>
      <c r="AE274" s="476">
        <f t="shared" ref="AE274:AG340" si="48">SUM(A274,D274,G274,J274,M274,P274,S274,V274,Y274,AB274)</f>
        <v>0</v>
      </c>
      <c r="AF274" s="477">
        <f t="shared" si="48"/>
        <v>0</v>
      </c>
      <c r="AG274" s="477">
        <f t="shared" si="48"/>
        <v>0</v>
      </c>
    </row>
    <row r="275" spans="1:34" s="470" customFormat="1" x14ac:dyDescent="0.3">
      <c r="A275" s="466" t="s">
        <v>339</v>
      </c>
      <c r="B275" s="467" t="s">
        <v>505</v>
      </c>
      <c r="C275" s="467"/>
      <c r="D275" s="468">
        <f>SUM(D276:D277)</f>
        <v>0</v>
      </c>
      <c r="E275" s="468">
        <f t="shared" ref="E275:AG275" si="49">SUM(E276:E277)</f>
        <v>0</v>
      </c>
      <c r="F275" s="468">
        <f t="shared" si="49"/>
        <v>0</v>
      </c>
      <c r="G275" s="468">
        <f t="shared" si="49"/>
        <v>0</v>
      </c>
      <c r="H275" s="468">
        <f t="shared" si="49"/>
        <v>0</v>
      </c>
      <c r="I275" s="468">
        <f t="shared" si="49"/>
        <v>0</v>
      </c>
      <c r="J275" s="468">
        <f t="shared" si="49"/>
        <v>10053132.529999999</v>
      </c>
      <c r="K275" s="468">
        <f t="shared" si="49"/>
        <v>2.66</v>
      </c>
      <c r="L275" s="468">
        <f t="shared" si="49"/>
        <v>576</v>
      </c>
      <c r="M275" s="468">
        <f t="shared" si="49"/>
        <v>0</v>
      </c>
      <c r="N275" s="468">
        <f t="shared" si="49"/>
        <v>0</v>
      </c>
      <c r="O275" s="468">
        <f t="shared" si="49"/>
        <v>3948026.54</v>
      </c>
      <c r="P275" s="468">
        <f t="shared" si="49"/>
        <v>0</v>
      </c>
      <c r="Q275" s="468">
        <f t="shared" si="49"/>
        <v>0</v>
      </c>
      <c r="R275" s="468">
        <f t="shared" si="49"/>
        <v>9456518.8000000007</v>
      </c>
      <c r="S275" s="468">
        <f t="shared" si="49"/>
        <v>0</v>
      </c>
      <c r="T275" s="468">
        <f t="shared" si="49"/>
        <v>0</v>
      </c>
      <c r="U275" s="468">
        <f t="shared" si="49"/>
        <v>0</v>
      </c>
      <c r="V275" s="468">
        <f t="shared" si="49"/>
        <v>0</v>
      </c>
      <c r="W275" s="468">
        <f t="shared" si="49"/>
        <v>0</v>
      </c>
      <c r="X275" s="468">
        <f t="shared" si="49"/>
        <v>0</v>
      </c>
      <c r="Y275" s="468">
        <f t="shared" si="49"/>
        <v>652750.79</v>
      </c>
      <c r="Z275" s="468">
        <f t="shared" si="49"/>
        <v>0</v>
      </c>
      <c r="AA275" s="468">
        <f t="shared" si="49"/>
        <v>0</v>
      </c>
      <c r="AB275" s="486">
        <f t="shared" si="49"/>
        <v>-10705883.32</v>
      </c>
      <c r="AC275" s="486">
        <f t="shared" si="49"/>
        <v>-2.66</v>
      </c>
      <c r="AD275" s="486">
        <f t="shared" si="49"/>
        <v>-13405121.34</v>
      </c>
      <c r="AE275" s="468">
        <f t="shared" si="49"/>
        <v>0</v>
      </c>
      <c r="AF275" s="468">
        <f t="shared" si="49"/>
        <v>0</v>
      </c>
      <c r="AG275" s="468">
        <f t="shared" si="49"/>
        <v>0</v>
      </c>
      <c r="AH275" s="470" t="b">
        <v>1</v>
      </c>
    </row>
    <row r="276" spans="1:34" x14ac:dyDescent="0.3">
      <c r="A276" s="464" t="s">
        <v>716</v>
      </c>
      <c r="B276" s="475" t="s">
        <v>505</v>
      </c>
      <c r="C276" s="475" t="s">
        <v>720</v>
      </c>
      <c r="D276" s="477">
        <v>0</v>
      </c>
      <c r="E276" s="477">
        <v>0</v>
      </c>
      <c r="F276" s="476">
        <v>0</v>
      </c>
      <c r="G276" s="476">
        <v>0</v>
      </c>
      <c r="H276" s="476">
        <v>0</v>
      </c>
      <c r="I276" s="476">
        <v>0</v>
      </c>
      <c r="J276" s="476">
        <v>10053132.529999999</v>
      </c>
      <c r="K276" s="476">
        <v>2.66</v>
      </c>
      <c r="L276" s="476">
        <v>576</v>
      </c>
      <c r="M276" s="477">
        <v>0</v>
      </c>
      <c r="N276" s="477">
        <v>0</v>
      </c>
      <c r="O276" s="476">
        <v>3948026.54</v>
      </c>
      <c r="P276" s="477">
        <v>0</v>
      </c>
      <c r="Q276" s="477">
        <v>0</v>
      </c>
      <c r="R276" s="476">
        <v>9456518.8000000007</v>
      </c>
      <c r="S276" s="477">
        <v>0</v>
      </c>
      <c r="T276" s="477">
        <v>0</v>
      </c>
      <c r="U276" s="477">
        <v>0</v>
      </c>
      <c r="V276" s="477">
        <v>0</v>
      </c>
      <c r="W276" s="477">
        <v>0</v>
      </c>
      <c r="X276" s="477">
        <v>0</v>
      </c>
      <c r="Y276" s="476">
        <v>652750.79</v>
      </c>
      <c r="Z276" s="477">
        <v>0</v>
      </c>
      <c r="AA276" s="477">
        <v>0</v>
      </c>
      <c r="AB276" s="483">
        <v>-10705883.32</v>
      </c>
      <c r="AC276" s="483">
        <v>-2.66</v>
      </c>
      <c r="AD276" s="483">
        <v>-13405121.34</v>
      </c>
      <c r="AE276" s="476">
        <f t="shared" si="48"/>
        <v>0</v>
      </c>
      <c r="AF276" s="476">
        <f t="shared" si="48"/>
        <v>0</v>
      </c>
      <c r="AG276" s="476">
        <f t="shared" si="48"/>
        <v>0</v>
      </c>
    </row>
    <row r="277" spans="1:34" x14ac:dyDescent="0.3">
      <c r="A277" s="464" t="s">
        <v>715</v>
      </c>
      <c r="B277" s="475" t="s">
        <v>505</v>
      </c>
      <c r="C277" s="475" t="s">
        <v>720</v>
      </c>
      <c r="D277" s="476">
        <v>0</v>
      </c>
      <c r="E277" s="476">
        <v>0</v>
      </c>
      <c r="F277" s="476">
        <v>0</v>
      </c>
      <c r="G277" s="476">
        <v>0</v>
      </c>
      <c r="H277" s="476">
        <v>0</v>
      </c>
      <c r="I277" s="476">
        <v>0</v>
      </c>
      <c r="J277" s="476">
        <v>0</v>
      </c>
      <c r="K277" s="477">
        <v>0</v>
      </c>
      <c r="L277" s="477">
        <v>0</v>
      </c>
      <c r="M277" s="477">
        <v>0</v>
      </c>
      <c r="N277" s="477">
        <v>0</v>
      </c>
      <c r="O277" s="477">
        <v>0</v>
      </c>
      <c r="P277" s="477">
        <v>0</v>
      </c>
      <c r="Q277" s="477">
        <v>0</v>
      </c>
      <c r="R277" s="477">
        <v>0</v>
      </c>
      <c r="S277" s="477">
        <v>0</v>
      </c>
      <c r="T277" s="477">
        <v>0</v>
      </c>
      <c r="U277" s="477">
        <v>0</v>
      </c>
      <c r="V277" s="477">
        <v>0</v>
      </c>
      <c r="W277" s="477">
        <v>0</v>
      </c>
      <c r="X277" s="477">
        <v>0</v>
      </c>
      <c r="Y277" s="477">
        <v>0</v>
      </c>
      <c r="Z277" s="477">
        <v>0</v>
      </c>
      <c r="AA277" s="477">
        <v>0</v>
      </c>
      <c r="AB277" s="483"/>
      <c r="AC277" s="477"/>
      <c r="AD277" s="477"/>
      <c r="AE277" s="477">
        <f t="shared" si="48"/>
        <v>0</v>
      </c>
      <c r="AF277" s="477">
        <f t="shared" si="48"/>
        <v>0</v>
      </c>
      <c r="AG277" s="477">
        <f t="shared" si="48"/>
        <v>0</v>
      </c>
    </row>
    <row r="278" spans="1:34" s="470" customFormat="1" x14ac:dyDescent="0.3">
      <c r="A278" s="466" t="s">
        <v>338</v>
      </c>
      <c r="B278" s="467" t="s">
        <v>505</v>
      </c>
      <c r="C278" s="467"/>
      <c r="D278" s="468">
        <f>SUM(D279:D281)</f>
        <v>10706910.279999999</v>
      </c>
      <c r="E278" s="468">
        <f t="shared" ref="E278:AG278" si="50">SUM(E279:E281)</f>
        <v>12392.179999999998</v>
      </c>
      <c r="F278" s="468">
        <f t="shared" si="50"/>
        <v>20837679.890000001</v>
      </c>
      <c r="G278" s="468">
        <f t="shared" si="50"/>
        <v>6653.15</v>
      </c>
      <c r="H278" s="468">
        <f t="shared" si="50"/>
        <v>0</v>
      </c>
      <c r="I278" s="468">
        <f t="shared" si="50"/>
        <v>0</v>
      </c>
      <c r="J278" s="468">
        <f t="shared" si="50"/>
        <v>0</v>
      </c>
      <c r="K278" s="468">
        <f t="shared" si="50"/>
        <v>0</v>
      </c>
      <c r="L278" s="468">
        <f t="shared" si="50"/>
        <v>0</v>
      </c>
      <c r="M278" s="468">
        <f t="shared" si="50"/>
        <v>0</v>
      </c>
      <c r="N278" s="468">
        <f t="shared" si="50"/>
        <v>0</v>
      </c>
      <c r="O278" s="468">
        <f t="shared" si="50"/>
        <v>0</v>
      </c>
      <c r="P278" s="468">
        <f t="shared" si="50"/>
        <v>0</v>
      </c>
      <c r="Q278" s="468">
        <f t="shared" si="50"/>
        <v>0</v>
      </c>
      <c r="R278" s="468">
        <f t="shared" si="50"/>
        <v>0</v>
      </c>
      <c r="S278" s="468">
        <f t="shared" si="50"/>
        <v>0</v>
      </c>
      <c r="T278" s="468">
        <f t="shared" si="50"/>
        <v>0</v>
      </c>
      <c r="U278" s="468">
        <f t="shared" si="50"/>
        <v>0</v>
      </c>
      <c r="V278" s="468">
        <f t="shared" si="50"/>
        <v>0</v>
      </c>
      <c r="W278" s="468">
        <f t="shared" si="50"/>
        <v>0</v>
      </c>
      <c r="X278" s="468">
        <f t="shared" si="50"/>
        <v>0</v>
      </c>
      <c r="Y278" s="468">
        <f t="shared" si="50"/>
        <v>19346.810000000001</v>
      </c>
      <c r="Z278" s="468">
        <f t="shared" si="50"/>
        <v>0</v>
      </c>
      <c r="AA278" s="468">
        <f t="shared" si="50"/>
        <v>0</v>
      </c>
      <c r="AB278" s="486">
        <f t="shared" si="50"/>
        <v>-10732910.24</v>
      </c>
      <c r="AC278" s="486">
        <f t="shared" si="50"/>
        <v>-12392.18</v>
      </c>
      <c r="AD278" s="486">
        <f t="shared" si="50"/>
        <v>-20837679.890000001</v>
      </c>
      <c r="AE278" s="468">
        <f t="shared" si="50"/>
        <v>0</v>
      </c>
      <c r="AF278" s="468">
        <f t="shared" si="50"/>
        <v>0</v>
      </c>
      <c r="AG278" s="468">
        <f t="shared" si="50"/>
        <v>0</v>
      </c>
      <c r="AH278" s="470" t="b">
        <v>1</v>
      </c>
    </row>
    <row r="279" spans="1:34" x14ac:dyDescent="0.3">
      <c r="A279" s="464" t="s">
        <v>716</v>
      </c>
      <c r="B279" s="475" t="s">
        <v>505</v>
      </c>
      <c r="C279" s="475" t="s">
        <v>720</v>
      </c>
      <c r="D279" s="476">
        <v>10706910.279999999</v>
      </c>
      <c r="E279" s="476">
        <v>12392.179999999998</v>
      </c>
      <c r="F279" s="476">
        <v>1806351.57</v>
      </c>
      <c r="G279" s="476">
        <v>6653.15</v>
      </c>
      <c r="H279" s="476">
        <v>0</v>
      </c>
      <c r="I279" s="476">
        <v>0</v>
      </c>
      <c r="J279" s="477">
        <v>0</v>
      </c>
      <c r="K279" s="477">
        <v>0</v>
      </c>
      <c r="L279" s="477">
        <v>0</v>
      </c>
      <c r="M279" s="477">
        <v>0</v>
      </c>
      <c r="N279" s="477">
        <v>0</v>
      </c>
      <c r="O279" s="477">
        <v>0</v>
      </c>
      <c r="P279" s="477">
        <v>0</v>
      </c>
      <c r="Q279" s="477">
        <v>0</v>
      </c>
      <c r="R279" s="477">
        <v>0</v>
      </c>
      <c r="S279" s="477">
        <v>0</v>
      </c>
      <c r="T279" s="477">
        <v>0</v>
      </c>
      <c r="U279" s="477">
        <v>0</v>
      </c>
      <c r="V279" s="477">
        <v>0</v>
      </c>
      <c r="W279" s="477">
        <v>0</v>
      </c>
      <c r="X279" s="477">
        <v>0</v>
      </c>
      <c r="Y279" s="476">
        <v>18511.91</v>
      </c>
      <c r="Z279" s="477">
        <v>0</v>
      </c>
      <c r="AA279" s="477">
        <v>0</v>
      </c>
      <c r="AB279" s="483">
        <v>-10732075.34</v>
      </c>
      <c r="AC279" s="483">
        <v>-12392.18</v>
      </c>
      <c r="AD279" s="483">
        <v>-1806351.57</v>
      </c>
      <c r="AE279" s="476">
        <f t="shared" si="48"/>
        <v>0</v>
      </c>
      <c r="AF279" s="476">
        <f t="shared" si="48"/>
        <v>0</v>
      </c>
      <c r="AG279" s="476">
        <f t="shared" si="48"/>
        <v>0</v>
      </c>
    </row>
    <row r="280" spans="1:34" x14ac:dyDescent="0.3">
      <c r="A280" s="464" t="s">
        <v>715</v>
      </c>
      <c r="B280" s="475" t="s">
        <v>505</v>
      </c>
      <c r="C280" s="475" t="s">
        <v>720</v>
      </c>
      <c r="D280" s="476">
        <v>0</v>
      </c>
      <c r="E280" s="476">
        <v>0</v>
      </c>
      <c r="F280" s="476">
        <v>19031328.32</v>
      </c>
      <c r="G280" s="476">
        <v>0</v>
      </c>
      <c r="H280" s="476">
        <v>0</v>
      </c>
      <c r="I280" s="476">
        <v>0</v>
      </c>
      <c r="J280" s="477">
        <v>0</v>
      </c>
      <c r="K280" s="477">
        <v>0</v>
      </c>
      <c r="L280" s="477">
        <v>0</v>
      </c>
      <c r="M280" s="477">
        <v>0</v>
      </c>
      <c r="N280" s="477">
        <v>0</v>
      </c>
      <c r="O280" s="477">
        <v>0</v>
      </c>
      <c r="P280" s="477">
        <v>0</v>
      </c>
      <c r="Q280" s="477">
        <v>0</v>
      </c>
      <c r="R280" s="477">
        <v>0</v>
      </c>
      <c r="S280" s="477">
        <v>0</v>
      </c>
      <c r="T280" s="477">
        <v>0</v>
      </c>
      <c r="U280" s="477">
        <v>0</v>
      </c>
      <c r="V280" s="477">
        <v>0</v>
      </c>
      <c r="W280" s="477">
        <v>0</v>
      </c>
      <c r="X280" s="477">
        <v>0</v>
      </c>
      <c r="Y280" s="477">
        <v>0</v>
      </c>
      <c r="Z280" s="477">
        <v>0</v>
      </c>
      <c r="AA280" s="477">
        <v>0</v>
      </c>
      <c r="AB280" s="477">
        <v>0</v>
      </c>
      <c r="AC280" s="477">
        <v>0</v>
      </c>
      <c r="AD280" s="483">
        <v>-19031328.32</v>
      </c>
      <c r="AE280" s="477">
        <f t="shared" si="48"/>
        <v>0</v>
      </c>
      <c r="AF280" s="477">
        <f t="shared" si="48"/>
        <v>0</v>
      </c>
      <c r="AG280" s="476">
        <f t="shared" si="48"/>
        <v>0</v>
      </c>
    </row>
    <row r="281" spans="1:34" x14ac:dyDescent="0.3">
      <c r="A281" s="464" t="s">
        <v>714</v>
      </c>
      <c r="B281" s="475" t="s">
        <v>505</v>
      </c>
      <c r="C281" s="475" t="s">
        <v>720</v>
      </c>
      <c r="D281" s="476">
        <v>0</v>
      </c>
      <c r="E281" s="476">
        <v>0</v>
      </c>
      <c r="F281" s="476">
        <v>0</v>
      </c>
      <c r="G281" s="476">
        <v>0</v>
      </c>
      <c r="H281" s="476">
        <v>0</v>
      </c>
      <c r="I281" s="476">
        <v>0</v>
      </c>
      <c r="J281" s="477">
        <v>0</v>
      </c>
      <c r="K281" s="477">
        <v>0</v>
      </c>
      <c r="L281" s="477">
        <v>0</v>
      </c>
      <c r="M281" s="477">
        <v>0</v>
      </c>
      <c r="N281" s="477">
        <v>0</v>
      </c>
      <c r="O281" s="477">
        <v>0</v>
      </c>
      <c r="P281" s="477">
        <v>0</v>
      </c>
      <c r="Q281" s="477">
        <v>0</v>
      </c>
      <c r="R281" s="477">
        <v>0</v>
      </c>
      <c r="S281" s="477">
        <v>0</v>
      </c>
      <c r="T281" s="477">
        <v>0</v>
      </c>
      <c r="U281" s="477">
        <v>0</v>
      </c>
      <c r="V281" s="477">
        <v>0</v>
      </c>
      <c r="W281" s="477">
        <v>0</v>
      </c>
      <c r="X281" s="477">
        <v>0</v>
      </c>
      <c r="Y281" s="476">
        <v>834.9</v>
      </c>
      <c r="Z281" s="477">
        <v>0</v>
      </c>
      <c r="AA281" s="477">
        <v>0</v>
      </c>
      <c r="AB281" s="483">
        <v>-834.9</v>
      </c>
      <c r="AC281" s="477">
        <v>0</v>
      </c>
      <c r="AD281" s="477">
        <v>0</v>
      </c>
      <c r="AE281" s="476">
        <f t="shared" si="48"/>
        <v>0</v>
      </c>
      <c r="AF281" s="477">
        <f t="shared" si="48"/>
        <v>0</v>
      </c>
      <c r="AG281" s="477">
        <f t="shared" si="48"/>
        <v>0</v>
      </c>
    </row>
    <row r="282" spans="1:34" s="470" customFormat="1" x14ac:dyDescent="0.3">
      <c r="A282" s="466" t="s">
        <v>337</v>
      </c>
      <c r="B282" s="467" t="s">
        <v>505</v>
      </c>
      <c r="C282" s="467"/>
      <c r="D282" s="468">
        <f>SUM(D283)</f>
        <v>102067.39</v>
      </c>
      <c r="E282" s="468">
        <f t="shared" ref="E282:AG282" si="51">SUM(E283)</f>
        <v>0</v>
      </c>
      <c r="F282" s="468">
        <f t="shared" si="51"/>
        <v>107103.56</v>
      </c>
      <c r="G282" s="468">
        <f t="shared" si="51"/>
        <v>0</v>
      </c>
      <c r="H282" s="468">
        <f t="shared" si="51"/>
        <v>0</v>
      </c>
      <c r="I282" s="468">
        <f t="shared" si="51"/>
        <v>0</v>
      </c>
      <c r="J282" s="468">
        <f t="shared" si="51"/>
        <v>0</v>
      </c>
      <c r="K282" s="468">
        <f t="shared" si="51"/>
        <v>0</v>
      </c>
      <c r="L282" s="468">
        <f t="shared" si="51"/>
        <v>0</v>
      </c>
      <c r="M282" s="468">
        <f t="shared" si="51"/>
        <v>0</v>
      </c>
      <c r="N282" s="468">
        <f t="shared" si="51"/>
        <v>0</v>
      </c>
      <c r="O282" s="468">
        <f t="shared" si="51"/>
        <v>0</v>
      </c>
      <c r="P282" s="468">
        <f t="shared" si="51"/>
        <v>0</v>
      </c>
      <c r="Q282" s="468">
        <f t="shared" si="51"/>
        <v>0</v>
      </c>
      <c r="R282" s="468">
        <f t="shared" si="51"/>
        <v>9480</v>
      </c>
      <c r="S282" s="468">
        <f t="shared" si="51"/>
        <v>0</v>
      </c>
      <c r="T282" s="468">
        <f t="shared" si="51"/>
        <v>0</v>
      </c>
      <c r="U282" s="468">
        <f t="shared" si="51"/>
        <v>0</v>
      </c>
      <c r="V282" s="468">
        <f t="shared" si="51"/>
        <v>0</v>
      </c>
      <c r="W282" s="468">
        <f t="shared" si="51"/>
        <v>0</v>
      </c>
      <c r="X282" s="468">
        <f t="shared" si="51"/>
        <v>0</v>
      </c>
      <c r="Y282" s="468">
        <f t="shared" si="51"/>
        <v>0</v>
      </c>
      <c r="Z282" s="468">
        <f t="shared" si="51"/>
        <v>0</v>
      </c>
      <c r="AA282" s="468">
        <f t="shared" si="51"/>
        <v>0</v>
      </c>
      <c r="AB282" s="486">
        <f t="shared" si="51"/>
        <v>-102067.39</v>
      </c>
      <c r="AC282" s="468">
        <f t="shared" si="51"/>
        <v>0</v>
      </c>
      <c r="AD282" s="486">
        <f t="shared" si="51"/>
        <v>-116583.56</v>
      </c>
      <c r="AE282" s="468">
        <f t="shared" si="51"/>
        <v>0</v>
      </c>
      <c r="AF282" s="468">
        <f t="shared" si="51"/>
        <v>0</v>
      </c>
      <c r="AG282" s="468">
        <f t="shared" si="51"/>
        <v>0</v>
      </c>
      <c r="AH282" s="470" t="b">
        <v>1</v>
      </c>
    </row>
    <row r="283" spans="1:34" x14ac:dyDescent="0.3">
      <c r="A283" s="464" t="s">
        <v>716</v>
      </c>
      <c r="B283" s="475" t="s">
        <v>505</v>
      </c>
      <c r="C283" s="475" t="s">
        <v>720</v>
      </c>
      <c r="D283" s="476">
        <v>102067.39</v>
      </c>
      <c r="E283" s="477">
        <v>0</v>
      </c>
      <c r="F283" s="476">
        <v>107103.56</v>
      </c>
      <c r="G283" s="477">
        <v>0</v>
      </c>
      <c r="H283" s="477">
        <v>0</v>
      </c>
      <c r="I283" s="477">
        <v>0</v>
      </c>
      <c r="J283" s="476">
        <v>0</v>
      </c>
      <c r="K283" s="477">
        <v>0</v>
      </c>
      <c r="L283" s="477">
        <v>0</v>
      </c>
      <c r="M283" s="477">
        <v>0</v>
      </c>
      <c r="N283" s="477">
        <v>0</v>
      </c>
      <c r="O283" s="477">
        <v>0</v>
      </c>
      <c r="P283" s="477">
        <v>0</v>
      </c>
      <c r="Q283" s="477">
        <v>0</v>
      </c>
      <c r="R283" s="476">
        <v>9480</v>
      </c>
      <c r="S283" s="476">
        <v>0</v>
      </c>
      <c r="T283" s="476">
        <v>0</v>
      </c>
      <c r="U283" s="476">
        <v>0</v>
      </c>
      <c r="V283" s="476">
        <v>0</v>
      </c>
      <c r="W283" s="476">
        <v>0</v>
      </c>
      <c r="X283" s="476">
        <v>0</v>
      </c>
      <c r="Y283" s="477">
        <v>0</v>
      </c>
      <c r="Z283" s="477">
        <v>0</v>
      </c>
      <c r="AA283" s="477">
        <v>0</v>
      </c>
      <c r="AB283" s="483">
        <v>-102067.39</v>
      </c>
      <c r="AC283" s="477">
        <v>0</v>
      </c>
      <c r="AD283" s="483">
        <v>-116583.56</v>
      </c>
      <c r="AE283" s="476">
        <f t="shared" si="48"/>
        <v>0</v>
      </c>
      <c r="AF283" s="477">
        <f t="shared" si="48"/>
        <v>0</v>
      </c>
      <c r="AG283" s="476">
        <f t="shared" si="48"/>
        <v>0</v>
      </c>
    </row>
    <row r="284" spans="1:34" s="470" customFormat="1" x14ac:dyDescent="0.3">
      <c r="A284" s="466" t="s">
        <v>336</v>
      </c>
      <c r="B284" s="467" t="s">
        <v>505</v>
      </c>
      <c r="C284" s="467"/>
      <c r="D284" s="468">
        <f>SUM(D285)</f>
        <v>149700</v>
      </c>
      <c r="E284" s="468">
        <f t="shared" ref="E284:AG284" si="52">SUM(E285)</f>
        <v>0</v>
      </c>
      <c r="F284" s="486">
        <f t="shared" si="52"/>
        <v>92171.94</v>
      </c>
      <c r="G284" s="468">
        <f t="shared" si="52"/>
        <v>0</v>
      </c>
      <c r="H284" s="468">
        <f t="shared" si="52"/>
        <v>0</v>
      </c>
      <c r="I284" s="468">
        <f t="shared" si="52"/>
        <v>0</v>
      </c>
      <c r="J284" s="468">
        <f t="shared" si="52"/>
        <v>0</v>
      </c>
      <c r="K284" s="468">
        <f t="shared" si="52"/>
        <v>0</v>
      </c>
      <c r="L284" s="468">
        <f t="shared" si="52"/>
        <v>0</v>
      </c>
      <c r="M284" s="468">
        <f t="shared" si="52"/>
        <v>0</v>
      </c>
      <c r="N284" s="468">
        <f t="shared" si="52"/>
        <v>0</v>
      </c>
      <c r="O284" s="468">
        <f t="shared" si="52"/>
        <v>0</v>
      </c>
      <c r="P284" s="468">
        <f t="shared" si="52"/>
        <v>0</v>
      </c>
      <c r="Q284" s="468">
        <f t="shared" si="52"/>
        <v>0</v>
      </c>
      <c r="R284" s="468">
        <f t="shared" si="52"/>
        <v>0</v>
      </c>
      <c r="S284" s="468">
        <f t="shared" si="52"/>
        <v>0</v>
      </c>
      <c r="T284" s="468">
        <f t="shared" si="52"/>
        <v>0</v>
      </c>
      <c r="U284" s="468">
        <f t="shared" si="52"/>
        <v>0</v>
      </c>
      <c r="V284" s="468">
        <f t="shared" si="52"/>
        <v>0</v>
      </c>
      <c r="W284" s="468">
        <f t="shared" si="52"/>
        <v>0</v>
      </c>
      <c r="X284" s="468">
        <f t="shared" si="52"/>
        <v>0</v>
      </c>
      <c r="Y284" s="468">
        <f t="shared" si="52"/>
        <v>0</v>
      </c>
      <c r="Z284" s="468">
        <f t="shared" si="52"/>
        <v>0</v>
      </c>
      <c r="AA284" s="468">
        <f t="shared" si="52"/>
        <v>0</v>
      </c>
      <c r="AB284" s="486">
        <f t="shared" si="52"/>
        <v>-149700</v>
      </c>
      <c r="AC284" s="468">
        <f t="shared" si="52"/>
        <v>0</v>
      </c>
      <c r="AD284" s="486">
        <f t="shared" si="52"/>
        <v>-92171.94</v>
      </c>
      <c r="AE284" s="468">
        <f t="shared" si="52"/>
        <v>0</v>
      </c>
      <c r="AF284" s="468">
        <f t="shared" si="52"/>
        <v>0</v>
      </c>
      <c r="AG284" s="468">
        <f t="shared" si="52"/>
        <v>0</v>
      </c>
      <c r="AH284" s="470" t="b">
        <v>1</v>
      </c>
    </row>
    <row r="285" spans="1:34" x14ac:dyDescent="0.3">
      <c r="A285" s="464" t="s">
        <v>716</v>
      </c>
      <c r="B285" s="475" t="s">
        <v>505</v>
      </c>
      <c r="C285" s="475" t="s">
        <v>720</v>
      </c>
      <c r="D285" s="476">
        <v>149700</v>
      </c>
      <c r="E285" s="477">
        <v>0</v>
      </c>
      <c r="F285" s="483">
        <v>92171.94</v>
      </c>
      <c r="G285" s="477">
        <v>0</v>
      </c>
      <c r="H285" s="477">
        <v>0</v>
      </c>
      <c r="I285" s="477">
        <v>0</v>
      </c>
      <c r="J285" s="477">
        <v>0</v>
      </c>
      <c r="K285" s="477">
        <v>0</v>
      </c>
      <c r="L285" s="477">
        <v>0</v>
      </c>
      <c r="M285" s="477">
        <v>0</v>
      </c>
      <c r="N285" s="477">
        <v>0</v>
      </c>
      <c r="O285" s="477">
        <v>0</v>
      </c>
      <c r="P285" s="477">
        <v>0</v>
      </c>
      <c r="Q285" s="477">
        <v>0</v>
      </c>
      <c r="R285" s="477">
        <v>0</v>
      </c>
      <c r="S285" s="477">
        <v>0</v>
      </c>
      <c r="T285" s="477">
        <v>0</v>
      </c>
      <c r="U285" s="477">
        <v>0</v>
      </c>
      <c r="V285" s="477">
        <v>0</v>
      </c>
      <c r="W285" s="477">
        <v>0</v>
      </c>
      <c r="X285" s="477">
        <v>0</v>
      </c>
      <c r="Y285" s="477">
        <v>0</v>
      </c>
      <c r="Z285" s="477">
        <v>0</v>
      </c>
      <c r="AA285" s="477">
        <v>0</v>
      </c>
      <c r="AB285" s="483">
        <v>-149700</v>
      </c>
      <c r="AC285" s="477">
        <v>0</v>
      </c>
      <c r="AD285" s="483">
        <v>-92171.94</v>
      </c>
      <c r="AE285" s="476">
        <f t="shared" si="48"/>
        <v>0</v>
      </c>
      <c r="AF285" s="477">
        <f t="shared" si="48"/>
        <v>0</v>
      </c>
      <c r="AG285" s="476">
        <f t="shared" si="48"/>
        <v>0</v>
      </c>
    </row>
    <row r="286" spans="1:34" s="470" customFormat="1" ht="24" x14ac:dyDescent="0.3">
      <c r="A286" s="466" t="s">
        <v>334</v>
      </c>
      <c r="B286" s="467" t="s">
        <v>505</v>
      </c>
      <c r="C286" s="467"/>
      <c r="D286" s="468">
        <f>SUM(D287)</f>
        <v>1808437.9</v>
      </c>
      <c r="E286" s="468">
        <f t="shared" ref="E286:AG286" si="53">SUM(E287)</f>
        <v>698</v>
      </c>
      <c r="F286" s="468">
        <f t="shared" si="53"/>
        <v>94.41</v>
      </c>
      <c r="G286" s="468">
        <f t="shared" si="53"/>
        <v>0</v>
      </c>
      <c r="H286" s="468">
        <f t="shared" si="53"/>
        <v>0</v>
      </c>
      <c r="I286" s="468">
        <f t="shared" si="53"/>
        <v>0</v>
      </c>
      <c r="J286" s="468">
        <f t="shared" si="53"/>
        <v>0</v>
      </c>
      <c r="K286" s="468">
        <f t="shared" si="53"/>
        <v>0</v>
      </c>
      <c r="L286" s="468">
        <f t="shared" si="53"/>
        <v>0</v>
      </c>
      <c r="M286" s="468">
        <f t="shared" si="53"/>
        <v>0</v>
      </c>
      <c r="N286" s="468">
        <f t="shared" si="53"/>
        <v>0</v>
      </c>
      <c r="O286" s="468">
        <f t="shared" si="53"/>
        <v>0</v>
      </c>
      <c r="P286" s="468">
        <f t="shared" si="53"/>
        <v>0</v>
      </c>
      <c r="Q286" s="468">
        <f t="shared" si="53"/>
        <v>0</v>
      </c>
      <c r="R286" s="468">
        <f t="shared" si="53"/>
        <v>0</v>
      </c>
      <c r="S286" s="468">
        <f t="shared" si="53"/>
        <v>0</v>
      </c>
      <c r="T286" s="468">
        <f t="shared" si="53"/>
        <v>0</v>
      </c>
      <c r="U286" s="468">
        <f t="shared" si="53"/>
        <v>0</v>
      </c>
      <c r="V286" s="468">
        <f t="shared" si="53"/>
        <v>0</v>
      </c>
      <c r="W286" s="468">
        <f t="shared" si="53"/>
        <v>0</v>
      </c>
      <c r="X286" s="468">
        <f t="shared" si="53"/>
        <v>0</v>
      </c>
      <c r="Y286" s="468">
        <f t="shared" si="53"/>
        <v>0</v>
      </c>
      <c r="Z286" s="468">
        <f t="shared" si="53"/>
        <v>0</v>
      </c>
      <c r="AA286" s="468">
        <f t="shared" si="53"/>
        <v>0</v>
      </c>
      <c r="AB286" s="486">
        <f t="shared" si="53"/>
        <v>-1808437.9</v>
      </c>
      <c r="AC286" s="486">
        <f t="shared" si="53"/>
        <v>-698</v>
      </c>
      <c r="AD286" s="486">
        <f t="shared" si="53"/>
        <v>-94.41</v>
      </c>
      <c r="AE286" s="468">
        <f t="shared" si="53"/>
        <v>0</v>
      </c>
      <c r="AF286" s="468">
        <f t="shared" si="53"/>
        <v>0</v>
      </c>
      <c r="AG286" s="468">
        <f t="shared" si="53"/>
        <v>0</v>
      </c>
      <c r="AH286" s="470" t="b">
        <v>1</v>
      </c>
    </row>
    <row r="287" spans="1:34" x14ac:dyDescent="0.3">
      <c r="A287" s="464" t="s">
        <v>716</v>
      </c>
      <c r="B287" s="475" t="s">
        <v>505</v>
      </c>
      <c r="C287" s="475" t="s">
        <v>720</v>
      </c>
      <c r="D287" s="483">
        <v>1808437.9</v>
      </c>
      <c r="E287" s="487">
        <v>698</v>
      </c>
      <c r="F287" s="487">
        <v>94.41</v>
      </c>
      <c r="G287" s="477"/>
      <c r="H287" s="477"/>
      <c r="I287" s="477"/>
      <c r="J287" s="476"/>
      <c r="K287" s="477"/>
      <c r="L287" s="477"/>
      <c r="M287" s="477"/>
      <c r="N287" s="477"/>
      <c r="O287" s="477"/>
      <c r="P287" s="477"/>
      <c r="Q287" s="477"/>
      <c r="R287" s="477"/>
      <c r="S287" s="477"/>
      <c r="T287" s="477"/>
      <c r="U287" s="477"/>
      <c r="V287" s="477"/>
      <c r="W287" s="477"/>
      <c r="X287" s="477"/>
      <c r="Y287" s="476"/>
      <c r="Z287" s="477"/>
      <c r="AA287" s="477"/>
      <c r="AB287" s="483">
        <v>-1808437.9</v>
      </c>
      <c r="AC287" s="483">
        <v>-698</v>
      </c>
      <c r="AD287" s="483">
        <v>-94.41</v>
      </c>
      <c r="AE287" s="477">
        <f t="shared" si="48"/>
        <v>0</v>
      </c>
      <c r="AF287" s="477">
        <f t="shared" si="48"/>
        <v>0</v>
      </c>
      <c r="AG287" s="477">
        <f t="shared" si="48"/>
        <v>0</v>
      </c>
    </row>
    <row r="288" spans="1:34" s="470" customFormat="1" x14ac:dyDescent="0.3">
      <c r="A288" s="466" t="s">
        <v>1132</v>
      </c>
      <c r="B288" s="467" t="s">
        <v>505</v>
      </c>
      <c r="C288" s="467"/>
      <c r="D288" s="468">
        <f>SUM(D289)</f>
        <v>41026.019999999997</v>
      </c>
      <c r="E288" s="468">
        <f t="shared" ref="E288:AG288" si="54">SUM(E289)</f>
        <v>0</v>
      </c>
      <c r="F288" s="468">
        <f t="shared" si="54"/>
        <v>0</v>
      </c>
      <c r="G288" s="468">
        <f t="shared" si="54"/>
        <v>0</v>
      </c>
      <c r="H288" s="468">
        <f t="shared" si="54"/>
        <v>0</v>
      </c>
      <c r="I288" s="468">
        <f t="shared" si="54"/>
        <v>0</v>
      </c>
      <c r="J288" s="468">
        <f t="shared" si="54"/>
        <v>0</v>
      </c>
      <c r="K288" s="468">
        <f t="shared" si="54"/>
        <v>0</v>
      </c>
      <c r="L288" s="468">
        <f t="shared" si="54"/>
        <v>0</v>
      </c>
      <c r="M288" s="468">
        <f t="shared" si="54"/>
        <v>0</v>
      </c>
      <c r="N288" s="468">
        <f t="shared" si="54"/>
        <v>0</v>
      </c>
      <c r="O288" s="468">
        <f t="shared" si="54"/>
        <v>0</v>
      </c>
      <c r="P288" s="468">
        <f t="shared" si="54"/>
        <v>0</v>
      </c>
      <c r="Q288" s="468">
        <f t="shared" si="54"/>
        <v>0</v>
      </c>
      <c r="R288" s="468">
        <f t="shared" si="54"/>
        <v>0</v>
      </c>
      <c r="S288" s="468">
        <f t="shared" si="54"/>
        <v>0</v>
      </c>
      <c r="T288" s="468">
        <f t="shared" si="54"/>
        <v>0</v>
      </c>
      <c r="U288" s="468">
        <f t="shared" si="54"/>
        <v>0</v>
      </c>
      <c r="V288" s="468">
        <f t="shared" si="54"/>
        <v>0</v>
      </c>
      <c r="W288" s="468">
        <f t="shared" si="54"/>
        <v>0</v>
      </c>
      <c r="X288" s="468">
        <f t="shared" si="54"/>
        <v>0</v>
      </c>
      <c r="Y288" s="468">
        <f t="shared" si="54"/>
        <v>0</v>
      </c>
      <c r="Z288" s="468">
        <f t="shared" si="54"/>
        <v>0</v>
      </c>
      <c r="AA288" s="468">
        <f t="shared" si="54"/>
        <v>0</v>
      </c>
      <c r="AB288" s="486">
        <f t="shared" si="54"/>
        <v>-41026.019999999997</v>
      </c>
      <c r="AC288" s="468">
        <f t="shared" si="54"/>
        <v>0</v>
      </c>
      <c r="AD288" s="468">
        <f t="shared" si="54"/>
        <v>0</v>
      </c>
      <c r="AE288" s="468">
        <f t="shared" si="54"/>
        <v>0</v>
      </c>
      <c r="AF288" s="468">
        <f t="shared" si="54"/>
        <v>0</v>
      </c>
      <c r="AG288" s="468">
        <f t="shared" si="54"/>
        <v>0</v>
      </c>
      <c r="AH288" s="470" t="b">
        <v>1</v>
      </c>
    </row>
    <row r="289" spans="1:34" x14ac:dyDescent="0.3">
      <c r="A289" s="464" t="s">
        <v>716</v>
      </c>
      <c r="B289" s="475" t="s">
        <v>505</v>
      </c>
      <c r="C289" s="475" t="s">
        <v>720</v>
      </c>
      <c r="D289" s="483">
        <v>41026.019999999997</v>
      </c>
      <c r="E289" s="477">
        <v>0</v>
      </c>
      <c r="F289" s="477">
        <v>0</v>
      </c>
      <c r="G289" s="477">
        <v>0</v>
      </c>
      <c r="H289" s="477">
        <v>0</v>
      </c>
      <c r="I289" s="477">
        <v>0</v>
      </c>
      <c r="J289" s="476">
        <v>0</v>
      </c>
      <c r="K289" s="477">
        <v>0</v>
      </c>
      <c r="L289" s="477">
        <v>0</v>
      </c>
      <c r="M289" s="477">
        <v>0</v>
      </c>
      <c r="N289" s="477">
        <v>0</v>
      </c>
      <c r="O289" s="477">
        <v>0</v>
      </c>
      <c r="P289" s="477">
        <v>0</v>
      </c>
      <c r="Q289" s="477">
        <v>0</v>
      </c>
      <c r="R289" s="477">
        <v>0</v>
      </c>
      <c r="S289" s="477">
        <v>0</v>
      </c>
      <c r="T289" s="477">
        <v>0</v>
      </c>
      <c r="U289" s="477">
        <v>0</v>
      </c>
      <c r="V289" s="477">
        <v>0</v>
      </c>
      <c r="W289" s="477">
        <v>0</v>
      </c>
      <c r="X289" s="477">
        <v>0</v>
      </c>
      <c r="Y289" s="476">
        <v>0</v>
      </c>
      <c r="Z289" s="477">
        <v>0</v>
      </c>
      <c r="AA289" s="477">
        <v>0</v>
      </c>
      <c r="AB289" s="483">
        <v>-41026.019999999997</v>
      </c>
      <c r="AC289" s="477">
        <v>0</v>
      </c>
      <c r="AD289" s="477">
        <v>0</v>
      </c>
      <c r="AE289" s="477">
        <f t="shared" ref="AE289:AG289" si="55">SUM(A289,D289,G289,J289,M289,P289,S289,V289,Y289,AB289)</f>
        <v>0</v>
      </c>
      <c r="AF289" s="477">
        <f t="shared" si="55"/>
        <v>0</v>
      </c>
      <c r="AG289" s="477">
        <f t="shared" si="55"/>
        <v>0</v>
      </c>
    </row>
    <row r="290" spans="1:34" s="470" customFormat="1" ht="24" x14ac:dyDescent="0.3">
      <c r="A290" s="479" t="s">
        <v>333</v>
      </c>
      <c r="B290" s="480" t="s">
        <v>505</v>
      </c>
      <c r="C290" s="480"/>
      <c r="D290" s="481">
        <f>SUM(D291)</f>
        <v>-1743314.13</v>
      </c>
      <c r="E290" s="481">
        <f t="shared" ref="E290:AG290" si="56">SUM(E291)</f>
        <v>-30.27</v>
      </c>
      <c r="F290" s="482">
        <f t="shared" si="56"/>
        <v>0</v>
      </c>
      <c r="G290" s="481">
        <f t="shared" si="56"/>
        <v>-593.22</v>
      </c>
      <c r="H290" s="482">
        <f t="shared" si="56"/>
        <v>0</v>
      </c>
      <c r="I290" s="482">
        <f t="shared" si="56"/>
        <v>0</v>
      </c>
      <c r="J290" s="481">
        <f t="shared" si="56"/>
        <v>-1742412.82</v>
      </c>
      <c r="K290" s="482">
        <f t="shared" si="56"/>
        <v>0</v>
      </c>
      <c r="L290" s="481">
        <f t="shared" si="56"/>
        <v>0</v>
      </c>
      <c r="M290" s="482">
        <f t="shared" si="56"/>
        <v>0</v>
      </c>
      <c r="N290" s="482">
        <f t="shared" si="56"/>
        <v>0</v>
      </c>
      <c r="O290" s="482">
        <f t="shared" si="56"/>
        <v>0</v>
      </c>
      <c r="P290" s="485">
        <f t="shared" si="56"/>
        <v>0</v>
      </c>
      <c r="Q290" s="485">
        <f t="shared" si="56"/>
        <v>0</v>
      </c>
      <c r="R290" s="485">
        <f t="shared" si="56"/>
        <v>0</v>
      </c>
      <c r="S290" s="485">
        <f t="shared" si="56"/>
        <v>0</v>
      </c>
      <c r="T290" s="485">
        <f t="shared" si="56"/>
        <v>0</v>
      </c>
      <c r="U290" s="485">
        <f t="shared" si="56"/>
        <v>0</v>
      </c>
      <c r="V290" s="485">
        <f t="shared" si="56"/>
        <v>0</v>
      </c>
      <c r="W290" s="485">
        <f t="shared" si="56"/>
        <v>0</v>
      </c>
      <c r="X290" s="485">
        <f t="shared" si="56"/>
        <v>0</v>
      </c>
      <c r="Y290" s="485">
        <f t="shared" si="56"/>
        <v>0</v>
      </c>
      <c r="Z290" s="485">
        <f t="shared" si="56"/>
        <v>0</v>
      </c>
      <c r="AA290" s="485">
        <f t="shared" si="56"/>
        <v>0</v>
      </c>
      <c r="AB290" s="485">
        <f t="shared" si="56"/>
        <v>3486320.17</v>
      </c>
      <c r="AC290" s="485">
        <f t="shared" si="56"/>
        <v>30.27</v>
      </c>
      <c r="AD290" s="485">
        <f t="shared" si="56"/>
        <v>0</v>
      </c>
      <c r="AE290" s="485">
        <f t="shared" si="56"/>
        <v>0</v>
      </c>
      <c r="AF290" s="485">
        <f t="shared" si="56"/>
        <v>0</v>
      </c>
      <c r="AG290" s="485">
        <f t="shared" si="56"/>
        <v>0</v>
      </c>
      <c r="AH290" s="470" t="b">
        <v>1</v>
      </c>
    </row>
    <row r="291" spans="1:34" x14ac:dyDescent="0.3">
      <c r="A291" s="464" t="s">
        <v>716</v>
      </c>
      <c r="B291" s="475" t="s">
        <v>505</v>
      </c>
      <c r="C291" s="475" t="s">
        <v>720</v>
      </c>
      <c r="D291" s="483">
        <v>-1743314.13</v>
      </c>
      <c r="E291" s="483">
        <v>-30.27</v>
      </c>
      <c r="F291" s="477">
        <v>0</v>
      </c>
      <c r="G291" s="483">
        <v>-593.22</v>
      </c>
      <c r="H291" s="477">
        <v>0</v>
      </c>
      <c r="I291" s="477">
        <v>0</v>
      </c>
      <c r="J291" s="483">
        <v>-1742412.82</v>
      </c>
      <c r="K291" s="477">
        <v>0</v>
      </c>
      <c r="L291" s="477">
        <v>0</v>
      </c>
      <c r="M291" s="477">
        <v>0</v>
      </c>
      <c r="N291" s="477">
        <v>0</v>
      </c>
      <c r="O291" s="477">
        <v>0</v>
      </c>
      <c r="P291" s="477">
        <v>0</v>
      </c>
      <c r="Q291" s="477">
        <v>0</v>
      </c>
      <c r="R291" s="477">
        <v>0</v>
      </c>
      <c r="S291" s="477">
        <v>0</v>
      </c>
      <c r="T291" s="477">
        <v>0</v>
      </c>
      <c r="U291" s="477">
        <v>0</v>
      </c>
      <c r="V291" s="477">
        <v>0</v>
      </c>
      <c r="W291" s="477">
        <v>0</v>
      </c>
      <c r="X291" s="477">
        <v>0</v>
      </c>
      <c r="Y291" s="477">
        <v>0</v>
      </c>
      <c r="Z291" s="477">
        <v>0</v>
      </c>
      <c r="AA291" s="477">
        <v>0</v>
      </c>
      <c r="AB291" s="483">
        <v>3486320.17</v>
      </c>
      <c r="AC291" s="483">
        <v>30.27</v>
      </c>
      <c r="AD291" s="477">
        <v>0</v>
      </c>
      <c r="AE291" s="476">
        <f t="shared" si="48"/>
        <v>0</v>
      </c>
      <c r="AF291" s="476">
        <f t="shared" si="48"/>
        <v>0</v>
      </c>
      <c r="AG291" s="477">
        <f t="shared" si="48"/>
        <v>0</v>
      </c>
    </row>
    <row r="292" spans="1:34" s="470" customFormat="1" ht="24" x14ac:dyDescent="0.3">
      <c r="A292" s="479" t="s">
        <v>341</v>
      </c>
      <c r="B292" s="480" t="s">
        <v>505</v>
      </c>
      <c r="C292" s="480"/>
      <c r="D292" s="482">
        <f>SUM(D293)</f>
        <v>0</v>
      </c>
      <c r="E292" s="482">
        <f t="shared" ref="E292:AG292" si="57">SUM(E293)</f>
        <v>0</v>
      </c>
      <c r="F292" s="485">
        <f t="shared" si="57"/>
        <v>2099821.04</v>
      </c>
      <c r="G292" s="485">
        <f t="shared" si="57"/>
        <v>0</v>
      </c>
      <c r="H292" s="485">
        <f t="shared" si="57"/>
        <v>0</v>
      </c>
      <c r="I292" s="485">
        <f t="shared" si="57"/>
        <v>0</v>
      </c>
      <c r="J292" s="485">
        <f t="shared" si="57"/>
        <v>0</v>
      </c>
      <c r="K292" s="485">
        <f t="shared" si="57"/>
        <v>0</v>
      </c>
      <c r="L292" s="485">
        <f t="shared" si="57"/>
        <v>0</v>
      </c>
      <c r="M292" s="485">
        <f t="shared" si="57"/>
        <v>0</v>
      </c>
      <c r="N292" s="485">
        <f t="shared" si="57"/>
        <v>0</v>
      </c>
      <c r="O292" s="485">
        <f t="shared" si="57"/>
        <v>19326.169999999998</v>
      </c>
      <c r="P292" s="485">
        <f t="shared" si="57"/>
        <v>0</v>
      </c>
      <c r="Q292" s="485">
        <f t="shared" si="57"/>
        <v>0</v>
      </c>
      <c r="R292" s="485">
        <f t="shared" si="57"/>
        <v>0</v>
      </c>
      <c r="S292" s="485">
        <f t="shared" si="57"/>
        <v>0</v>
      </c>
      <c r="T292" s="485">
        <f t="shared" si="57"/>
        <v>0</v>
      </c>
      <c r="U292" s="485">
        <f t="shared" si="57"/>
        <v>0</v>
      </c>
      <c r="V292" s="485">
        <f t="shared" si="57"/>
        <v>0</v>
      </c>
      <c r="W292" s="485">
        <f t="shared" si="57"/>
        <v>0</v>
      </c>
      <c r="X292" s="485">
        <f t="shared" si="57"/>
        <v>0</v>
      </c>
      <c r="Y292" s="485">
        <f t="shared" si="57"/>
        <v>0</v>
      </c>
      <c r="Z292" s="485">
        <f t="shared" si="57"/>
        <v>0</v>
      </c>
      <c r="AA292" s="485">
        <f t="shared" si="57"/>
        <v>0</v>
      </c>
      <c r="AB292" s="485">
        <f t="shared" si="57"/>
        <v>0</v>
      </c>
      <c r="AC292" s="485">
        <f t="shared" si="57"/>
        <v>0</v>
      </c>
      <c r="AD292" s="481">
        <f t="shared" si="57"/>
        <v>-2119147.21</v>
      </c>
      <c r="AE292" s="485">
        <f t="shared" si="57"/>
        <v>0</v>
      </c>
      <c r="AF292" s="485">
        <f t="shared" si="57"/>
        <v>0</v>
      </c>
      <c r="AG292" s="485">
        <f t="shared" si="57"/>
        <v>0</v>
      </c>
      <c r="AH292" s="470" t="b">
        <v>1</v>
      </c>
    </row>
    <row r="293" spans="1:34" x14ac:dyDescent="0.3">
      <c r="A293" s="464" t="s">
        <v>716</v>
      </c>
      <c r="B293" s="475" t="s">
        <v>505</v>
      </c>
      <c r="C293" s="475" t="s">
        <v>720</v>
      </c>
      <c r="D293" s="477">
        <v>0</v>
      </c>
      <c r="E293" s="477">
        <v>0</v>
      </c>
      <c r="F293" s="476">
        <v>2099821.04</v>
      </c>
      <c r="G293" s="477">
        <v>0</v>
      </c>
      <c r="H293" s="477">
        <v>0</v>
      </c>
      <c r="I293" s="477">
        <v>0</v>
      </c>
      <c r="J293" s="477">
        <v>0</v>
      </c>
      <c r="K293" s="477">
        <v>0</v>
      </c>
      <c r="L293" s="477">
        <v>0</v>
      </c>
      <c r="M293" s="477">
        <v>0</v>
      </c>
      <c r="N293" s="477">
        <v>0</v>
      </c>
      <c r="O293" s="476">
        <v>19326.169999999998</v>
      </c>
      <c r="P293" s="477">
        <v>0</v>
      </c>
      <c r="Q293" s="477">
        <v>0</v>
      </c>
      <c r="R293" s="477">
        <v>0</v>
      </c>
      <c r="S293" s="477">
        <v>0</v>
      </c>
      <c r="T293" s="477">
        <v>0</v>
      </c>
      <c r="U293" s="477">
        <v>0</v>
      </c>
      <c r="V293" s="477">
        <v>0</v>
      </c>
      <c r="W293" s="477">
        <v>0</v>
      </c>
      <c r="X293" s="477">
        <v>0</v>
      </c>
      <c r="Y293" s="477">
        <v>0</v>
      </c>
      <c r="Z293" s="477">
        <v>0</v>
      </c>
      <c r="AA293" s="477">
        <v>0</v>
      </c>
      <c r="AB293" s="477">
        <v>0</v>
      </c>
      <c r="AC293" s="477">
        <v>0</v>
      </c>
      <c r="AD293" s="483">
        <v>-2119147.21</v>
      </c>
      <c r="AE293" s="477">
        <f t="shared" si="48"/>
        <v>0</v>
      </c>
      <c r="AF293" s="477">
        <f t="shared" si="48"/>
        <v>0</v>
      </c>
      <c r="AG293" s="477">
        <f t="shared" si="48"/>
        <v>0</v>
      </c>
    </row>
    <row r="294" spans="1:34" s="470" customFormat="1" ht="24" x14ac:dyDescent="0.3">
      <c r="A294" s="479" t="s">
        <v>331</v>
      </c>
      <c r="B294" s="480" t="s">
        <v>505</v>
      </c>
      <c r="C294" s="480"/>
      <c r="D294" s="485">
        <f>SUM(D295)</f>
        <v>2432537.31</v>
      </c>
      <c r="E294" s="485">
        <f t="shared" ref="E294:AG294" si="58">SUM(E295)</f>
        <v>33610.800000000003</v>
      </c>
      <c r="F294" s="481">
        <f t="shared" si="58"/>
        <v>16334.69</v>
      </c>
      <c r="G294" s="485">
        <f t="shared" si="58"/>
        <v>0</v>
      </c>
      <c r="H294" s="485">
        <f t="shared" si="58"/>
        <v>0</v>
      </c>
      <c r="I294" s="485">
        <f t="shared" si="58"/>
        <v>9582.76</v>
      </c>
      <c r="J294" s="485">
        <f t="shared" si="58"/>
        <v>33486.26</v>
      </c>
      <c r="K294" s="485">
        <f t="shared" si="58"/>
        <v>0</v>
      </c>
      <c r="L294" s="485">
        <f t="shared" si="58"/>
        <v>735257.12</v>
      </c>
      <c r="M294" s="485">
        <f t="shared" si="58"/>
        <v>0</v>
      </c>
      <c r="N294" s="485">
        <f t="shared" si="58"/>
        <v>0</v>
      </c>
      <c r="O294" s="481">
        <f t="shared" si="58"/>
        <v>8095474.7800000003</v>
      </c>
      <c r="P294" s="485">
        <f t="shared" si="58"/>
        <v>0</v>
      </c>
      <c r="Q294" s="485">
        <f t="shared" si="58"/>
        <v>0</v>
      </c>
      <c r="R294" s="481">
        <f t="shared" si="58"/>
        <v>22313069.850000001</v>
      </c>
      <c r="S294" s="485">
        <f t="shared" si="58"/>
        <v>0</v>
      </c>
      <c r="T294" s="485">
        <f t="shared" si="58"/>
        <v>0</v>
      </c>
      <c r="U294" s="485">
        <f t="shared" si="58"/>
        <v>0</v>
      </c>
      <c r="V294" s="485">
        <f t="shared" si="58"/>
        <v>0</v>
      </c>
      <c r="W294" s="485">
        <f t="shared" si="58"/>
        <v>0</v>
      </c>
      <c r="X294" s="481">
        <f t="shared" si="58"/>
        <v>3943.81</v>
      </c>
      <c r="Y294" s="485">
        <f t="shared" si="58"/>
        <v>0</v>
      </c>
      <c r="Z294" s="485">
        <f t="shared" si="58"/>
        <v>0</v>
      </c>
      <c r="AA294" s="485">
        <f t="shared" si="58"/>
        <v>0</v>
      </c>
      <c r="AB294" s="481">
        <f t="shared" si="58"/>
        <v>-2466023.5699999998</v>
      </c>
      <c r="AC294" s="481">
        <f t="shared" si="58"/>
        <v>-33610.800000000003</v>
      </c>
      <c r="AD294" s="481">
        <f t="shared" si="58"/>
        <v>-31173663.010000002</v>
      </c>
      <c r="AE294" s="485">
        <f t="shared" si="58"/>
        <v>0</v>
      </c>
      <c r="AF294" s="485">
        <f t="shared" si="58"/>
        <v>0</v>
      </c>
      <c r="AG294" s="485">
        <f t="shared" si="58"/>
        <v>0</v>
      </c>
      <c r="AH294" s="470" t="b">
        <v>1</v>
      </c>
    </row>
    <row r="295" spans="1:34" x14ac:dyDescent="0.3">
      <c r="A295" s="464" t="s">
        <v>716</v>
      </c>
      <c r="B295" s="475" t="s">
        <v>505</v>
      </c>
      <c r="C295" s="475" t="s">
        <v>720</v>
      </c>
      <c r="D295" s="476">
        <v>2432537.31</v>
      </c>
      <c r="E295" s="476">
        <v>33610.800000000003</v>
      </c>
      <c r="F295" s="476">
        <v>16334.69</v>
      </c>
      <c r="G295" s="477">
        <v>0</v>
      </c>
      <c r="H295" s="477">
        <v>0</v>
      </c>
      <c r="I295" s="476">
        <v>9582.76</v>
      </c>
      <c r="J295" s="476">
        <v>33486.26</v>
      </c>
      <c r="K295" s="476">
        <v>0</v>
      </c>
      <c r="L295" s="476">
        <v>735257.12</v>
      </c>
      <c r="M295" s="477">
        <v>0</v>
      </c>
      <c r="N295" s="477">
        <v>0</v>
      </c>
      <c r="O295" s="476">
        <v>8095474.7800000003</v>
      </c>
      <c r="P295" s="477">
        <v>0</v>
      </c>
      <c r="Q295" s="477">
        <v>0</v>
      </c>
      <c r="R295" s="476">
        <v>22313069.850000001</v>
      </c>
      <c r="S295" s="477">
        <v>0</v>
      </c>
      <c r="T295" s="477">
        <v>0</v>
      </c>
      <c r="U295" s="477">
        <v>0</v>
      </c>
      <c r="V295" s="477">
        <v>0</v>
      </c>
      <c r="W295" s="477">
        <v>0</v>
      </c>
      <c r="X295" s="476">
        <v>3943.81</v>
      </c>
      <c r="Y295" s="476">
        <v>0</v>
      </c>
      <c r="Z295" s="477">
        <v>0</v>
      </c>
      <c r="AA295" s="476">
        <v>0</v>
      </c>
      <c r="AB295" s="483">
        <v>-2466023.5699999998</v>
      </c>
      <c r="AC295" s="483">
        <v>-33610.800000000003</v>
      </c>
      <c r="AD295" s="483">
        <v>-31173663.010000002</v>
      </c>
      <c r="AE295" s="476">
        <f t="shared" si="48"/>
        <v>0</v>
      </c>
      <c r="AF295" s="476">
        <f t="shared" si="48"/>
        <v>0</v>
      </c>
      <c r="AG295" s="476">
        <f t="shared" si="48"/>
        <v>0</v>
      </c>
    </row>
    <row r="296" spans="1:34" s="470" customFormat="1" ht="24" x14ac:dyDescent="0.3">
      <c r="A296" s="471" t="s">
        <v>332</v>
      </c>
      <c r="B296" s="472" t="s">
        <v>505</v>
      </c>
      <c r="C296" s="472"/>
      <c r="D296" s="474">
        <f>SUM(D297:D299)</f>
        <v>-7688.15</v>
      </c>
      <c r="E296" s="474">
        <f t="shared" ref="E296:AG296" si="59">SUM(E297:E299)</f>
        <v>-7.84</v>
      </c>
      <c r="F296" s="474">
        <f t="shared" si="59"/>
        <v>-14422.220000000001</v>
      </c>
      <c r="G296" s="473">
        <f t="shared" si="59"/>
        <v>0</v>
      </c>
      <c r="H296" s="473">
        <f t="shared" si="59"/>
        <v>0</v>
      </c>
      <c r="I296" s="473">
        <f t="shared" si="59"/>
        <v>0</v>
      </c>
      <c r="J296" s="474">
        <f t="shared" si="59"/>
        <v>-6031.880000000001</v>
      </c>
      <c r="K296" s="473">
        <f t="shared" si="59"/>
        <v>0</v>
      </c>
      <c r="L296" s="474">
        <f t="shared" si="59"/>
        <v>-0.35</v>
      </c>
      <c r="M296" s="473">
        <f t="shared" si="59"/>
        <v>0</v>
      </c>
      <c r="N296" s="473">
        <f t="shared" si="59"/>
        <v>0</v>
      </c>
      <c r="O296" s="474">
        <f t="shared" si="59"/>
        <v>-2368.8200000000002</v>
      </c>
      <c r="P296" s="473">
        <f t="shared" si="59"/>
        <v>0</v>
      </c>
      <c r="Q296" s="473">
        <f t="shared" si="59"/>
        <v>0</v>
      </c>
      <c r="R296" s="474">
        <f t="shared" si="59"/>
        <v>-5679.5999999999995</v>
      </c>
      <c r="S296" s="473">
        <f t="shared" si="59"/>
        <v>0</v>
      </c>
      <c r="T296" s="473">
        <f t="shared" si="59"/>
        <v>0</v>
      </c>
      <c r="U296" s="473">
        <f t="shared" si="59"/>
        <v>0</v>
      </c>
      <c r="V296" s="473">
        <f t="shared" si="59"/>
        <v>0</v>
      </c>
      <c r="W296" s="473">
        <f t="shared" si="59"/>
        <v>0</v>
      </c>
      <c r="X296" s="473">
        <f t="shared" si="59"/>
        <v>0</v>
      </c>
      <c r="Y296" s="474">
        <f t="shared" si="59"/>
        <v>-1509.51</v>
      </c>
      <c r="Z296" s="473">
        <f t="shared" si="59"/>
        <v>0</v>
      </c>
      <c r="AA296" s="473">
        <f t="shared" si="59"/>
        <v>0</v>
      </c>
      <c r="AB296" s="474">
        <f t="shared" si="59"/>
        <v>15229.539999999999</v>
      </c>
      <c r="AC296" s="474">
        <f t="shared" si="59"/>
        <v>7.84</v>
      </c>
      <c r="AD296" s="474">
        <f t="shared" si="59"/>
        <v>22470.989999999998</v>
      </c>
      <c r="AE296" s="1164">
        <f t="shared" si="59"/>
        <v>0</v>
      </c>
      <c r="AF296" s="1164">
        <f t="shared" si="59"/>
        <v>0</v>
      </c>
      <c r="AG296" s="1164">
        <f t="shared" si="59"/>
        <v>0</v>
      </c>
      <c r="AH296" s="470" t="b">
        <v>1</v>
      </c>
    </row>
    <row r="297" spans="1:34" x14ac:dyDescent="0.3">
      <c r="A297" s="464" t="s">
        <v>716</v>
      </c>
      <c r="B297" s="475" t="s">
        <v>505</v>
      </c>
      <c r="C297" s="475" t="s">
        <v>720</v>
      </c>
      <c r="D297" s="483">
        <v>-7688.15</v>
      </c>
      <c r="E297" s="483">
        <v>-7.84</v>
      </c>
      <c r="F297" s="483">
        <v>-3003.42</v>
      </c>
      <c r="G297" s="477">
        <v>0</v>
      </c>
      <c r="H297" s="477">
        <v>0</v>
      </c>
      <c r="I297" s="477">
        <v>0</v>
      </c>
      <c r="J297" s="483">
        <v>-6031.880000000001</v>
      </c>
      <c r="K297" s="477">
        <v>0</v>
      </c>
      <c r="L297" s="483">
        <v>-0.35</v>
      </c>
      <c r="M297" s="477">
        <v>0</v>
      </c>
      <c r="N297" s="477">
        <v>0</v>
      </c>
      <c r="O297" s="483">
        <v>-2368.8200000000002</v>
      </c>
      <c r="P297" s="477">
        <v>0</v>
      </c>
      <c r="Q297" s="477">
        <v>0</v>
      </c>
      <c r="R297" s="483">
        <f>-SUM(ROUND(R276*0.06%,2),ROUND(R283*0.06%,2))</f>
        <v>-5679.5999999999995</v>
      </c>
      <c r="S297" s="477">
        <v>0</v>
      </c>
      <c r="T297" s="477">
        <v>0</v>
      </c>
      <c r="U297" s="477">
        <v>0</v>
      </c>
      <c r="V297" s="477">
        <v>0</v>
      </c>
      <c r="W297" s="477">
        <v>0</v>
      </c>
      <c r="X297" s="477">
        <v>0</v>
      </c>
      <c r="Y297" s="483">
        <v>-1342.52</v>
      </c>
      <c r="Z297" s="477">
        <v>0</v>
      </c>
      <c r="AA297" s="477">
        <v>0</v>
      </c>
      <c r="AB297" s="483">
        <v>15062.55</v>
      </c>
      <c r="AC297" s="483">
        <v>7.84</v>
      </c>
      <c r="AD297" s="483">
        <v>11052.19</v>
      </c>
      <c r="AE297" s="476">
        <f t="shared" si="48"/>
        <v>0</v>
      </c>
      <c r="AF297" s="476">
        <f t="shared" si="48"/>
        <v>0</v>
      </c>
      <c r="AG297" s="476">
        <f t="shared" si="48"/>
        <v>0</v>
      </c>
    </row>
    <row r="298" spans="1:34" x14ac:dyDescent="0.3">
      <c r="A298" s="464" t="s">
        <v>715</v>
      </c>
      <c r="B298" s="475" t="s">
        <v>505</v>
      </c>
      <c r="C298" s="475" t="s">
        <v>720</v>
      </c>
      <c r="D298" s="477">
        <v>0</v>
      </c>
      <c r="E298" s="477">
        <v>0</v>
      </c>
      <c r="F298" s="483">
        <v>-11418.800000000001</v>
      </c>
      <c r="G298" s="477">
        <v>0</v>
      </c>
      <c r="H298" s="477">
        <v>0</v>
      </c>
      <c r="I298" s="477">
        <v>0</v>
      </c>
      <c r="J298" s="477">
        <v>0</v>
      </c>
      <c r="K298" s="477">
        <v>0</v>
      </c>
      <c r="L298" s="477">
        <v>0</v>
      </c>
      <c r="M298" s="477">
        <v>0</v>
      </c>
      <c r="N298" s="477">
        <v>0</v>
      </c>
      <c r="O298" s="477">
        <v>0</v>
      </c>
      <c r="P298" s="477">
        <v>0</v>
      </c>
      <c r="Q298" s="477">
        <v>0</v>
      </c>
      <c r="R298" s="477">
        <v>0</v>
      </c>
      <c r="S298" s="477">
        <v>0</v>
      </c>
      <c r="T298" s="477">
        <v>0</v>
      </c>
      <c r="U298" s="477">
        <v>0</v>
      </c>
      <c r="V298" s="477">
        <v>0</v>
      </c>
      <c r="W298" s="477">
        <v>0</v>
      </c>
      <c r="X298" s="477">
        <v>0</v>
      </c>
      <c r="Y298" s="477">
        <v>0</v>
      </c>
      <c r="Z298" s="477">
        <v>0</v>
      </c>
      <c r="AA298" s="477">
        <v>0</v>
      </c>
      <c r="AB298" s="477">
        <v>0</v>
      </c>
      <c r="AC298" s="477">
        <v>0</v>
      </c>
      <c r="AD298" s="483">
        <v>11418.8</v>
      </c>
      <c r="AE298" s="477">
        <f t="shared" si="48"/>
        <v>0</v>
      </c>
      <c r="AF298" s="477">
        <f t="shared" si="48"/>
        <v>0</v>
      </c>
      <c r="AG298" s="476">
        <f t="shared" si="48"/>
        <v>0</v>
      </c>
    </row>
    <row r="299" spans="1:34" x14ac:dyDescent="0.3">
      <c r="A299" s="464" t="s">
        <v>714</v>
      </c>
      <c r="B299" s="475" t="s">
        <v>505</v>
      </c>
      <c r="C299" s="475" t="s">
        <v>720</v>
      </c>
      <c r="D299" s="477">
        <v>0</v>
      </c>
      <c r="E299" s="477">
        <v>0</v>
      </c>
      <c r="F299" s="477">
        <v>0</v>
      </c>
      <c r="G299" s="477">
        <v>0</v>
      </c>
      <c r="H299" s="477">
        <v>0</v>
      </c>
      <c r="I299" s="477">
        <v>0</v>
      </c>
      <c r="J299" s="477">
        <v>0</v>
      </c>
      <c r="K299" s="477">
        <v>0</v>
      </c>
      <c r="L299" s="477">
        <v>0</v>
      </c>
      <c r="M299" s="477">
        <v>0</v>
      </c>
      <c r="N299" s="477">
        <v>0</v>
      </c>
      <c r="O299" s="477">
        <v>0</v>
      </c>
      <c r="P299" s="477">
        <v>0</v>
      </c>
      <c r="Q299" s="477">
        <v>0</v>
      </c>
      <c r="R299" s="477">
        <v>0</v>
      </c>
      <c r="S299" s="477">
        <v>0</v>
      </c>
      <c r="T299" s="477">
        <v>0</v>
      </c>
      <c r="U299" s="477">
        <v>0</v>
      </c>
      <c r="V299" s="477">
        <v>0</v>
      </c>
      <c r="W299" s="477">
        <v>0</v>
      </c>
      <c r="X299" s="477">
        <v>0</v>
      </c>
      <c r="Y299" s="483">
        <v>-166.98999999999998</v>
      </c>
      <c r="Z299" s="477">
        <v>0</v>
      </c>
      <c r="AA299" s="477">
        <v>0</v>
      </c>
      <c r="AB299" s="483">
        <v>166.99</v>
      </c>
      <c r="AC299" s="477">
        <v>0</v>
      </c>
      <c r="AD299" s="477">
        <v>0</v>
      </c>
      <c r="AE299" s="477">
        <f t="shared" si="48"/>
        <v>0</v>
      </c>
      <c r="AF299" s="477">
        <f t="shared" si="48"/>
        <v>0</v>
      </c>
      <c r="AG299" s="477">
        <f t="shared" si="48"/>
        <v>0</v>
      </c>
    </row>
    <row r="300" spans="1:34" s="470" customFormat="1" ht="24" x14ac:dyDescent="0.3">
      <c r="A300" s="466" t="s">
        <v>323</v>
      </c>
      <c r="B300" s="467" t="s">
        <v>505</v>
      </c>
      <c r="C300" s="467"/>
      <c r="D300" s="468">
        <f>SUM(D301)</f>
        <v>0</v>
      </c>
      <c r="E300" s="468">
        <f t="shared" ref="E300:AG300" si="60">SUM(E301)</f>
        <v>0</v>
      </c>
      <c r="F300" s="468">
        <f t="shared" si="60"/>
        <v>0</v>
      </c>
      <c r="G300" s="468">
        <f t="shared" si="60"/>
        <v>0</v>
      </c>
      <c r="H300" s="468">
        <f t="shared" si="60"/>
        <v>0</v>
      </c>
      <c r="I300" s="468">
        <f t="shared" si="60"/>
        <v>0</v>
      </c>
      <c r="J300" s="468">
        <f t="shared" si="60"/>
        <v>0</v>
      </c>
      <c r="K300" s="468">
        <f t="shared" si="60"/>
        <v>0</v>
      </c>
      <c r="L300" s="468">
        <f t="shared" si="60"/>
        <v>54639.66</v>
      </c>
      <c r="M300" s="468">
        <f t="shared" si="60"/>
        <v>0</v>
      </c>
      <c r="N300" s="468">
        <f t="shared" si="60"/>
        <v>0</v>
      </c>
      <c r="O300" s="468">
        <f t="shared" si="60"/>
        <v>0</v>
      </c>
      <c r="P300" s="468">
        <f t="shared" si="60"/>
        <v>0</v>
      </c>
      <c r="Q300" s="468">
        <f t="shared" si="60"/>
        <v>0</v>
      </c>
      <c r="R300" s="468">
        <f t="shared" si="60"/>
        <v>0</v>
      </c>
      <c r="S300" s="468">
        <f t="shared" si="60"/>
        <v>0</v>
      </c>
      <c r="T300" s="468">
        <f t="shared" si="60"/>
        <v>0</v>
      </c>
      <c r="U300" s="468">
        <f t="shared" si="60"/>
        <v>0</v>
      </c>
      <c r="V300" s="468">
        <f t="shared" si="60"/>
        <v>0</v>
      </c>
      <c r="W300" s="468">
        <f t="shared" si="60"/>
        <v>0</v>
      </c>
      <c r="X300" s="468">
        <f t="shared" si="60"/>
        <v>0</v>
      </c>
      <c r="Y300" s="468">
        <f t="shared" si="60"/>
        <v>0</v>
      </c>
      <c r="Z300" s="468">
        <f t="shared" si="60"/>
        <v>0</v>
      </c>
      <c r="AA300" s="468">
        <f t="shared" si="60"/>
        <v>0</v>
      </c>
      <c r="AB300" s="468">
        <f t="shared" si="60"/>
        <v>0</v>
      </c>
      <c r="AC300" s="468">
        <f t="shared" si="60"/>
        <v>0</v>
      </c>
      <c r="AD300" s="468">
        <f t="shared" si="60"/>
        <v>0</v>
      </c>
      <c r="AE300" s="468">
        <f t="shared" si="60"/>
        <v>0</v>
      </c>
      <c r="AF300" s="468">
        <f t="shared" si="60"/>
        <v>0</v>
      </c>
      <c r="AG300" s="468">
        <f t="shared" si="60"/>
        <v>54639.66</v>
      </c>
      <c r="AH300" s="470" t="b">
        <v>1</v>
      </c>
    </row>
    <row r="301" spans="1:34" x14ac:dyDescent="0.3">
      <c r="A301" s="464" t="s">
        <v>716</v>
      </c>
      <c r="B301" s="475" t="s">
        <v>505</v>
      </c>
      <c r="C301" s="475" t="s">
        <v>720</v>
      </c>
      <c r="D301" s="477">
        <v>0</v>
      </c>
      <c r="E301" s="477">
        <v>0</v>
      </c>
      <c r="F301" s="476">
        <v>0</v>
      </c>
      <c r="G301" s="477">
        <v>0</v>
      </c>
      <c r="H301" s="477">
        <v>0</v>
      </c>
      <c r="I301" s="477">
        <v>0</v>
      </c>
      <c r="J301" s="477">
        <v>0</v>
      </c>
      <c r="K301" s="477">
        <v>0</v>
      </c>
      <c r="L301" s="476">
        <v>54639.66</v>
      </c>
      <c r="M301" s="477">
        <v>0</v>
      </c>
      <c r="N301" s="477">
        <v>0</v>
      </c>
      <c r="O301" s="476">
        <v>0</v>
      </c>
      <c r="P301" s="477">
        <v>0</v>
      </c>
      <c r="Q301" s="477">
        <v>0</v>
      </c>
      <c r="R301" s="476">
        <v>0</v>
      </c>
      <c r="S301" s="476">
        <v>0</v>
      </c>
      <c r="T301" s="476">
        <v>0</v>
      </c>
      <c r="U301" s="476">
        <v>0</v>
      </c>
      <c r="V301" s="476">
        <v>0</v>
      </c>
      <c r="W301" s="476">
        <v>0</v>
      </c>
      <c r="X301" s="476">
        <v>0</v>
      </c>
      <c r="Y301" s="477">
        <v>0</v>
      </c>
      <c r="Z301" s="477">
        <v>0</v>
      </c>
      <c r="AA301" s="477">
        <v>0</v>
      </c>
      <c r="AB301" s="477">
        <v>0</v>
      </c>
      <c r="AC301" s="477">
        <v>0</v>
      </c>
      <c r="AD301" s="477">
        <v>0</v>
      </c>
      <c r="AE301" s="477">
        <f t="shared" ref="AE301:AG301" si="61">SUM(A301,D301,G301,J301,M301,P301,S301,V301,Y301,AB301)</f>
        <v>0</v>
      </c>
      <c r="AF301" s="477">
        <f t="shared" si="61"/>
        <v>0</v>
      </c>
      <c r="AG301" s="483">
        <f t="shared" si="61"/>
        <v>54639.66</v>
      </c>
    </row>
    <row r="302" spans="1:34" s="470" customFormat="1" x14ac:dyDescent="0.3">
      <c r="A302" s="466" t="s">
        <v>320</v>
      </c>
      <c r="B302" s="467" t="s">
        <v>505</v>
      </c>
      <c r="C302" s="467"/>
      <c r="D302" s="468">
        <f>SUM(D303:D304)</f>
        <v>0</v>
      </c>
      <c r="E302" s="468">
        <f t="shared" ref="E302:AG302" si="62">SUM(E303:E304)</f>
        <v>0</v>
      </c>
      <c r="F302" s="468">
        <f t="shared" si="62"/>
        <v>0</v>
      </c>
      <c r="G302" s="468">
        <f t="shared" si="62"/>
        <v>0</v>
      </c>
      <c r="H302" s="468">
        <f t="shared" si="62"/>
        <v>0</v>
      </c>
      <c r="I302" s="468">
        <f t="shared" si="62"/>
        <v>0</v>
      </c>
      <c r="J302" s="468">
        <f t="shared" si="62"/>
        <v>0</v>
      </c>
      <c r="K302" s="468">
        <f t="shared" si="62"/>
        <v>0</v>
      </c>
      <c r="L302" s="468">
        <f t="shared" si="62"/>
        <v>0</v>
      </c>
      <c r="M302" s="468">
        <f t="shared" si="62"/>
        <v>1322424.26</v>
      </c>
      <c r="N302" s="468">
        <f t="shared" si="62"/>
        <v>0</v>
      </c>
      <c r="O302" s="468">
        <f t="shared" si="62"/>
        <v>0</v>
      </c>
      <c r="P302" s="468">
        <f t="shared" si="62"/>
        <v>1744884.6199999999</v>
      </c>
      <c r="Q302" s="468">
        <f t="shared" si="62"/>
        <v>0</v>
      </c>
      <c r="R302" s="468">
        <f t="shared" si="62"/>
        <v>0</v>
      </c>
      <c r="S302" s="468">
        <f t="shared" si="62"/>
        <v>0</v>
      </c>
      <c r="T302" s="468">
        <f t="shared" si="62"/>
        <v>0</v>
      </c>
      <c r="U302" s="468">
        <f t="shared" si="62"/>
        <v>0</v>
      </c>
      <c r="V302" s="468">
        <f t="shared" si="62"/>
        <v>0</v>
      </c>
      <c r="W302" s="468">
        <f t="shared" si="62"/>
        <v>0</v>
      </c>
      <c r="X302" s="468">
        <f t="shared" si="62"/>
        <v>0</v>
      </c>
      <c r="Y302" s="468">
        <f t="shared" si="62"/>
        <v>0</v>
      </c>
      <c r="Z302" s="468">
        <f t="shared" si="62"/>
        <v>0</v>
      </c>
      <c r="AA302" s="468">
        <f t="shared" si="62"/>
        <v>0</v>
      </c>
      <c r="AB302" s="468">
        <f t="shared" si="62"/>
        <v>0</v>
      </c>
      <c r="AC302" s="468">
        <f t="shared" si="62"/>
        <v>0</v>
      </c>
      <c r="AD302" s="468">
        <f t="shared" si="62"/>
        <v>0</v>
      </c>
      <c r="AE302" s="468">
        <f t="shared" si="62"/>
        <v>3067308.88</v>
      </c>
      <c r="AF302" s="468">
        <f t="shared" si="62"/>
        <v>0</v>
      </c>
      <c r="AG302" s="468">
        <f t="shared" si="62"/>
        <v>0</v>
      </c>
      <c r="AH302" s="470" t="b">
        <v>1</v>
      </c>
    </row>
    <row r="303" spans="1:34" x14ac:dyDescent="0.3">
      <c r="A303" s="464" t="s">
        <v>716</v>
      </c>
      <c r="B303" s="475" t="s">
        <v>505</v>
      </c>
      <c r="C303" s="475" t="s">
        <v>720</v>
      </c>
      <c r="D303" s="477">
        <v>0</v>
      </c>
      <c r="E303" s="477">
        <v>0</v>
      </c>
      <c r="F303" s="476">
        <v>0</v>
      </c>
      <c r="G303" s="477">
        <v>0</v>
      </c>
      <c r="H303" s="477">
        <v>0</v>
      </c>
      <c r="I303" s="477">
        <v>0</v>
      </c>
      <c r="J303" s="477">
        <v>0</v>
      </c>
      <c r="K303" s="477">
        <v>0</v>
      </c>
      <c r="L303" s="477">
        <v>0</v>
      </c>
      <c r="M303" s="1165">
        <v>1322424.26</v>
      </c>
      <c r="N303" s="477">
        <v>0</v>
      </c>
      <c r="O303" s="476">
        <v>0</v>
      </c>
      <c r="P303" s="1165">
        <v>1744884.6199999999</v>
      </c>
      <c r="Q303" s="477">
        <v>0</v>
      </c>
      <c r="R303" s="476">
        <v>0</v>
      </c>
      <c r="S303" s="476">
        <v>0</v>
      </c>
      <c r="T303" s="476">
        <v>0</v>
      </c>
      <c r="U303" s="476">
        <v>0</v>
      </c>
      <c r="V303" s="476">
        <v>0</v>
      </c>
      <c r="W303" s="476">
        <v>0</v>
      </c>
      <c r="X303" s="476">
        <v>0</v>
      </c>
      <c r="Y303" s="477">
        <v>0</v>
      </c>
      <c r="Z303" s="477">
        <v>0</v>
      </c>
      <c r="AA303" s="477">
        <v>0</v>
      </c>
      <c r="AB303" s="477">
        <v>0</v>
      </c>
      <c r="AC303" s="477">
        <v>0</v>
      </c>
      <c r="AD303" s="477">
        <v>0</v>
      </c>
      <c r="AE303" s="476">
        <f t="shared" si="48"/>
        <v>3067308.88</v>
      </c>
      <c r="AF303" s="477">
        <f t="shared" si="48"/>
        <v>0</v>
      </c>
      <c r="AG303" s="477">
        <f t="shared" si="48"/>
        <v>0</v>
      </c>
    </row>
    <row r="304" spans="1:34" x14ac:dyDescent="0.3">
      <c r="A304" s="464" t="s">
        <v>714</v>
      </c>
      <c r="B304" s="475" t="s">
        <v>505</v>
      </c>
      <c r="C304" s="475" t="s">
        <v>722</v>
      </c>
      <c r="D304" s="477">
        <v>0</v>
      </c>
      <c r="E304" s="477">
        <v>0</v>
      </c>
      <c r="F304" s="476">
        <v>0</v>
      </c>
      <c r="G304" s="477">
        <v>0</v>
      </c>
      <c r="H304" s="477">
        <v>0</v>
      </c>
      <c r="I304" s="477">
        <v>0</v>
      </c>
      <c r="J304" s="477">
        <v>0</v>
      </c>
      <c r="K304" s="477">
        <v>0</v>
      </c>
      <c r="L304" s="477">
        <v>0</v>
      </c>
      <c r="M304" s="477">
        <v>0</v>
      </c>
      <c r="N304" s="477">
        <v>0</v>
      </c>
      <c r="O304" s="476">
        <v>0</v>
      </c>
      <c r="P304" s="477">
        <v>0</v>
      </c>
      <c r="Q304" s="477">
        <v>0</v>
      </c>
      <c r="R304" s="476">
        <v>0</v>
      </c>
      <c r="S304" s="476">
        <v>0</v>
      </c>
      <c r="T304" s="476">
        <v>0</v>
      </c>
      <c r="U304" s="476">
        <v>0</v>
      </c>
      <c r="V304" s="476">
        <v>0</v>
      </c>
      <c r="W304" s="476">
        <v>0</v>
      </c>
      <c r="X304" s="476">
        <v>0</v>
      </c>
      <c r="Y304" s="477">
        <v>0</v>
      </c>
      <c r="Z304" s="477">
        <v>0</v>
      </c>
      <c r="AA304" s="477">
        <v>0</v>
      </c>
      <c r="AB304" s="477">
        <v>0</v>
      </c>
      <c r="AC304" s="477">
        <v>0</v>
      </c>
      <c r="AD304" s="477">
        <v>0</v>
      </c>
      <c r="AE304" s="477">
        <f t="shared" si="48"/>
        <v>0</v>
      </c>
      <c r="AF304" s="477">
        <f t="shared" si="48"/>
        <v>0</v>
      </c>
      <c r="AG304" s="477">
        <f t="shared" si="48"/>
        <v>0</v>
      </c>
    </row>
    <row r="305" spans="1:34" s="470" customFormat="1" ht="24" x14ac:dyDescent="0.3">
      <c r="A305" s="466" t="s">
        <v>318</v>
      </c>
      <c r="B305" s="467" t="s">
        <v>1343</v>
      </c>
      <c r="C305" s="467"/>
      <c r="D305" s="468">
        <f>SUM(D306:D322)</f>
        <v>0</v>
      </c>
      <c r="E305" s="468">
        <f t="shared" ref="E305:AG305" si="63">SUM(E306:E322)</f>
        <v>0</v>
      </c>
      <c r="F305" s="468">
        <f t="shared" si="63"/>
        <v>3558524.84</v>
      </c>
      <c r="G305" s="468">
        <f t="shared" si="63"/>
        <v>0</v>
      </c>
      <c r="H305" s="468">
        <f t="shared" si="63"/>
        <v>0</v>
      </c>
      <c r="I305" s="468">
        <f t="shared" si="63"/>
        <v>31000</v>
      </c>
      <c r="J305" s="468">
        <f t="shared" si="63"/>
        <v>0</v>
      </c>
      <c r="K305" s="468">
        <f t="shared" si="63"/>
        <v>0</v>
      </c>
      <c r="L305" s="468">
        <f t="shared" si="63"/>
        <v>31238.850000000002</v>
      </c>
      <c r="M305" s="468">
        <f t="shared" si="63"/>
        <v>0</v>
      </c>
      <c r="N305" s="468">
        <f t="shared" si="63"/>
        <v>0</v>
      </c>
      <c r="O305" s="468">
        <f t="shared" si="63"/>
        <v>271733.82</v>
      </c>
      <c r="P305" s="468">
        <f t="shared" si="63"/>
        <v>0</v>
      </c>
      <c r="Q305" s="468">
        <f t="shared" si="63"/>
        <v>0</v>
      </c>
      <c r="R305" s="468">
        <f t="shared" si="63"/>
        <v>6119827.7399999993</v>
      </c>
      <c r="S305" s="468">
        <f t="shared" si="63"/>
        <v>0</v>
      </c>
      <c r="T305" s="468">
        <f t="shared" si="63"/>
        <v>0</v>
      </c>
      <c r="U305" s="468">
        <f t="shared" si="63"/>
        <v>0</v>
      </c>
      <c r="V305" s="468">
        <f t="shared" si="63"/>
        <v>0</v>
      </c>
      <c r="W305" s="468">
        <f t="shared" si="63"/>
        <v>0</v>
      </c>
      <c r="X305" s="468">
        <f t="shared" si="63"/>
        <v>0</v>
      </c>
      <c r="Y305" s="468">
        <f t="shared" si="63"/>
        <v>0</v>
      </c>
      <c r="Z305" s="468">
        <f t="shared" si="63"/>
        <v>0</v>
      </c>
      <c r="AA305" s="468">
        <f t="shared" si="63"/>
        <v>14500</v>
      </c>
      <c r="AB305" s="468">
        <f t="shared" si="63"/>
        <v>0</v>
      </c>
      <c r="AC305" s="468">
        <f t="shared" si="63"/>
        <v>0</v>
      </c>
      <c r="AD305" s="486">
        <f t="shared" si="63"/>
        <v>-3000000</v>
      </c>
      <c r="AE305" s="468">
        <f t="shared" si="63"/>
        <v>0</v>
      </c>
      <c r="AF305" s="468">
        <f t="shared" si="63"/>
        <v>0</v>
      </c>
      <c r="AG305" s="468">
        <f t="shared" si="63"/>
        <v>7026825.25</v>
      </c>
      <c r="AH305" s="470" t="b">
        <v>1</v>
      </c>
    </row>
    <row r="306" spans="1:34" x14ac:dyDescent="0.3">
      <c r="A306" s="464" t="s">
        <v>716</v>
      </c>
      <c r="B306" s="475" t="s">
        <v>505</v>
      </c>
      <c r="C306" s="475" t="s">
        <v>720</v>
      </c>
      <c r="D306" s="477">
        <v>0</v>
      </c>
      <c r="E306" s="477">
        <v>0</v>
      </c>
      <c r="F306" s="476">
        <v>85474</v>
      </c>
      <c r="G306" s="476">
        <v>0</v>
      </c>
      <c r="H306" s="477">
        <v>0</v>
      </c>
      <c r="I306" s="477">
        <v>0</v>
      </c>
      <c r="J306" s="477">
        <v>0</v>
      </c>
      <c r="K306" s="477">
        <v>0</v>
      </c>
      <c r="L306" s="476">
        <v>0</v>
      </c>
      <c r="M306" s="476">
        <v>0</v>
      </c>
      <c r="N306" s="476">
        <v>0</v>
      </c>
      <c r="O306" s="476">
        <v>231700.82</v>
      </c>
      <c r="P306" s="476">
        <v>0</v>
      </c>
      <c r="Q306" s="476">
        <v>0</v>
      </c>
      <c r="R306" s="476">
        <v>6103461.2699999996</v>
      </c>
      <c r="S306" s="476">
        <v>0</v>
      </c>
      <c r="T306" s="476">
        <v>0</v>
      </c>
      <c r="U306" s="476">
        <v>0</v>
      </c>
      <c r="V306" s="476">
        <v>0</v>
      </c>
      <c r="W306" s="476">
        <v>0</v>
      </c>
      <c r="X306" s="476">
        <v>0</v>
      </c>
      <c r="Y306" s="476">
        <v>0</v>
      </c>
      <c r="Z306" s="476">
        <v>0</v>
      </c>
      <c r="AA306" s="476">
        <v>0</v>
      </c>
      <c r="AB306" s="476">
        <v>0</v>
      </c>
      <c r="AC306" s="476">
        <v>0</v>
      </c>
      <c r="AD306" s="477"/>
      <c r="AE306" s="477">
        <f t="shared" si="48"/>
        <v>0</v>
      </c>
      <c r="AF306" s="477">
        <f t="shared" si="48"/>
        <v>0</v>
      </c>
      <c r="AG306" s="483">
        <f t="shared" si="48"/>
        <v>6420636.0899999999</v>
      </c>
    </row>
    <row r="307" spans="1:34" x14ac:dyDescent="0.3">
      <c r="A307" s="464" t="s">
        <v>716</v>
      </c>
      <c r="B307" s="475" t="s">
        <v>504</v>
      </c>
      <c r="C307" s="475" t="s">
        <v>720</v>
      </c>
      <c r="D307" s="477">
        <v>0</v>
      </c>
      <c r="E307" s="477">
        <v>0</v>
      </c>
      <c r="F307" s="476">
        <v>0</v>
      </c>
      <c r="G307" s="476">
        <v>0</v>
      </c>
      <c r="H307" s="477">
        <v>0</v>
      </c>
      <c r="I307" s="476">
        <v>0</v>
      </c>
      <c r="J307" s="477">
        <v>0</v>
      </c>
      <c r="K307" s="477">
        <v>0</v>
      </c>
      <c r="L307" s="476">
        <v>0</v>
      </c>
      <c r="M307" s="476">
        <v>0</v>
      </c>
      <c r="N307" s="476">
        <v>0</v>
      </c>
      <c r="O307" s="476">
        <v>0</v>
      </c>
      <c r="P307" s="476">
        <v>0</v>
      </c>
      <c r="Q307" s="476">
        <v>0</v>
      </c>
      <c r="R307" s="476">
        <v>0</v>
      </c>
      <c r="S307" s="476">
        <v>0</v>
      </c>
      <c r="T307" s="476">
        <v>0</v>
      </c>
      <c r="U307" s="476">
        <v>0</v>
      </c>
      <c r="V307" s="476">
        <v>0</v>
      </c>
      <c r="W307" s="476">
        <v>0</v>
      </c>
      <c r="X307" s="476">
        <v>0</v>
      </c>
      <c r="Y307" s="476">
        <v>0</v>
      </c>
      <c r="Z307" s="476">
        <v>0</v>
      </c>
      <c r="AA307" s="476">
        <v>0</v>
      </c>
      <c r="AB307" s="476">
        <v>0</v>
      </c>
      <c r="AC307" s="476">
        <v>0</v>
      </c>
      <c r="AD307" s="477"/>
      <c r="AE307" s="477">
        <f t="shared" si="48"/>
        <v>0</v>
      </c>
      <c r="AF307" s="477">
        <f t="shared" si="48"/>
        <v>0</v>
      </c>
      <c r="AG307" s="477">
        <f t="shared" si="48"/>
        <v>0</v>
      </c>
    </row>
    <row r="308" spans="1:34" x14ac:dyDescent="0.3">
      <c r="A308" s="464" t="s">
        <v>715</v>
      </c>
      <c r="B308" s="475" t="s">
        <v>505</v>
      </c>
      <c r="C308" s="475" t="s">
        <v>722</v>
      </c>
      <c r="D308" s="477">
        <v>0</v>
      </c>
      <c r="E308" s="477">
        <v>0</v>
      </c>
      <c r="F308" s="476">
        <v>4000</v>
      </c>
      <c r="G308" s="477">
        <v>0</v>
      </c>
      <c r="H308" s="477">
        <v>0</v>
      </c>
      <c r="I308" s="477">
        <v>0</v>
      </c>
      <c r="J308" s="477">
        <v>0</v>
      </c>
      <c r="K308" s="477">
        <v>0</v>
      </c>
      <c r="L308" s="476">
        <v>0</v>
      </c>
      <c r="M308" s="476">
        <v>0</v>
      </c>
      <c r="N308" s="476">
        <v>0</v>
      </c>
      <c r="O308" s="476">
        <v>0</v>
      </c>
      <c r="P308" s="476">
        <v>0</v>
      </c>
      <c r="Q308" s="476">
        <v>0</v>
      </c>
      <c r="R308" s="476">
        <v>0</v>
      </c>
      <c r="S308" s="476">
        <v>0</v>
      </c>
      <c r="T308" s="476">
        <v>0</v>
      </c>
      <c r="U308" s="476">
        <v>0</v>
      </c>
      <c r="V308" s="476">
        <v>0</v>
      </c>
      <c r="W308" s="476">
        <v>0</v>
      </c>
      <c r="X308" s="476">
        <v>0</v>
      </c>
      <c r="Y308" s="476">
        <v>0</v>
      </c>
      <c r="Z308" s="476">
        <v>0</v>
      </c>
      <c r="AA308" s="477">
        <v>0</v>
      </c>
      <c r="AB308" s="476">
        <v>0</v>
      </c>
      <c r="AC308" s="476">
        <v>0</v>
      </c>
      <c r="AD308" s="477"/>
      <c r="AE308" s="477">
        <f t="shared" si="48"/>
        <v>0</v>
      </c>
      <c r="AF308" s="477">
        <f t="shared" si="48"/>
        <v>0</v>
      </c>
      <c r="AG308" s="483">
        <f t="shared" si="48"/>
        <v>4000</v>
      </c>
    </row>
    <row r="309" spans="1:34" x14ac:dyDescent="0.3">
      <c r="A309" s="464" t="s">
        <v>715</v>
      </c>
      <c r="B309" s="475" t="s">
        <v>504</v>
      </c>
      <c r="C309" s="475" t="s">
        <v>722</v>
      </c>
      <c r="D309" s="477">
        <v>0</v>
      </c>
      <c r="E309" s="477">
        <v>0</v>
      </c>
      <c r="F309" s="476">
        <v>0</v>
      </c>
      <c r="G309" s="477">
        <v>0</v>
      </c>
      <c r="H309" s="477">
        <v>0</v>
      </c>
      <c r="I309" s="477">
        <v>0</v>
      </c>
      <c r="J309" s="477">
        <v>0</v>
      </c>
      <c r="K309" s="477">
        <v>0</v>
      </c>
      <c r="L309" s="476">
        <v>0</v>
      </c>
      <c r="M309" s="476">
        <v>0</v>
      </c>
      <c r="N309" s="476">
        <v>0</v>
      </c>
      <c r="O309" s="477">
        <v>0</v>
      </c>
      <c r="P309" s="476">
        <v>0</v>
      </c>
      <c r="Q309" s="476">
        <v>0</v>
      </c>
      <c r="R309" s="477">
        <v>0</v>
      </c>
      <c r="S309" s="476">
        <v>0</v>
      </c>
      <c r="T309" s="476">
        <v>0</v>
      </c>
      <c r="U309" s="476">
        <v>0</v>
      </c>
      <c r="V309" s="476">
        <v>0</v>
      </c>
      <c r="W309" s="476">
        <v>0</v>
      </c>
      <c r="X309" s="476">
        <v>0</v>
      </c>
      <c r="Y309" s="476">
        <v>0</v>
      </c>
      <c r="Z309" s="476">
        <v>0</v>
      </c>
      <c r="AA309" s="477">
        <v>0</v>
      </c>
      <c r="AB309" s="476">
        <v>0</v>
      </c>
      <c r="AC309" s="476">
        <v>0</v>
      </c>
      <c r="AD309" s="477"/>
      <c r="AE309" s="477">
        <f t="shared" si="48"/>
        <v>0</v>
      </c>
      <c r="AF309" s="477">
        <f t="shared" si="48"/>
        <v>0</v>
      </c>
      <c r="AG309" s="477">
        <f t="shared" si="48"/>
        <v>0</v>
      </c>
    </row>
    <row r="310" spans="1:34" x14ac:dyDescent="0.3">
      <c r="A310" s="464" t="s">
        <v>714</v>
      </c>
      <c r="B310" s="475" t="s">
        <v>505</v>
      </c>
      <c r="C310" s="475" t="s">
        <v>722</v>
      </c>
      <c r="D310" s="477">
        <v>0</v>
      </c>
      <c r="E310" s="477">
        <v>0</v>
      </c>
      <c r="F310" s="476">
        <v>3005805.48</v>
      </c>
      <c r="G310" s="477">
        <v>0</v>
      </c>
      <c r="H310" s="477">
        <v>0</v>
      </c>
      <c r="I310" s="477">
        <v>0</v>
      </c>
      <c r="J310" s="477">
        <v>0</v>
      </c>
      <c r="K310" s="477">
        <v>0</v>
      </c>
      <c r="L310" s="477">
        <v>0</v>
      </c>
      <c r="M310" s="476">
        <v>0</v>
      </c>
      <c r="N310" s="476">
        <v>0</v>
      </c>
      <c r="O310" s="476">
        <v>0</v>
      </c>
      <c r="P310" s="476">
        <v>0</v>
      </c>
      <c r="Q310" s="476">
        <v>0</v>
      </c>
      <c r="R310" s="476">
        <v>0</v>
      </c>
      <c r="S310" s="476">
        <v>0</v>
      </c>
      <c r="T310" s="476">
        <v>0</v>
      </c>
      <c r="U310" s="476">
        <v>0</v>
      </c>
      <c r="V310" s="476">
        <v>0</v>
      </c>
      <c r="W310" s="476">
        <v>0</v>
      </c>
      <c r="X310" s="476">
        <v>0</v>
      </c>
      <c r="Y310" s="476">
        <v>0</v>
      </c>
      <c r="Z310" s="476">
        <v>0</v>
      </c>
      <c r="AA310" s="477">
        <v>0</v>
      </c>
      <c r="AB310" s="476">
        <v>0</v>
      </c>
      <c r="AC310" s="476">
        <v>0</v>
      </c>
      <c r="AD310" s="487">
        <v>-3000000</v>
      </c>
      <c r="AE310" s="477">
        <f t="shared" si="48"/>
        <v>0</v>
      </c>
      <c r="AF310" s="477">
        <f t="shared" si="48"/>
        <v>0</v>
      </c>
      <c r="AG310" s="487">
        <f t="shared" si="48"/>
        <v>5805.4799999999814</v>
      </c>
    </row>
    <row r="311" spans="1:34" x14ac:dyDescent="0.3">
      <c r="A311" s="464" t="s">
        <v>714</v>
      </c>
      <c r="B311" s="475" t="s">
        <v>504</v>
      </c>
      <c r="C311" s="475" t="s">
        <v>722</v>
      </c>
      <c r="D311" s="477">
        <v>0</v>
      </c>
      <c r="E311" s="477">
        <v>0</v>
      </c>
      <c r="F311" s="476">
        <v>0</v>
      </c>
      <c r="G311" s="477">
        <v>0</v>
      </c>
      <c r="H311" s="477">
        <v>0</v>
      </c>
      <c r="I311" s="477">
        <v>0</v>
      </c>
      <c r="J311" s="477">
        <v>0</v>
      </c>
      <c r="K311" s="477">
        <v>0</v>
      </c>
      <c r="L311" s="476">
        <v>0</v>
      </c>
      <c r="M311" s="476">
        <v>0</v>
      </c>
      <c r="N311" s="476">
        <v>0</v>
      </c>
      <c r="O311" s="477">
        <v>0</v>
      </c>
      <c r="P311" s="476">
        <v>0</v>
      </c>
      <c r="Q311" s="476">
        <v>0</v>
      </c>
      <c r="R311" s="477">
        <v>0</v>
      </c>
      <c r="S311" s="476">
        <v>0</v>
      </c>
      <c r="T311" s="476">
        <v>0</v>
      </c>
      <c r="U311" s="476">
        <v>0</v>
      </c>
      <c r="V311" s="476">
        <v>0</v>
      </c>
      <c r="W311" s="476">
        <v>0</v>
      </c>
      <c r="X311" s="476">
        <v>0</v>
      </c>
      <c r="Y311" s="476">
        <v>0</v>
      </c>
      <c r="Z311" s="476">
        <v>0</v>
      </c>
      <c r="AA311" s="477">
        <v>0</v>
      </c>
      <c r="AB311" s="476">
        <v>0</v>
      </c>
      <c r="AC311" s="476">
        <v>0</v>
      </c>
      <c r="AD311" s="477"/>
      <c r="AE311" s="477">
        <f t="shared" si="48"/>
        <v>0</v>
      </c>
      <c r="AF311" s="477">
        <f t="shared" si="48"/>
        <v>0</v>
      </c>
      <c r="AG311" s="477">
        <f t="shared" si="48"/>
        <v>0</v>
      </c>
    </row>
    <row r="312" spans="1:34" x14ac:dyDescent="0.3">
      <c r="A312" s="464" t="s">
        <v>713</v>
      </c>
      <c r="B312" s="475" t="s">
        <v>505</v>
      </c>
      <c r="C312" s="475" t="s">
        <v>722</v>
      </c>
      <c r="D312" s="477">
        <v>0</v>
      </c>
      <c r="E312" s="477">
        <v>0</v>
      </c>
      <c r="F312" s="476">
        <v>850.5</v>
      </c>
      <c r="G312" s="477">
        <v>0</v>
      </c>
      <c r="H312" s="477">
        <v>0</v>
      </c>
      <c r="I312" s="477">
        <v>0</v>
      </c>
      <c r="J312" s="477">
        <v>0</v>
      </c>
      <c r="K312" s="477">
        <v>0</v>
      </c>
      <c r="L312" s="476">
        <v>0</v>
      </c>
      <c r="M312" s="476">
        <v>0</v>
      </c>
      <c r="N312" s="476">
        <v>0</v>
      </c>
      <c r="O312" s="476">
        <v>0</v>
      </c>
      <c r="P312" s="476">
        <v>0</v>
      </c>
      <c r="Q312" s="476">
        <v>0</v>
      </c>
      <c r="R312" s="476">
        <v>0</v>
      </c>
      <c r="S312" s="476">
        <v>0</v>
      </c>
      <c r="T312" s="476">
        <v>0</v>
      </c>
      <c r="U312" s="476">
        <v>0</v>
      </c>
      <c r="V312" s="476">
        <v>0</v>
      </c>
      <c r="W312" s="476">
        <v>0</v>
      </c>
      <c r="X312" s="476">
        <v>0</v>
      </c>
      <c r="Y312" s="476">
        <v>0</v>
      </c>
      <c r="Z312" s="476">
        <v>0</v>
      </c>
      <c r="AA312" s="477">
        <v>0</v>
      </c>
      <c r="AB312" s="476">
        <v>0</v>
      </c>
      <c r="AC312" s="476">
        <v>0</v>
      </c>
      <c r="AD312" s="477"/>
      <c r="AE312" s="477">
        <f t="shared" si="48"/>
        <v>0</v>
      </c>
      <c r="AF312" s="477">
        <f t="shared" si="48"/>
        <v>0</v>
      </c>
      <c r="AG312" s="483">
        <f t="shared" si="48"/>
        <v>850.5</v>
      </c>
    </row>
    <row r="313" spans="1:34" x14ac:dyDescent="0.3">
      <c r="A313" s="464" t="s">
        <v>713</v>
      </c>
      <c r="B313" s="475" t="s">
        <v>504</v>
      </c>
      <c r="C313" s="475" t="s">
        <v>722</v>
      </c>
      <c r="D313" s="477">
        <v>0</v>
      </c>
      <c r="E313" s="477">
        <v>0</v>
      </c>
      <c r="F313" s="476">
        <v>0</v>
      </c>
      <c r="G313" s="477">
        <v>0</v>
      </c>
      <c r="H313" s="477">
        <v>0</v>
      </c>
      <c r="I313" s="477">
        <v>0</v>
      </c>
      <c r="J313" s="477">
        <v>0</v>
      </c>
      <c r="K313" s="477">
        <v>0</v>
      </c>
      <c r="L313" s="476">
        <v>0</v>
      </c>
      <c r="M313" s="476">
        <v>0</v>
      </c>
      <c r="N313" s="476">
        <v>0</v>
      </c>
      <c r="O313" s="477">
        <v>0</v>
      </c>
      <c r="P313" s="476">
        <v>0</v>
      </c>
      <c r="Q313" s="476">
        <v>0</v>
      </c>
      <c r="R313" s="477">
        <v>0</v>
      </c>
      <c r="S313" s="476">
        <v>0</v>
      </c>
      <c r="T313" s="476">
        <v>0</v>
      </c>
      <c r="U313" s="476">
        <v>0</v>
      </c>
      <c r="V313" s="476">
        <v>0</v>
      </c>
      <c r="W313" s="476">
        <v>0</v>
      </c>
      <c r="X313" s="476">
        <v>0</v>
      </c>
      <c r="Y313" s="476">
        <v>0</v>
      </c>
      <c r="Z313" s="476">
        <v>0</v>
      </c>
      <c r="AA313" s="477">
        <v>0</v>
      </c>
      <c r="AB313" s="476">
        <v>0</v>
      </c>
      <c r="AC313" s="476">
        <v>0</v>
      </c>
      <c r="AD313" s="477"/>
      <c r="AE313" s="477">
        <f t="shared" si="48"/>
        <v>0</v>
      </c>
      <c r="AF313" s="477">
        <f t="shared" si="48"/>
        <v>0</v>
      </c>
      <c r="AG313" s="477">
        <f t="shared" si="48"/>
        <v>0</v>
      </c>
    </row>
    <row r="314" spans="1:34" x14ac:dyDescent="0.3">
      <c r="A314" s="464" t="s">
        <v>712</v>
      </c>
      <c r="B314" s="475" t="s">
        <v>505</v>
      </c>
      <c r="C314" s="475" t="s">
        <v>722</v>
      </c>
      <c r="D314" s="477">
        <v>0</v>
      </c>
      <c r="E314" s="477">
        <v>0</v>
      </c>
      <c r="F314" s="476">
        <v>7135.5</v>
      </c>
      <c r="G314" s="477">
        <v>0</v>
      </c>
      <c r="H314" s="477">
        <v>0</v>
      </c>
      <c r="I314" s="477">
        <v>0</v>
      </c>
      <c r="J314" s="477">
        <v>0</v>
      </c>
      <c r="K314" s="477">
        <v>0</v>
      </c>
      <c r="L314" s="477">
        <v>0</v>
      </c>
      <c r="M314" s="476">
        <v>0</v>
      </c>
      <c r="N314" s="476">
        <v>0</v>
      </c>
      <c r="O314" s="476">
        <v>8078</v>
      </c>
      <c r="P314" s="476">
        <v>0</v>
      </c>
      <c r="Q314" s="476">
        <v>0</v>
      </c>
      <c r="R314" s="476">
        <v>0</v>
      </c>
      <c r="S314" s="476">
        <v>0</v>
      </c>
      <c r="T314" s="476">
        <v>0</v>
      </c>
      <c r="U314" s="476">
        <v>0</v>
      </c>
      <c r="V314" s="476">
        <v>0</v>
      </c>
      <c r="W314" s="476">
        <v>0</v>
      </c>
      <c r="X314" s="476">
        <v>0</v>
      </c>
      <c r="Y314" s="476">
        <v>0</v>
      </c>
      <c r="Z314" s="476">
        <v>0</v>
      </c>
      <c r="AA314" s="476">
        <v>10000</v>
      </c>
      <c r="AB314" s="476">
        <v>0</v>
      </c>
      <c r="AC314" s="476">
        <v>0</v>
      </c>
      <c r="AD314" s="477"/>
      <c r="AE314" s="477">
        <f t="shared" si="48"/>
        <v>0</v>
      </c>
      <c r="AF314" s="477">
        <f t="shared" si="48"/>
        <v>0</v>
      </c>
      <c r="AG314" s="483">
        <f t="shared" si="48"/>
        <v>25213.5</v>
      </c>
    </row>
    <row r="315" spans="1:34" x14ac:dyDescent="0.3">
      <c r="A315" s="464" t="s">
        <v>712</v>
      </c>
      <c r="B315" s="475" t="s">
        <v>504</v>
      </c>
      <c r="C315" s="475" t="s">
        <v>722</v>
      </c>
      <c r="D315" s="477">
        <v>0</v>
      </c>
      <c r="E315" s="477">
        <v>0</v>
      </c>
      <c r="F315" s="476">
        <v>0</v>
      </c>
      <c r="G315" s="477">
        <v>0</v>
      </c>
      <c r="H315" s="477">
        <v>0</v>
      </c>
      <c r="I315" s="477">
        <v>0</v>
      </c>
      <c r="J315" s="477">
        <v>0</v>
      </c>
      <c r="K315" s="477">
        <v>0</v>
      </c>
      <c r="L315" s="476">
        <v>1640.68</v>
      </c>
      <c r="M315" s="476">
        <v>0</v>
      </c>
      <c r="N315" s="476">
        <v>0</v>
      </c>
      <c r="O315" s="477">
        <v>0</v>
      </c>
      <c r="P315" s="476">
        <v>0</v>
      </c>
      <c r="Q315" s="476">
        <v>0</v>
      </c>
      <c r="R315" s="476">
        <v>0</v>
      </c>
      <c r="S315" s="476">
        <v>0</v>
      </c>
      <c r="T315" s="476">
        <v>0</v>
      </c>
      <c r="U315" s="476">
        <v>0</v>
      </c>
      <c r="V315" s="476">
        <v>0</v>
      </c>
      <c r="W315" s="476">
        <v>0</v>
      </c>
      <c r="X315" s="476">
        <v>0</v>
      </c>
      <c r="Y315" s="476">
        <v>0</v>
      </c>
      <c r="Z315" s="476">
        <v>0</v>
      </c>
      <c r="AA315" s="477">
        <v>0</v>
      </c>
      <c r="AB315" s="476">
        <v>0</v>
      </c>
      <c r="AC315" s="476">
        <v>0</v>
      </c>
      <c r="AD315" s="477"/>
      <c r="AE315" s="477">
        <f t="shared" si="48"/>
        <v>0</v>
      </c>
      <c r="AF315" s="477">
        <f t="shared" si="48"/>
        <v>0</v>
      </c>
      <c r="AG315" s="483">
        <f t="shared" si="48"/>
        <v>1640.68</v>
      </c>
    </row>
    <row r="316" spans="1:34" x14ac:dyDescent="0.3">
      <c r="A316" s="464" t="s">
        <v>711</v>
      </c>
      <c r="B316" s="475" t="s">
        <v>505</v>
      </c>
      <c r="C316" s="475" t="s">
        <v>722</v>
      </c>
      <c r="D316" s="477">
        <v>0</v>
      </c>
      <c r="E316" s="477">
        <v>0</v>
      </c>
      <c r="F316" s="476">
        <v>6615.01</v>
      </c>
      <c r="G316" s="477">
        <v>0</v>
      </c>
      <c r="H316" s="477">
        <v>0</v>
      </c>
      <c r="I316" s="477">
        <v>0</v>
      </c>
      <c r="J316" s="477">
        <v>0</v>
      </c>
      <c r="K316" s="477">
        <v>0</v>
      </c>
      <c r="L316" s="476">
        <v>0</v>
      </c>
      <c r="M316" s="476">
        <v>0</v>
      </c>
      <c r="N316" s="476">
        <v>0</v>
      </c>
      <c r="O316" s="476">
        <v>0</v>
      </c>
      <c r="P316" s="476">
        <v>0</v>
      </c>
      <c r="Q316" s="476">
        <v>0</v>
      </c>
      <c r="R316" s="476">
        <v>10000</v>
      </c>
      <c r="S316" s="476">
        <v>0</v>
      </c>
      <c r="T316" s="476">
        <v>0</v>
      </c>
      <c r="U316" s="476">
        <v>0</v>
      </c>
      <c r="V316" s="476">
        <v>0</v>
      </c>
      <c r="W316" s="476">
        <v>0</v>
      </c>
      <c r="X316" s="476">
        <v>0</v>
      </c>
      <c r="Y316" s="476">
        <v>0</v>
      </c>
      <c r="Z316" s="476">
        <v>0</v>
      </c>
      <c r="AA316" s="477">
        <v>0</v>
      </c>
      <c r="AB316" s="476">
        <v>0</v>
      </c>
      <c r="AC316" s="476">
        <v>0</v>
      </c>
      <c r="AD316" s="477"/>
      <c r="AE316" s="477">
        <f t="shared" si="48"/>
        <v>0</v>
      </c>
      <c r="AF316" s="477">
        <f t="shared" si="48"/>
        <v>0</v>
      </c>
      <c r="AG316" s="483">
        <f t="shared" si="48"/>
        <v>16615.010000000002</v>
      </c>
    </row>
    <row r="317" spans="1:34" x14ac:dyDescent="0.3">
      <c r="A317" s="464" t="s">
        <v>711</v>
      </c>
      <c r="B317" s="475" t="s">
        <v>504</v>
      </c>
      <c r="C317" s="475" t="s">
        <v>722</v>
      </c>
      <c r="D317" s="477">
        <v>0</v>
      </c>
      <c r="E317" s="477">
        <v>0</v>
      </c>
      <c r="F317" s="476">
        <v>0</v>
      </c>
      <c r="G317" s="477">
        <v>0</v>
      </c>
      <c r="H317" s="477">
        <v>0</v>
      </c>
      <c r="I317" s="477">
        <v>0</v>
      </c>
      <c r="J317" s="477">
        <v>0</v>
      </c>
      <c r="K317" s="477">
        <v>0</v>
      </c>
      <c r="L317" s="476">
        <v>26838.240000000002</v>
      </c>
      <c r="M317" s="476">
        <v>0</v>
      </c>
      <c r="N317" s="476">
        <v>0</v>
      </c>
      <c r="O317" s="477">
        <v>0</v>
      </c>
      <c r="P317" s="476">
        <v>0</v>
      </c>
      <c r="Q317" s="476">
        <v>0</v>
      </c>
      <c r="R317" s="477">
        <v>0</v>
      </c>
      <c r="S317" s="476">
        <v>0</v>
      </c>
      <c r="T317" s="476">
        <v>0</v>
      </c>
      <c r="U317" s="476">
        <v>0</v>
      </c>
      <c r="V317" s="476">
        <v>0</v>
      </c>
      <c r="W317" s="476">
        <v>0</v>
      </c>
      <c r="X317" s="476">
        <v>0</v>
      </c>
      <c r="Y317" s="476">
        <v>0</v>
      </c>
      <c r="Z317" s="476">
        <v>0</v>
      </c>
      <c r="AA317" s="477">
        <v>0</v>
      </c>
      <c r="AB317" s="476">
        <v>0</v>
      </c>
      <c r="AC317" s="476">
        <v>0</v>
      </c>
      <c r="AD317" s="477"/>
      <c r="AE317" s="477">
        <f t="shared" si="48"/>
        <v>0</v>
      </c>
      <c r="AF317" s="477">
        <f t="shared" si="48"/>
        <v>0</v>
      </c>
      <c r="AG317" s="483">
        <f t="shared" si="48"/>
        <v>26838.240000000002</v>
      </c>
    </row>
    <row r="318" spans="1:34" x14ac:dyDescent="0.3">
      <c r="A318" s="464" t="s">
        <v>710</v>
      </c>
      <c r="B318" s="475" t="s">
        <v>505</v>
      </c>
      <c r="C318" s="475" t="s">
        <v>722</v>
      </c>
      <c r="D318" s="477">
        <v>0</v>
      </c>
      <c r="E318" s="477">
        <v>0</v>
      </c>
      <c r="F318" s="476">
        <v>334015.7</v>
      </c>
      <c r="G318" s="477">
        <v>0</v>
      </c>
      <c r="H318" s="477">
        <v>0</v>
      </c>
      <c r="I318" s="477">
        <v>0</v>
      </c>
      <c r="J318" s="477">
        <v>0</v>
      </c>
      <c r="K318" s="477">
        <v>0</v>
      </c>
      <c r="L318" s="477">
        <v>0</v>
      </c>
      <c r="M318" s="476">
        <v>0</v>
      </c>
      <c r="N318" s="476">
        <v>0</v>
      </c>
      <c r="O318" s="476">
        <v>0</v>
      </c>
      <c r="P318" s="476">
        <v>0</v>
      </c>
      <c r="Q318" s="476">
        <v>0</v>
      </c>
      <c r="R318" s="476">
        <v>6366.4699999999993</v>
      </c>
      <c r="S318" s="476">
        <v>0</v>
      </c>
      <c r="T318" s="476">
        <v>0</v>
      </c>
      <c r="U318" s="476">
        <v>0</v>
      </c>
      <c r="V318" s="476">
        <v>0</v>
      </c>
      <c r="W318" s="476">
        <v>0</v>
      </c>
      <c r="X318" s="476">
        <v>0</v>
      </c>
      <c r="Y318" s="476">
        <v>0</v>
      </c>
      <c r="Z318" s="476">
        <v>0</v>
      </c>
      <c r="AA318" s="477">
        <v>0</v>
      </c>
      <c r="AB318" s="476">
        <v>0</v>
      </c>
      <c r="AC318" s="476">
        <v>0</v>
      </c>
      <c r="AD318" s="477"/>
      <c r="AE318" s="477">
        <f t="shared" si="48"/>
        <v>0</v>
      </c>
      <c r="AF318" s="477">
        <f t="shared" si="48"/>
        <v>0</v>
      </c>
      <c r="AG318" s="483">
        <f t="shared" si="48"/>
        <v>340382.17</v>
      </c>
    </row>
    <row r="319" spans="1:34" x14ac:dyDescent="0.3">
      <c r="A319" s="464" t="s">
        <v>710</v>
      </c>
      <c r="B319" s="475" t="s">
        <v>504</v>
      </c>
      <c r="C319" s="475" t="s">
        <v>722</v>
      </c>
      <c r="D319" s="477">
        <v>0</v>
      </c>
      <c r="E319" s="477">
        <v>0</v>
      </c>
      <c r="F319" s="476">
        <v>0</v>
      </c>
      <c r="G319" s="477">
        <v>0</v>
      </c>
      <c r="H319" s="477">
        <v>0</v>
      </c>
      <c r="I319" s="476">
        <v>0</v>
      </c>
      <c r="J319" s="477">
        <v>0</v>
      </c>
      <c r="K319" s="477">
        <v>0</v>
      </c>
      <c r="L319" s="476">
        <v>1651.77</v>
      </c>
      <c r="M319" s="476">
        <v>0</v>
      </c>
      <c r="N319" s="476">
        <v>0</v>
      </c>
      <c r="O319" s="476">
        <v>0</v>
      </c>
      <c r="P319" s="476">
        <v>0</v>
      </c>
      <c r="Q319" s="476">
        <v>0</v>
      </c>
      <c r="R319" s="477">
        <v>0</v>
      </c>
      <c r="S319" s="476">
        <v>0</v>
      </c>
      <c r="T319" s="476">
        <v>0</v>
      </c>
      <c r="U319" s="476">
        <v>0</v>
      </c>
      <c r="V319" s="476">
        <v>0</v>
      </c>
      <c r="W319" s="476">
        <v>0</v>
      </c>
      <c r="X319" s="476">
        <v>0</v>
      </c>
      <c r="Y319" s="476">
        <v>0</v>
      </c>
      <c r="Z319" s="476">
        <v>0</v>
      </c>
      <c r="AA319" s="477">
        <v>0</v>
      </c>
      <c r="AB319" s="476">
        <v>0</v>
      </c>
      <c r="AC319" s="476">
        <v>0</v>
      </c>
      <c r="AD319" s="477"/>
      <c r="AE319" s="477">
        <f t="shared" si="48"/>
        <v>0</v>
      </c>
      <c r="AF319" s="477">
        <f t="shared" si="48"/>
        <v>0</v>
      </c>
      <c r="AG319" s="483">
        <f t="shared" si="48"/>
        <v>1651.77</v>
      </c>
    </row>
    <row r="320" spans="1:34" x14ac:dyDescent="0.3">
      <c r="A320" s="464" t="s">
        <v>709</v>
      </c>
      <c r="B320" s="475" t="s">
        <v>505</v>
      </c>
      <c r="C320" s="475" t="s">
        <v>722</v>
      </c>
      <c r="D320" s="477">
        <v>0</v>
      </c>
      <c r="E320" s="477">
        <v>0</v>
      </c>
      <c r="F320" s="476">
        <v>114628.65</v>
      </c>
      <c r="G320" s="477">
        <v>0</v>
      </c>
      <c r="H320" s="477">
        <v>0</v>
      </c>
      <c r="I320" s="476">
        <v>31000</v>
      </c>
      <c r="J320" s="477">
        <v>0</v>
      </c>
      <c r="K320" s="477">
        <v>0</v>
      </c>
      <c r="L320" s="477">
        <v>0</v>
      </c>
      <c r="M320" s="476">
        <v>0</v>
      </c>
      <c r="N320" s="476">
        <v>0</v>
      </c>
      <c r="O320" s="476">
        <v>31955</v>
      </c>
      <c r="P320" s="476">
        <v>0</v>
      </c>
      <c r="Q320" s="476">
        <v>0</v>
      </c>
      <c r="R320" s="476">
        <v>0</v>
      </c>
      <c r="S320" s="476">
        <v>0</v>
      </c>
      <c r="T320" s="476">
        <v>0</v>
      </c>
      <c r="U320" s="476">
        <v>0</v>
      </c>
      <c r="V320" s="476">
        <v>0</v>
      </c>
      <c r="W320" s="476">
        <v>0</v>
      </c>
      <c r="X320" s="476">
        <v>0</v>
      </c>
      <c r="Y320" s="476">
        <v>0</v>
      </c>
      <c r="Z320" s="476">
        <v>0</v>
      </c>
      <c r="AA320" s="476">
        <v>4500</v>
      </c>
      <c r="AB320" s="476">
        <v>0</v>
      </c>
      <c r="AC320" s="476">
        <v>0</v>
      </c>
      <c r="AD320" s="477"/>
      <c r="AE320" s="477">
        <f t="shared" si="48"/>
        <v>0</v>
      </c>
      <c r="AF320" s="477">
        <f t="shared" si="48"/>
        <v>0</v>
      </c>
      <c r="AG320" s="483">
        <f t="shared" si="48"/>
        <v>182083.65</v>
      </c>
    </row>
    <row r="321" spans="1:34" x14ac:dyDescent="0.3">
      <c r="A321" s="464" t="s">
        <v>709</v>
      </c>
      <c r="B321" s="475" t="s">
        <v>504</v>
      </c>
      <c r="C321" s="475" t="s">
        <v>722</v>
      </c>
      <c r="D321" s="477">
        <v>0</v>
      </c>
      <c r="E321" s="477">
        <v>0</v>
      </c>
      <c r="F321" s="476">
        <v>0</v>
      </c>
      <c r="G321" s="477">
        <v>0</v>
      </c>
      <c r="H321" s="477">
        <v>0</v>
      </c>
      <c r="I321" s="477">
        <v>0</v>
      </c>
      <c r="J321" s="477">
        <v>0</v>
      </c>
      <c r="K321" s="477">
        <v>0</v>
      </c>
      <c r="L321" s="476">
        <v>1108.1600000000001</v>
      </c>
      <c r="M321" s="476">
        <v>0</v>
      </c>
      <c r="N321" s="476">
        <v>0</v>
      </c>
      <c r="O321" s="477">
        <v>0</v>
      </c>
      <c r="P321" s="476">
        <v>0</v>
      </c>
      <c r="Q321" s="476">
        <v>0</v>
      </c>
      <c r="R321" s="477">
        <v>0</v>
      </c>
      <c r="S321" s="476">
        <v>0</v>
      </c>
      <c r="T321" s="476">
        <v>0</v>
      </c>
      <c r="U321" s="476">
        <v>0</v>
      </c>
      <c r="V321" s="476">
        <v>0</v>
      </c>
      <c r="W321" s="476">
        <v>0</v>
      </c>
      <c r="X321" s="476">
        <v>0</v>
      </c>
      <c r="Y321" s="476">
        <v>0</v>
      </c>
      <c r="Z321" s="476">
        <v>0</v>
      </c>
      <c r="AA321" s="477">
        <v>0</v>
      </c>
      <c r="AB321" s="476">
        <v>0</v>
      </c>
      <c r="AC321" s="476">
        <v>0</v>
      </c>
      <c r="AD321" s="477"/>
      <c r="AE321" s="477">
        <f t="shared" si="48"/>
        <v>0</v>
      </c>
      <c r="AF321" s="477">
        <f t="shared" si="48"/>
        <v>0</v>
      </c>
      <c r="AG321" s="483">
        <f t="shared" si="48"/>
        <v>1108.1600000000001</v>
      </c>
    </row>
    <row r="322" spans="1:34" x14ac:dyDescent="0.3">
      <c r="A322" s="464" t="s">
        <v>708</v>
      </c>
      <c r="B322" s="475" t="s">
        <v>505</v>
      </c>
      <c r="C322" s="475" t="s">
        <v>722</v>
      </c>
      <c r="D322" s="477">
        <v>0</v>
      </c>
      <c r="E322" s="477">
        <v>0</v>
      </c>
      <c r="F322" s="476">
        <v>0</v>
      </c>
      <c r="G322" s="477">
        <v>0</v>
      </c>
      <c r="H322" s="477">
        <v>0</v>
      </c>
      <c r="I322" s="477">
        <v>0</v>
      </c>
      <c r="J322" s="477">
        <v>0</v>
      </c>
      <c r="K322" s="477">
        <v>0</v>
      </c>
      <c r="L322" s="477">
        <v>0</v>
      </c>
      <c r="M322" s="476">
        <v>0</v>
      </c>
      <c r="N322" s="476">
        <v>0</v>
      </c>
      <c r="O322" s="477">
        <v>0</v>
      </c>
      <c r="P322" s="476">
        <v>0</v>
      </c>
      <c r="Q322" s="476">
        <v>0</v>
      </c>
      <c r="R322" s="477">
        <v>0</v>
      </c>
      <c r="S322" s="476">
        <v>0</v>
      </c>
      <c r="T322" s="476">
        <v>0</v>
      </c>
      <c r="U322" s="476">
        <v>0</v>
      </c>
      <c r="V322" s="476">
        <v>0</v>
      </c>
      <c r="W322" s="476">
        <v>0</v>
      </c>
      <c r="X322" s="476">
        <v>0</v>
      </c>
      <c r="Y322" s="476">
        <v>0</v>
      </c>
      <c r="Z322" s="476">
        <v>0</v>
      </c>
      <c r="AA322" s="477">
        <v>0</v>
      </c>
      <c r="AB322" s="476">
        <v>0</v>
      </c>
      <c r="AC322" s="476">
        <v>0</v>
      </c>
      <c r="AD322" s="477"/>
      <c r="AE322" s="477">
        <f t="shared" si="48"/>
        <v>0</v>
      </c>
      <c r="AF322" s="477">
        <f t="shared" si="48"/>
        <v>0</v>
      </c>
      <c r="AG322" s="477">
        <f t="shared" si="48"/>
        <v>0</v>
      </c>
    </row>
    <row r="323" spans="1:34" s="470" customFormat="1" ht="24" x14ac:dyDescent="0.3">
      <c r="A323" s="471" t="s">
        <v>319</v>
      </c>
      <c r="B323" s="472" t="s">
        <v>505</v>
      </c>
      <c r="C323" s="472"/>
      <c r="D323" s="473">
        <f>SUM(D324:D332)</f>
        <v>0</v>
      </c>
      <c r="E323" s="473">
        <f t="shared" ref="E323:AG323" si="64">SUM(E324:E332)</f>
        <v>0</v>
      </c>
      <c r="F323" s="474">
        <f t="shared" si="64"/>
        <v>-558.54</v>
      </c>
      <c r="G323" s="473">
        <f t="shared" si="64"/>
        <v>0</v>
      </c>
      <c r="H323" s="473">
        <f t="shared" si="64"/>
        <v>0</v>
      </c>
      <c r="I323" s="473">
        <f t="shared" si="64"/>
        <v>0</v>
      </c>
      <c r="J323" s="473">
        <f t="shared" si="64"/>
        <v>0</v>
      </c>
      <c r="K323" s="473">
        <f t="shared" si="64"/>
        <v>0</v>
      </c>
      <c r="L323" s="473">
        <f t="shared" si="64"/>
        <v>0</v>
      </c>
      <c r="M323" s="474">
        <f t="shared" si="64"/>
        <v>-1190.18</v>
      </c>
      <c r="N323" s="473">
        <f t="shared" si="64"/>
        <v>0</v>
      </c>
      <c r="O323" s="474">
        <f t="shared" si="64"/>
        <v>-271.74</v>
      </c>
      <c r="P323" s="474">
        <f t="shared" si="64"/>
        <v>-1570.4</v>
      </c>
      <c r="Q323" s="473">
        <f t="shared" si="64"/>
        <v>0</v>
      </c>
      <c r="R323" s="474">
        <f t="shared" si="64"/>
        <v>-24.739999999999888</v>
      </c>
      <c r="S323" s="473">
        <f t="shared" si="64"/>
        <v>0</v>
      </c>
      <c r="T323" s="473">
        <f t="shared" si="64"/>
        <v>0</v>
      </c>
      <c r="U323" s="473">
        <f t="shared" si="64"/>
        <v>0</v>
      </c>
      <c r="V323" s="473">
        <f t="shared" si="64"/>
        <v>0</v>
      </c>
      <c r="W323" s="473">
        <f t="shared" si="64"/>
        <v>0</v>
      </c>
      <c r="X323" s="473">
        <f t="shared" si="64"/>
        <v>0</v>
      </c>
      <c r="Y323" s="473">
        <f t="shared" si="64"/>
        <v>0</v>
      </c>
      <c r="Z323" s="473">
        <f t="shared" si="64"/>
        <v>0</v>
      </c>
      <c r="AA323" s="473">
        <f t="shared" si="64"/>
        <v>0</v>
      </c>
      <c r="AB323" s="473">
        <f t="shared" si="64"/>
        <v>0</v>
      </c>
      <c r="AC323" s="473">
        <f t="shared" si="64"/>
        <v>0</v>
      </c>
      <c r="AD323" s="473">
        <f t="shared" si="64"/>
        <v>0</v>
      </c>
      <c r="AE323" s="474">
        <f t="shared" si="64"/>
        <v>-2760.58</v>
      </c>
      <c r="AF323" s="473">
        <f t="shared" si="64"/>
        <v>0</v>
      </c>
      <c r="AG323" s="474">
        <f t="shared" si="64"/>
        <v>-855.01999999999987</v>
      </c>
      <c r="AH323" s="470" t="b">
        <v>1</v>
      </c>
    </row>
    <row r="324" spans="1:34" x14ac:dyDescent="0.3">
      <c r="A324" s="464" t="s">
        <v>716</v>
      </c>
      <c r="B324" s="475" t="s">
        <v>505</v>
      </c>
      <c r="C324" s="475" t="s">
        <v>720</v>
      </c>
      <c r="D324" s="477">
        <v>0</v>
      </c>
      <c r="E324" s="477">
        <v>0</v>
      </c>
      <c r="F324" s="483">
        <v>-85.47</v>
      </c>
      <c r="G324" s="477">
        <v>0</v>
      </c>
      <c r="H324" s="477">
        <v>0</v>
      </c>
      <c r="I324" s="477">
        <v>0</v>
      </c>
      <c r="J324" s="477">
        <v>0</v>
      </c>
      <c r="K324" s="477">
        <v>0</v>
      </c>
      <c r="L324" s="477">
        <v>0</v>
      </c>
      <c r="M324" s="1166">
        <v>-1190.18</v>
      </c>
      <c r="N324" s="477">
        <v>0</v>
      </c>
      <c r="O324" s="483">
        <v>-231.7</v>
      </c>
      <c r="P324" s="1166">
        <v>-1570.4</v>
      </c>
      <c r="Q324" s="477">
        <v>0</v>
      </c>
      <c r="R324" s="483">
        <v>-8.3699999999998909</v>
      </c>
      <c r="S324" s="477">
        <v>0</v>
      </c>
      <c r="T324" s="477">
        <v>0</v>
      </c>
      <c r="U324" s="477">
        <v>0</v>
      </c>
      <c r="V324" s="477">
        <v>0</v>
      </c>
      <c r="W324" s="477">
        <v>0</v>
      </c>
      <c r="X324" s="477">
        <v>0</v>
      </c>
      <c r="Y324" s="477">
        <v>0</v>
      </c>
      <c r="Z324" s="477">
        <v>0</v>
      </c>
      <c r="AA324" s="477">
        <v>0</v>
      </c>
      <c r="AB324" s="477">
        <v>0</v>
      </c>
      <c r="AC324" s="477">
        <v>0</v>
      </c>
      <c r="AD324" s="477">
        <v>0</v>
      </c>
      <c r="AE324" s="483">
        <f t="shared" si="48"/>
        <v>-2760.58</v>
      </c>
      <c r="AF324" s="477">
        <f t="shared" si="48"/>
        <v>0</v>
      </c>
      <c r="AG324" s="483">
        <f t="shared" si="48"/>
        <v>-325.53999999999985</v>
      </c>
    </row>
    <row r="325" spans="1:34" x14ac:dyDescent="0.3">
      <c r="A325" s="464" t="s">
        <v>715</v>
      </c>
      <c r="B325" s="475" t="s">
        <v>505</v>
      </c>
      <c r="C325" s="475" t="s">
        <v>722</v>
      </c>
      <c r="D325" s="477">
        <v>0</v>
      </c>
      <c r="E325" s="477">
        <v>0</v>
      </c>
      <c r="F325" s="483">
        <v>-4</v>
      </c>
      <c r="G325" s="477">
        <v>0</v>
      </c>
      <c r="H325" s="477">
        <v>0</v>
      </c>
      <c r="I325" s="477">
        <v>0</v>
      </c>
      <c r="J325" s="477">
        <v>0</v>
      </c>
      <c r="K325" s="477">
        <v>0</v>
      </c>
      <c r="L325" s="477">
        <v>0</v>
      </c>
      <c r="M325" s="477">
        <v>0</v>
      </c>
      <c r="N325" s="477">
        <v>0</v>
      </c>
      <c r="O325" s="477">
        <v>0</v>
      </c>
      <c r="P325" s="477">
        <v>0</v>
      </c>
      <c r="Q325" s="477">
        <v>0</v>
      </c>
      <c r="R325" s="477">
        <v>0</v>
      </c>
      <c r="S325" s="477">
        <v>0</v>
      </c>
      <c r="T325" s="477">
        <v>0</v>
      </c>
      <c r="U325" s="477">
        <v>0</v>
      </c>
      <c r="V325" s="477">
        <v>0</v>
      </c>
      <c r="W325" s="477">
        <v>0</v>
      </c>
      <c r="X325" s="477">
        <v>0</v>
      </c>
      <c r="Y325" s="477">
        <v>0</v>
      </c>
      <c r="Z325" s="477">
        <v>0</v>
      </c>
      <c r="AA325" s="477">
        <v>0</v>
      </c>
      <c r="AB325" s="477">
        <v>0</v>
      </c>
      <c r="AC325" s="477">
        <v>0</v>
      </c>
      <c r="AD325" s="477">
        <v>0</v>
      </c>
      <c r="AE325" s="477">
        <f t="shared" si="48"/>
        <v>0</v>
      </c>
      <c r="AF325" s="477">
        <f t="shared" si="48"/>
        <v>0</v>
      </c>
      <c r="AG325" s="483">
        <f t="shared" si="48"/>
        <v>-4</v>
      </c>
    </row>
    <row r="326" spans="1:34" x14ac:dyDescent="0.3">
      <c r="A326" s="464" t="s">
        <v>714</v>
      </c>
      <c r="B326" s="475" t="s">
        <v>505</v>
      </c>
      <c r="C326" s="475" t="s">
        <v>722</v>
      </c>
      <c r="D326" s="477">
        <v>0</v>
      </c>
      <c r="E326" s="477">
        <v>0</v>
      </c>
      <c r="F326" s="483">
        <v>-5.81</v>
      </c>
      <c r="G326" s="477">
        <v>0</v>
      </c>
      <c r="H326" s="477">
        <v>0</v>
      </c>
      <c r="I326" s="477">
        <v>0</v>
      </c>
      <c r="J326" s="477">
        <v>0</v>
      </c>
      <c r="K326" s="477">
        <v>0</v>
      </c>
      <c r="L326" s="477">
        <v>0</v>
      </c>
      <c r="M326" s="477">
        <v>0</v>
      </c>
      <c r="N326" s="477">
        <v>0</v>
      </c>
      <c r="O326" s="477">
        <v>0</v>
      </c>
      <c r="P326" s="477">
        <v>0</v>
      </c>
      <c r="Q326" s="477">
        <v>0</v>
      </c>
      <c r="R326" s="477">
        <v>0</v>
      </c>
      <c r="S326" s="477">
        <v>0</v>
      </c>
      <c r="T326" s="477">
        <v>0</v>
      </c>
      <c r="U326" s="477">
        <v>0</v>
      </c>
      <c r="V326" s="477">
        <v>0</v>
      </c>
      <c r="W326" s="477">
        <v>0</v>
      </c>
      <c r="X326" s="477">
        <v>0</v>
      </c>
      <c r="Y326" s="477">
        <v>0</v>
      </c>
      <c r="Z326" s="477">
        <v>0</v>
      </c>
      <c r="AA326" s="477">
        <v>0</v>
      </c>
      <c r="AB326" s="477">
        <v>0</v>
      </c>
      <c r="AC326" s="477">
        <v>0</v>
      </c>
      <c r="AD326" s="477">
        <v>0</v>
      </c>
      <c r="AE326" s="477">
        <f t="shared" si="48"/>
        <v>0</v>
      </c>
      <c r="AF326" s="477">
        <f t="shared" si="48"/>
        <v>0</v>
      </c>
      <c r="AG326" s="483">
        <f t="shared" si="48"/>
        <v>-5.81</v>
      </c>
    </row>
    <row r="327" spans="1:34" x14ac:dyDescent="0.3">
      <c r="A327" s="464" t="s">
        <v>713</v>
      </c>
      <c r="B327" s="475" t="s">
        <v>505</v>
      </c>
      <c r="C327" s="475" t="s">
        <v>722</v>
      </c>
      <c r="D327" s="477">
        <v>0</v>
      </c>
      <c r="E327" s="477">
        <v>0</v>
      </c>
      <c r="F327" s="483">
        <v>-0.85000000000000009</v>
      </c>
      <c r="G327" s="477">
        <v>0</v>
      </c>
      <c r="H327" s="477">
        <v>0</v>
      </c>
      <c r="I327" s="477">
        <v>0</v>
      </c>
      <c r="J327" s="477">
        <v>0</v>
      </c>
      <c r="K327" s="477">
        <v>0</v>
      </c>
      <c r="L327" s="477">
        <v>0</v>
      </c>
      <c r="M327" s="477">
        <v>0</v>
      </c>
      <c r="N327" s="477">
        <v>0</v>
      </c>
      <c r="O327" s="477">
        <v>0</v>
      </c>
      <c r="P327" s="477">
        <v>0</v>
      </c>
      <c r="Q327" s="477">
        <v>0</v>
      </c>
      <c r="R327" s="477">
        <v>0</v>
      </c>
      <c r="S327" s="477">
        <v>0</v>
      </c>
      <c r="T327" s="477">
        <v>0</v>
      </c>
      <c r="U327" s="477">
        <v>0</v>
      </c>
      <c r="V327" s="477">
        <v>0</v>
      </c>
      <c r="W327" s="477">
        <v>0</v>
      </c>
      <c r="X327" s="477">
        <v>0</v>
      </c>
      <c r="Y327" s="477">
        <v>0</v>
      </c>
      <c r="Z327" s="477">
        <v>0</v>
      </c>
      <c r="AA327" s="477">
        <v>0</v>
      </c>
      <c r="AB327" s="477">
        <v>0</v>
      </c>
      <c r="AC327" s="477">
        <v>0</v>
      </c>
      <c r="AD327" s="477">
        <v>0</v>
      </c>
      <c r="AE327" s="477">
        <f t="shared" si="48"/>
        <v>0</v>
      </c>
      <c r="AF327" s="477">
        <f t="shared" si="48"/>
        <v>0</v>
      </c>
      <c r="AG327" s="483">
        <f t="shared" si="48"/>
        <v>-0.85000000000000009</v>
      </c>
    </row>
    <row r="328" spans="1:34" x14ac:dyDescent="0.3">
      <c r="A328" s="464" t="s">
        <v>712</v>
      </c>
      <c r="B328" s="475" t="s">
        <v>505</v>
      </c>
      <c r="C328" s="475" t="s">
        <v>722</v>
      </c>
      <c r="D328" s="477">
        <v>0</v>
      </c>
      <c r="E328" s="477">
        <v>0</v>
      </c>
      <c r="F328" s="483">
        <v>-7.14</v>
      </c>
      <c r="G328" s="477">
        <v>0</v>
      </c>
      <c r="H328" s="477">
        <v>0</v>
      </c>
      <c r="I328" s="477">
        <v>0</v>
      </c>
      <c r="J328" s="477">
        <v>0</v>
      </c>
      <c r="K328" s="477">
        <v>0</v>
      </c>
      <c r="L328" s="477">
        <v>0</v>
      </c>
      <c r="M328" s="477">
        <v>0</v>
      </c>
      <c r="N328" s="477">
        <v>0</v>
      </c>
      <c r="O328" s="483">
        <v>-8.08</v>
      </c>
      <c r="P328" s="477">
        <v>0</v>
      </c>
      <c r="Q328" s="477">
        <v>0</v>
      </c>
      <c r="R328" s="477">
        <v>0</v>
      </c>
      <c r="S328" s="477">
        <v>0</v>
      </c>
      <c r="T328" s="477">
        <v>0</v>
      </c>
      <c r="U328" s="477">
        <v>0</v>
      </c>
      <c r="V328" s="477">
        <v>0</v>
      </c>
      <c r="W328" s="477">
        <v>0</v>
      </c>
      <c r="X328" s="477">
        <v>0</v>
      </c>
      <c r="Y328" s="477">
        <v>0</v>
      </c>
      <c r="Z328" s="477">
        <v>0</v>
      </c>
      <c r="AA328" s="477">
        <v>0</v>
      </c>
      <c r="AB328" s="477">
        <v>0</v>
      </c>
      <c r="AC328" s="477">
        <v>0</v>
      </c>
      <c r="AD328" s="477">
        <v>0</v>
      </c>
      <c r="AE328" s="477">
        <f t="shared" si="48"/>
        <v>0</v>
      </c>
      <c r="AF328" s="477">
        <f t="shared" si="48"/>
        <v>0</v>
      </c>
      <c r="AG328" s="483">
        <f t="shared" si="48"/>
        <v>-15.219999999999999</v>
      </c>
    </row>
    <row r="329" spans="1:34" x14ac:dyDescent="0.3">
      <c r="A329" s="464" t="s">
        <v>711</v>
      </c>
      <c r="B329" s="475" t="s">
        <v>505</v>
      </c>
      <c r="C329" s="475" t="s">
        <v>722</v>
      </c>
      <c r="D329" s="477">
        <v>0</v>
      </c>
      <c r="E329" s="477">
        <v>0</v>
      </c>
      <c r="F329" s="483">
        <v>-6.62</v>
      </c>
      <c r="G329" s="477">
        <v>0</v>
      </c>
      <c r="H329" s="477">
        <v>0</v>
      </c>
      <c r="I329" s="477">
        <v>0</v>
      </c>
      <c r="J329" s="477">
        <v>0</v>
      </c>
      <c r="K329" s="477">
        <v>0</v>
      </c>
      <c r="L329" s="477">
        <v>0</v>
      </c>
      <c r="M329" s="477">
        <v>0</v>
      </c>
      <c r="N329" s="477">
        <v>0</v>
      </c>
      <c r="O329" s="477">
        <v>0</v>
      </c>
      <c r="P329" s="477">
        <v>0</v>
      </c>
      <c r="Q329" s="477">
        <v>0</v>
      </c>
      <c r="R329" s="483">
        <v>-10</v>
      </c>
      <c r="S329" s="477">
        <v>0</v>
      </c>
      <c r="T329" s="477">
        <v>0</v>
      </c>
      <c r="U329" s="477">
        <v>0</v>
      </c>
      <c r="V329" s="477">
        <v>0</v>
      </c>
      <c r="W329" s="477">
        <v>0</v>
      </c>
      <c r="X329" s="477">
        <v>0</v>
      </c>
      <c r="Y329" s="477">
        <v>0</v>
      </c>
      <c r="Z329" s="477">
        <v>0</v>
      </c>
      <c r="AA329" s="477">
        <v>0</v>
      </c>
      <c r="AB329" s="477">
        <v>0</v>
      </c>
      <c r="AC329" s="477">
        <v>0</v>
      </c>
      <c r="AD329" s="477">
        <v>0</v>
      </c>
      <c r="AE329" s="477">
        <f t="shared" si="48"/>
        <v>0</v>
      </c>
      <c r="AF329" s="477">
        <f t="shared" si="48"/>
        <v>0</v>
      </c>
      <c r="AG329" s="483">
        <f t="shared" si="48"/>
        <v>-16.62</v>
      </c>
    </row>
    <row r="330" spans="1:34" x14ac:dyDescent="0.3">
      <c r="A330" s="464" t="s">
        <v>710</v>
      </c>
      <c r="B330" s="475" t="s">
        <v>505</v>
      </c>
      <c r="C330" s="475" t="s">
        <v>722</v>
      </c>
      <c r="D330" s="477">
        <v>0</v>
      </c>
      <c r="E330" s="477">
        <v>0</v>
      </c>
      <c r="F330" s="483">
        <v>-334.02</v>
      </c>
      <c r="G330" s="477">
        <v>0</v>
      </c>
      <c r="H330" s="477">
        <v>0</v>
      </c>
      <c r="I330" s="477">
        <v>0</v>
      </c>
      <c r="J330" s="477">
        <v>0</v>
      </c>
      <c r="K330" s="477">
        <v>0</v>
      </c>
      <c r="L330" s="477">
        <v>0</v>
      </c>
      <c r="M330" s="477">
        <v>0</v>
      </c>
      <c r="N330" s="477">
        <v>0</v>
      </c>
      <c r="O330" s="477">
        <v>0</v>
      </c>
      <c r="P330" s="477">
        <v>0</v>
      </c>
      <c r="Q330" s="477">
        <v>0</v>
      </c>
      <c r="R330" s="483">
        <v>-6.3699999999999992</v>
      </c>
      <c r="S330" s="477">
        <v>0</v>
      </c>
      <c r="T330" s="477">
        <v>0</v>
      </c>
      <c r="U330" s="477">
        <v>0</v>
      </c>
      <c r="V330" s="477">
        <v>0</v>
      </c>
      <c r="W330" s="477">
        <v>0</v>
      </c>
      <c r="X330" s="477">
        <v>0</v>
      </c>
      <c r="Y330" s="477">
        <v>0</v>
      </c>
      <c r="Z330" s="477">
        <v>0</v>
      </c>
      <c r="AA330" s="477">
        <v>0</v>
      </c>
      <c r="AB330" s="477">
        <v>0</v>
      </c>
      <c r="AC330" s="477">
        <v>0</v>
      </c>
      <c r="AD330" s="477">
        <v>0</v>
      </c>
      <c r="AE330" s="477">
        <f t="shared" si="48"/>
        <v>0</v>
      </c>
      <c r="AF330" s="477">
        <f t="shared" si="48"/>
        <v>0</v>
      </c>
      <c r="AG330" s="483">
        <f t="shared" si="48"/>
        <v>-340.39</v>
      </c>
    </row>
    <row r="331" spans="1:34" x14ac:dyDescent="0.3">
      <c r="A331" s="464" t="s">
        <v>709</v>
      </c>
      <c r="B331" s="475" t="s">
        <v>505</v>
      </c>
      <c r="C331" s="475" t="s">
        <v>722</v>
      </c>
      <c r="D331" s="477">
        <v>0</v>
      </c>
      <c r="E331" s="477">
        <v>0</v>
      </c>
      <c r="F331" s="483">
        <v>-114.63</v>
      </c>
      <c r="G331" s="477">
        <v>0</v>
      </c>
      <c r="H331" s="477">
        <v>0</v>
      </c>
      <c r="I331" s="477">
        <v>0</v>
      </c>
      <c r="J331" s="477">
        <v>0</v>
      </c>
      <c r="K331" s="477">
        <v>0</v>
      </c>
      <c r="L331" s="477">
        <v>0</v>
      </c>
      <c r="M331" s="477">
        <v>0</v>
      </c>
      <c r="N331" s="477">
        <v>0</v>
      </c>
      <c r="O331" s="483">
        <v>-31.96</v>
      </c>
      <c r="P331" s="477">
        <v>0</v>
      </c>
      <c r="Q331" s="477">
        <v>0</v>
      </c>
      <c r="R331" s="477">
        <v>0</v>
      </c>
      <c r="S331" s="477">
        <v>0</v>
      </c>
      <c r="T331" s="477">
        <v>0</v>
      </c>
      <c r="U331" s="477">
        <v>0</v>
      </c>
      <c r="V331" s="477">
        <v>0</v>
      </c>
      <c r="W331" s="477">
        <v>0</v>
      </c>
      <c r="X331" s="477">
        <v>0</v>
      </c>
      <c r="Y331" s="477">
        <v>0</v>
      </c>
      <c r="Z331" s="477">
        <v>0</v>
      </c>
      <c r="AA331" s="477">
        <v>0</v>
      </c>
      <c r="AB331" s="477">
        <v>0</v>
      </c>
      <c r="AC331" s="477">
        <v>0</v>
      </c>
      <c r="AD331" s="477">
        <v>0</v>
      </c>
      <c r="AE331" s="477">
        <f t="shared" si="48"/>
        <v>0</v>
      </c>
      <c r="AF331" s="477">
        <f t="shared" si="48"/>
        <v>0</v>
      </c>
      <c r="AG331" s="483">
        <f t="shared" si="48"/>
        <v>-146.59</v>
      </c>
    </row>
    <row r="332" spans="1:34" x14ac:dyDescent="0.3">
      <c r="A332" s="464" t="s">
        <v>708</v>
      </c>
      <c r="B332" s="475" t="s">
        <v>505</v>
      </c>
      <c r="C332" s="475" t="s">
        <v>722</v>
      </c>
      <c r="D332" s="477">
        <v>0</v>
      </c>
      <c r="E332" s="477">
        <v>0</v>
      </c>
      <c r="F332" s="483">
        <v>0</v>
      </c>
      <c r="G332" s="477">
        <v>0</v>
      </c>
      <c r="H332" s="477">
        <v>0</v>
      </c>
      <c r="I332" s="477">
        <v>0</v>
      </c>
      <c r="J332" s="477">
        <v>0</v>
      </c>
      <c r="K332" s="477">
        <v>0</v>
      </c>
      <c r="L332" s="477">
        <v>0</v>
      </c>
      <c r="M332" s="477">
        <v>0</v>
      </c>
      <c r="N332" s="477">
        <v>0</v>
      </c>
      <c r="O332" s="483">
        <v>0</v>
      </c>
      <c r="P332" s="477">
        <v>0</v>
      </c>
      <c r="Q332" s="477">
        <v>0</v>
      </c>
      <c r="R332" s="477">
        <v>0</v>
      </c>
      <c r="S332" s="477">
        <v>0</v>
      </c>
      <c r="T332" s="477">
        <v>0</v>
      </c>
      <c r="U332" s="477">
        <v>0</v>
      </c>
      <c r="V332" s="477">
        <v>0</v>
      </c>
      <c r="W332" s="477">
        <v>0</v>
      </c>
      <c r="X332" s="477">
        <v>0</v>
      </c>
      <c r="Y332" s="477">
        <v>0</v>
      </c>
      <c r="Z332" s="477">
        <v>0</v>
      </c>
      <c r="AA332" s="477">
        <v>0</v>
      </c>
      <c r="AB332" s="477">
        <v>0</v>
      </c>
      <c r="AC332" s="477">
        <v>0</v>
      </c>
      <c r="AD332" s="477">
        <v>0</v>
      </c>
      <c r="AE332" s="477">
        <f t="shared" si="48"/>
        <v>0</v>
      </c>
      <c r="AF332" s="477">
        <f t="shared" si="48"/>
        <v>0</v>
      </c>
      <c r="AG332" s="483">
        <f t="shared" si="48"/>
        <v>0</v>
      </c>
    </row>
    <row r="333" spans="1:34" s="470" customFormat="1" x14ac:dyDescent="0.3">
      <c r="A333" s="466" t="s">
        <v>1180</v>
      </c>
      <c r="B333" s="467" t="s">
        <v>504</v>
      </c>
      <c r="C333" s="467"/>
      <c r="D333" s="468">
        <f>SUM(D334)</f>
        <v>0</v>
      </c>
      <c r="E333" s="468">
        <f t="shared" ref="E333:AG333" si="65">SUM(E334)</f>
        <v>0</v>
      </c>
      <c r="F333" s="486">
        <f t="shared" si="65"/>
        <v>-15</v>
      </c>
      <c r="G333" s="468">
        <f t="shared" si="65"/>
        <v>0</v>
      </c>
      <c r="H333" s="468">
        <f t="shared" si="65"/>
        <v>0</v>
      </c>
      <c r="I333" s="468">
        <f t="shared" si="65"/>
        <v>0</v>
      </c>
      <c r="J333" s="468">
        <f t="shared" si="65"/>
        <v>0</v>
      </c>
      <c r="K333" s="468">
        <f t="shared" si="65"/>
        <v>0</v>
      </c>
      <c r="L333" s="468">
        <f t="shared" si="65"/>
        <v>0</v>
      </c>
      <c r="M333" s="468">
        <f t="shared" si="65"/>
        <v>0</v>
      </c>
      <c r="N333" s="468">
        <f t="shared" si="65"/>
        <v>0</v>
      </c>
      <c r="O333" s="468">
        <f t="shared" si="65"/>
        <v>0</v>
      </c>
      <c r="P333" s="468">
        <f t="shared" si="65"/>
        <v>0</v>
      </c>
      <c r="Q333" s="468">
        <f t="shared" si="65"/>
        <v>0</v>
      </c>
      <c r="R333" s="468">
        <f t="shared" si="65"/>
        <v>0</v>
      </c>
      <c r="S333" s="468">
        <f t="shared" si="65"/>
        <v>0</v>
      </c>
      <c r="T333" s="468">
        <f t="shared" si="65"/>
        <v>0</v>
      </c>
      <c r="U333" s="468">
        <f t="shared" si="65"/>
        <v>0</v>
      </c>
      <c r="V333" s="468">
        <f t="shared" si="65"/>
        <v>0</v>
      </c>
      <c r="W333" s="468">
        <f t="shared" si="65"/>
        <v>0</v>
      </c>
      <c r="X333" s="468">
        <f t="shared" si="65"/>
        <v>0</v>
      </c>
      <c r="Y333" s="468">
        <f t="shared" si="65"/>
        <v>0</v>
      </c>
      <c r="Z333" s="468">
        <f t="shared" si="65"/>
        <v>0</v>
      </c>
      <c r="AA333" s="468">
        <f t="shared" si="65"/>
        <v>0</v>
      </c>
      <c r="AB333" s="468">
        <f t="shared" si="65"/>
        <v>0</v>
      </c>
      <c r="AC333" s="468">
        <f t="shared" si="65"/>
        <v>0</v>
      </c>
      <c r="AD333" s="468">
        <f t="shared" si="65"/>
        <v>0</v>
      </c>
      <c r="AE333" s="468">
        <f t="shared" si="65"/>
        <v>0</v>
      </c>
      <c r="AF333" s="468">
        <f t="shared" si="65"/>
        <v>0</v>
      </c>
      <c r="AG333" s="486">
        <f t="shared" si="65"/>
        <v>-15</v>
      </c>
      <c r="AH333" s="470" t="b">
        <v>1</v>
      </c>
    </row>
    <row r="334" spans="1:34" x14ac:dyDescent="0.3">
      <c r="A334" s="464" t="s">
        <v>716</v>
      </c>
      <c r="B334" s="475" t="s">
        <v>504</v>
      </c>
      <c r="C334" s="475" t="s">
        <v>720</v>
      </c>
      <c r="D334" s="477">
        <v>0</v>
      </c>
      <c r="E334" s="477">
        <v>0</v>
      </c>
      <c r="F334" s="483">
        <v>-15</v>
      </c>
      <c r="G334" s="477">
        <v>0</v>
      </c>
      <c r="H334" s="477">
        <v>0</v>
      </c>
      <c r="I334" s="477">
        <v>0</v>
      </c>
      <c r="J334" s="477">
        <v>0</v>
      </c>
      <c r="K334" s="477">
        <v>0</v>
      </c>
      <c r="L334" s="476">
        <v>0</v>
      </c>
      <c r="M334" s="477">
        <v>0</v>
      </c>
      <c r="N334" s="477">
        <v>0</v>
      </c>
      <c r="O334" s="477">
        <v>0</v>
      </c>
      <c r="P334" s="477">
        <v>0</v>
      </c>
      <c r="Q334" s="477">
        <v>0</v>
      </c>
      <c r="R334" s="477">
        <v>0</v>
      </c>
      <c r="S334" s="477">
        <v>0</v>
      </c>
      <c r="T334" s="477">
        <v>0</v>
      </c>
      <c r="U334" s="477">
        <v>0</v>
      </c>
      <c r="V334" s="477">
        <v>0</v>
      </c>
      <c r="W334" s="477">
        <v>0</v>
      </c>
      <c r="X334" s="477">
        <v>0</v>
      </c>
      <c r="Y334" s="477">
        <v>0</v>
      </c>
      <c r="Z334" s="477">
        <v>0</v>
      </c>
      <c r="AA334" s="477">
        <v>0</v>
      </c>
      <c r="AB334" s="477">
        <v>0</v>
      </c>
      <c r="AC334" s="477">
        <v>0</v>
      </c>
      <c r="AD334" s="477">
        <v>0</v>
      </c>
      <c r="AE334" s="477">
        <f t="shared" ref="AE334:AG334" si="66">SUM(A334,D334,G334,J334,M334,P334,S334,V334,Y334,AB334)</f>
        <v>0</v>
      </c>
      <c r="AF334" s="477">
        <f t="shared" si="66"/>
        <v>0</v>
      </c>
      <c r="AG334" s="483">
        <f t="shared" si="66"/>
        <v>-15</v>
      </c>
    </row>
    <row r="335" spans="1:34" s="470" customFormat="1" x14ac:dyDescent="0.3">
      <c r="A335" s="466" t="s">
        <v>312</v>
      </c>
      <c r="B335" s="467" t="s">
        <v>505</v>
      </c>
      <c r="C335" s="467"/>
      <c r="D335" s="468">
        <f>SUM(D336)</f>
        <v>0</v>
      </c>
      <c r="E335" s="468">
        <f t="shared" ref="E335:AG335" si="67">SUM(E336)</f>
        <v>0</v>
      </c>
      <c r="F335" s="468">
        <f t="shared" si="67"/>
        <v>0</v>
      </c>
      <c r="G335" s="468">
        <f t="shared" si="67"/>
        <v>0</v>
      </c>
      <c r="H335" s="468">
        <f t="shared" si="67"/>
        <v>0</v>
      </c>
      <c r="I335" s="468">
        <f t="shared" si="67"/>
        <v>0</v>
      </c>
      <c r="J335" s="468">
        <f t="shared" si="67"/>
        <v>0</v>
      </c>
      <c r="K335" s="468">
        <f t="shared" si="67"/>
        <v>0</v>
      </c>
      <c r="L335" s="468">
        <f t="shared" si="67"/>
        <v>1290</v>
      </c>
      <c r="M335" s="468">
        <f t="shared" si="67"/>
        <v>0</v>
      </c>
      <c r="N335" s="468">
        <f t="shared" si="67"/>
        <v>0</v>
      </c>
      <c r="O335" s="468">
        <f t="shared" si="67"/>
        <v>0</v>
      </c>
      <c r="P335" s="468">
        <f t="shared" si="67"/>
        <v>0</v>
      </c>
      <c r="Q335" s="468">
        <f t="shared" si="67"/>
        <v>0</v>
      </c>
      <c r="R335" s="468">
        <f t="shared" si="67"/>
        <v>0</v>
      </c>
      <c r="S335" s="468">
        <f t="shared" si="67"/>
        <v>0</v>
      </c>
      <c r="T335" s="468">
        <f t="shared" si="67"/>
        <v>0</v>
      </c>
      <c r="U335" s="468">
        <f t="shared" si="67"/>
        <v>0</v>
      </c>
      <c r="V335" s="468">
        <f t="shared" si="67"/>
        <v>0</v>
      </c>
      <c r="W335" s="468">
        <f t="shared" si="67"/>
        <v>0</v>
      </c>
      <c r="X335" s="468">
        <f t="shared" si="67"/>
        <v>0</v>
      </c>
      <c r="Y335" s="468">
        <f t="shared" si="67"/>
        <v>0</v>
      </c>
      <c r="Z335" s="468">
        <f t="shared" si="67"/>
        <v>0</v>
      </c>
      <c r="AA335" s="468">
        <f t="shared" si="67"/>
        <v>0</v>
      </c>
      <c r="AB335" s="468">
        <f t="shared" si="67"/>
        <v>0</v>
      </c>
      <c r="AC335" s="468">
        <f t="shared" si="67"/>
        <v>0</v>
      </c>
      <c r="AD335" s="468">
        <f t="shared" si="67"/>
        <v>0</v>
      </c>
      <c r="AE335" s="468">
        <f t="shared" si="67"/>
        <v>0</v>
      </c>
      <c r="AF335" s="468">
        <f t="shared" si="67"/>
        <v>0</v>
      </c>
      <c r="AG335" s="468">
        <f t="shared" si="67"/>
        <v>1290</v>
      </c>
      <c r="AH335" s="470" t="b">
        <v>1</v>
      </c>
    </row>
    <row r="336" spans="1:34" x14ac:dyDescent="0.3">
      <c r="A336" s="464" t="s">
        <v>716</v>
      </c>
      <c r="B336" s="475" t="s">
        <v>505</v>
      </c>
      <c r="C336" s="475" t="s">
        <v>720</v>
      </c>
      <c r="D336" s="477">
        <v>0</v>
      </c>
      <c r="E336" s="477">
        <v>0</v>
      </c>
      <c r="F336" s="477">
        <v>0</v>
      </c>
      <c r="G336" s="477">
        <v>0</v>
      </c>
      <c r="H336" s="477">
        <v>0</v>
      </c>
      <c r="I336" s="477">
        <v>0</v>
      </c>
      <c r="J336" s="477">
        <v>0</v>
      </c>
      <c r="K336" s="477">
        <v>0</v>
      </c>
      <c r="L336" s="476">
        <v>1290</v>
      </c>
      <c r="M336" s="477">
        <v>0</v>
      </c>
      <c r="N336" s="477">
        <v>0</v>
      </c>
      <c r="O336" s="477">
        <v>0</v>
      </c>
      <c r="P336" s="477">
        <v>0</v>
      </c>
      <c r="Q336" s="477">
        <v>0</v>
      </c>
      <c r="R336" s="477">
        <v>0</v>
      </c>
      <c r="S336" s="477">
        <v>0</v>
      </c>
      <c r="T336" s="477">
        <v>0</v>
      </c>
      <c r="U336" s="477">
        <v>0</v>
      </c>
      <c r="V336" s="477">
        <v>0</v>
      </c>
      <c r="W336" s="477">
        <v>0</v>
      </c>
      <c r="X336" s="477">
        <v>0</v>
      </c>
      <c r="Y336" s="477">
        <v>0</v>
      </c>
      <c r="Z336" s="477">
        <v>0</v>
      </c>
      <c r="AA336" s="477">
        <v>0</v>
      </c>
      <c r="AB336" s="477">
        <v>0</v>
      </c>
      <c r="AC336" s="477">
        <v>0</v>
      </c>
      <c r="AD336" s="477">
        <v>0</v>
      </c>
      <c r="AE336" s="477">
        <f t="shared" si="48"/>
        <v>0</v>
      </c>
      <c r="AF336" s="477">
        <f t="shared" si="48"/>
        <v>0</v>
      </c>
      <c r="AG336" s="483">
        <f t="shared" si="48"/>
        <v>1290</v>
      </c>
    </row>
    <row r="337" spans="1:34" s="470" customFormat="1" x14ac:dyDescent="0.3">
      <c r="A337" s="466" t="s">
        <v>577</v>
      </c>
      <c r="B337" s="467" t="s">
        <v>505</v>
      </c>
      <c r="C337" s="467"/>
      <c r="D337" s="468">
        <f>SUM(D338)</f>
        <v>0</v>
      </c>
      <c r="E337" s="468">
        <f t="shared" ref="E337:AG337" si="68">SUM(E338)</f>
        <v>0</v>
      </c>
      <c r="F337" s="468">
        <f t="shared" si="68"/>
        <v>1075741.57</v>
      </c>
      <c r="G337" s="468">
        <f t="shared" si="68"/>
        <v>0</v>
      </c>
      <c r="H337" s="468">
        <f t="shared" si="68"/>
        <v>0</v>
      </c>
      <c r="I337" s="468">
        <f t="shared" si="68"/>
        <v>0</v>
      </c>
      <c r="J337" s="468">
        <f t="shared" si="68"/>
        <v>0</v>
      </c>
      <c r="K337" s="468">
        <f t="shared" si="68"/>
        <v>0</v>
      </c>
      <c r="L337" s="468">
        <f t="shared" si="68"/>
        <v>0</v>
      </c>
      <c r="M337" s="468">
        <f t="shared" si="68"/>
        <v>0</v>
      </c>
      <c r="N337" s="468">
        <f t="shared" si="68"/>
        <v>0</v>
      </c>
      <c r="O337" s="468">
        <f t="shared" si="68"/>
        <v>0</v>
      </c>
      <c r="P337" s="468">
        <f t="shared" si="68"/>
        <v>0</v>
      </c>
      <c r="Q337" s="468">
        <f t="shared" si="68"/>
        <v>0</v>
      </c>
      <c r="R337" s="468">
        <f t="shared" si="68"/>
        <v>0</v>
      </c>
      <c r="S337" s="468">
        <f t="shared" si="68"/>
        <v>0</v>
      </c>
      <c r="T337" s="468">
        <f t="shared" si="68"/>
        <v>0</v>
      </c>
      <c r="U337" s="468">
        <f t="shared" si="68"/>
        <v>0</v>
      </c>
      <c r="V337" s="468">
        <f t="shared" si="68"/>
        <v>0</v>
      </c>
      <c r="W337" s="468">
        <f t="shared" si="68"/>
        <v>0</v>
      </c>
      <c r="X337" s="468">
        <f t="shared" si="68"/>
        <v>0</v>
      </c>
      <c r="Y337" s="468">
        <f t="shared" si="68"/>
        <v>0</v>
      </c>
      <c r="Z337" s="468">
        <f t="shared" si="68"/>
        <v>0</v>
      </c>
      <c r="AA337" s="468">
        <f t="shared" si="68"/>
        <v>0</v>
      </c>
      <c r="AB337" s="468">
        <f t="shared" si="68"/>
        <v>0</v>
      </c>
      <c r="AC337" s="468">
        <f t="shared" si="68"/>
        <v>0</v>
      </c>
      <c r="AD337" s="468">
        <f t="shared" si="68"/>
        <v>0</v>
      </c>
      <c r="AE337" s="468">
        <f t="shared" si="68"/>
        <v>0</v>
      </c>
      <c r="AF337" s="468">
        <f t="shared" si="68"/>
        <v>0</v>
      </c>
      <c r="AG337" s="468">
        <f t="shared" si="68"/>
        <v>1075741.57</v>
      </c>
      <c r="AH337" s="470" t="b">
        <v>1</v>
      </c>
    </row>
    <row r="338" spans="1:34" x14ac:dyDescent="0.3">
      <c r="A338" s="464" t="s">
        <v>716</v>
      </c>
      <c r="B338" s="475" t="s">
        <v>505</v>
      </c>
      <c r="C338" s="475" t="s">
        <v>720</v>
      </c>
      <c r="D338" s="477"/>
      <c r="E338" s="477"/>
      <c r="F338" s="476">
        <v>1075741.57</v>
      </c>
      <c r="G338" s="477"/>
      <c r="H338" s="477"/>
      <c r="I338" s="477"/>
      <c r="J338" s="477"/>
      <c r="K338" s="477"/>
      <c r="L338" s="476"/>
      <c r="M338" s="477"/>
      <c r="N338" s="477"/>
      <c r="O338" s="477"/>
      <c r="P338" s="477"/>
      <c r="Q338" s="477"/>
      <c r="R338" s="477"/>
      <c r="S338" s="477"/>
      <c r="T338" s="477"/>
      <c r="U338" s="477"/>
      <c r="V338" s="477"/>
      <c r="W338" s="477"/>
      <c r="X338" s="477"/>
      <c r="Y338" s="477"/>
      <c r="Z338" s="477"/>
      <c r="AA338" s="477"/>
      <c r="AB338" s="477"/>
      <c r="AC338" s="477"/>
      <c r="AD338" s="477"/>
      <c r="AE338" s="477">
        <f t="shared" si="48"/>
        <v>0</v>
      </c>
      <c r="AF338" s="477">
        <f t="shared" si="48"/>
        <v>0</v>
      </c>
      <c r="AG338" s="483">
        <f t="shared" si="48"/>
        <v>1075741.57</v>
      </c>
    </row>
    <row r="339" spans="1:34" s="470" customFormat="1" x14ac:dyDescent="0.3">
      <c r="A339" s="466" t="s">
        <v>578</v>
      </c>
      <c r="B339" s="467" t="s">
        <v>505</v>
      </c>
      <c r="C339" s="467"/>
      <c r="D339" s="468">
        <f>D340</f>
        <v>0</v>
      </c>
      <c r="E339" s="468">
        <f t="shared" ref="E339:AG339" si="69">E340</f>
        <v>0</v>
      </c>
      <c r="F339" s="468">
        <f t="shared" si="69"/>
        <v>3503868.06</v>
      </c>
      <c r="G339" s="468">
        <f t="shared" si="69"/>
        <v>0</v>
      </c>
      <c r="H339" s="468">
        <f t="shared" si="69"/>
        <v>0</v>
      </c>
      <c r="I339" s="468">
        <f t="shared" si="69"/>
        <v>0</v>
      </c>
      <c r="J339" s="468">
        <f t="shared" si="69"/>
        <v>0</v>
      </c>
      <c r="K339" s="468">
        <f t="shared" si="69"/>
        <v>0</v>
      </c>
      <c r="L339" s="468">
        <f t="shared" si="69"/>
        <v>0</v>
      </c>
      <c r="M339" s="468">
        <f t="shared" si="69"/>
        <v>0</v>
      </c>
      <c r="N339" s="468">
        <f t="shared" si="69"/>
        <v>0</v>
      </c>
      <c r="O339" s="468">
        <f t="shared" si="69"/>
        <v>0</v>
      </c>
      <c r="P339" s="468">
        <f t="shared" si="69"/>
        <v>0</v>
      </c>
      <c r="Q339" s="468">
        <f t="shared" si="69"/>
        <v>0</v>
      </c>
      <c r="R339" s="468">
        <f t="shared" si="69"/>
        <v>0</v>
      </c>
      <c r="S339" s="468">
        <f t="shared" si="69"/>
        <v>0</v>
      </c>
      <c r="T339" s="468">
        <f t="shared" si="69"/>
        <v>0</v>
      </c>
      <c r="U339" s="468">
        <f t="shared" si="69"/>
        <v>0</v>
      </c>
      <c r="V339" s="468">
        <f t="shared" si="69"/>
        <v>0</v>
      </c>
      <c r="W339" s="468">
        <f t="shared" si="69"/>
        <v>0</v>
      </c>
      <c r="X339" s="468">
        <f t="shared" si="69"/>
        <v>0</v>
      </c>
      <c r="Y339" s="468">
        <f t="shared" si="69"/>
        <v>0</v>
      </c>
      <c r="Z339" s="468">
        <f t="shared" si="69"/>
        <v>0</v>
      </c>
      <c r="AA339" s="468">
        <f t="shared" si="69"/>
        <v>0</v>
      </c>
      <c r="AB339" s="468">
        <f t="shared" si="69"/>
        <v>0</v>
      </c>
      <c r="AC339" s="468">
        <f t="shared" si="69"/>
        <v>0</v>
      </c>
      <c r="AD339" s="468">
        <f t="shared" si="69"/>
        <v>0</v>
      </c>
      <c r="AE339" s="468">
        <f t="shared" si="69"/>
        <v>0</v>
      </c>
      <c r="AF339" s="468">
        <f t="shared" si="69"/>
        <v>0</v>
      </c>
      <c r="AG339" s="468">
        <f t="shared" si="69"/>
        <v>3503868.06</v>
      </c>
      <c r="AH339" s="470" t="b">
        <v>1</v>
      </c>
    </row>
    <row r="340" spans="1:34" x14ac:dyDescent="0.3">
      <c r="A340" s="464" t="s">
        <v>716</v>
      </c>
      <c r="B340" s="475" t="s">
        <v>505</v>
      </c>
      <c r="C340" s="475" t="s">
        <v>720</v>
      </c>
      <c r="D340" s="477">
        <v>0</v>
      </c>
      <c r="E340" s="477">
        <v>0</v>
      </c>
      <c r="F340" s="476">
        <v>3503868.06</v>
      </c>
      <c r="G340" s="477">
        <v>0</v>
      </c>
      <c r="H340" s="477">
        <v>0</v>
      </c>
      <c r="I340" s="477">
        <v>0</v>
      </c>
      <c r="J340" s="477">
        <v>0</v>
      </c>
      <c r="K340" s="477">
        <v>0</v>
      </c>
      <c r="L340" s="476">
        <v>0</v>
      </c>
      <c r="M340" s="477">
        <v>0</v>
      </c>
      <c r="N340" s="477">
        <v>0</v>
      </c>
      <c r="O340" s="477">
        <v>0</v>
      </c>
      <c r="P340" s="477">
        <v>0</v>
      </c>
      <c r="Q340" s="477">
        <v>0</v>
      </c>
      <c r="R340" s="477">
        <v>0</v>
      </c>
      <c r="S340" s="477">
        <v>0</v>
      </c>
      <c r="T340" s="477">
        <v>0</v>
      </c>
      <c r="U340" s="477">
        <v>0</v>
      </c>
      <c r="V340" s="477">
        <v>0</v>
      </c>
      <c r="W340" s="477">
        <v>0</v>
      </c>
      <c r="X340" s="477">
        <v>0</v>
      </c>
      <c r="Y340" s="477">
        <v>0</v>
      </c>
      <c r="Z340" s="477">
        <v>0</v>
      </c>
      <c r="AA340" s="477">
        <v>0</v>
      </c>
      <c r="AB340" s="477">
        <v>0</v>
      </c>
      <c r="AC340" s="477">
        <v>0</v>
      </c>
      <c r="AD340" s="477">
        <v>0</v>
      </c>
      <c r="AE340" s="477">
        <f t="shared" si="48"/>
        <v>0</v>
      </c>
      <c r="AF340" s="477">
        <f t="shared" si="48"/>
        <v>0</v>
      </c>
      <c r="AG340" s="483">
        <f t="shared" si="48"/>
        <v>3503868.06</v>
      </c>
    </row>
    <row r="341" spans="1:34" s="470" customFormat="1" ht="24" x14ac:dyDescent="0.3">
      <c r="A341" s="471" t="s">
        <v>579</v>
      </c>
      <c r="B341" s="472" t="s">
        <v>505</v>
      </c>
      <c r="C341" s="472"/>
      <c r="D341" s="473">
        <f>SUM(D342)</f>
        <v>0</v>
      </c>
      <c r="E341" s="473">
        <f t="shared" ref="E341:AG341" si="70">SUM(E342)</f>
        <v>0</v>
      </c>
      <c r="F341" s="474">
        <f t="shared" si="70"/>
        <v>-4579.6099999999997</v>
      </c>
      <c r="G341" s="473">
        <f t="shared" si="70"/>
        <v>0</v>
      </c>
      <c r="H341" s="473">
        <f t="shared" si="70"/>
        <v>0</v>
      </c>
      <c r="I341" s="473">
        <f t="shared" si="70"/>
        <v>0</v>
      </c>
      <c r="J341" s="473">
        <f t="shared" si="70"/>
        <v>0</v>
      </c>
      <c r="K341" s="473">
        <f t="shared" si="70"/>
        <v>0</v>
      </c>
      <c r="L341" s="473">
        <f t="shared" si="70"/>
        <v>0</v>
      </c>
      <c r="M341" s="473">
        <f t="shared" si="70"/>
        <v>0</v>
      </c>
      <c r="N341" s="473">
        <f t="shared" si="70"/>
        <v>0</v>
      </c>
      <c r="O341" s="473">
        <f t="shared" si="70"/>
        <v>0</v>
      </c>
      <c r="P341" s="473">
        <f t="shared" si="70"/>
        <v>0</v>
      </c>
      <c r="Q341" s="473">
        <f t="shared" si="70"/>
        <v>0</v>
      </c>
      <c r="R341" s="473">
        <f t="shared" si="70"/>
        <v>0</v>
      </c>
      <c r="S341" s="473">
        <f t="shared" si="70"/>
        <v>0</v>
      </c>
      <c r="T341" s="473">
        <f t="shared" si="70"/>
        <v>0</v>
      </c>
      <c r="U341" s="473">
        <f t="shared" si="70"/>
        <v>0</v>
      </c>
      <c r="V341" s="473">
        <f t="shared" si="70"/>
        <v>0</v>
      </c>
      <c r="W341" s="473">
        <f t="shared" si="70"/>
        <v>0</v>
      </c>
      <c r="X341" s="473">
        <f t="shared" si="70"/>
        <v>0</v>
      </c>
      <c r="Y341" s="473">
        <f t="shared" si="70"/>
        <v>0</v>
      </c>
      <c r="Z341" s="473">
        <f t="shared" si="70"/>
        <v>0</v>
      </c>
      <c r="AA341" s="473">
        <f t="shared" si="70"/>
        <v>0</v>
      </c>
      <c r="AB341" s="473">
        <f t="shared" si="70"/>
        <v>0</v>
      </c>
      <c r="AC341" s="473">
        <f t="shared" si="70"/>
        <v>0</v>
      </c>
      <c r="AD341" s="473">
        <f t="shared" si="70"/>
        <v>0</v>
      </c>
      <c r="AE341" s="473">
        <f t="shared" si="70"/>
        <v>0</v>
      </c>
      <c r="AF341" s="473">
        <f t="shared" si="70"/>
        <v>0</v>
      </c>
      <c r="AG341" s="474">
        <f t="shared" si="70"/>
        <v>-4579.6099999999997</v>
      </c>
      <c r="AH341" s="470" t="b">
        <v>1</v>
      </c>
    </row>
    <row r="342" spans="1:34" x14ac:dyDescent="0.3">
      <c r="A342" s="464" t="s">
        <v>716</v>
      </c>
      <c r="B342" s="475" t="s">
        <v>505</v>
      </c>
      <c r="C342" s="475" t="s">
        <v>720</v>
      </c>
      <c r="D342" s="477">
        <v>0</v>
      </c>
      <c r="E342" s="477">
        <v>0</v>
      </c>
      <c r="F342" s="483">
        <v>-4579.6099999999997</v>
      </c>
      <c r="G342" s="477">
        <v>0</v>
      </c>
      <c r="H342" s="477">
        <v>0</v>
      </c>
      <c r="I342" s="477">
        <v>0</v>
      </c>
      <c r="J342" s="477">
        <v>0</v>
      </c>
      <c r="K342" s="477">
        <v>0</v>
      </c>
      <c r="L342" s="477">
        <v>0</v>
      </c>
      <c r="M342" s="477">
        <v>0</v>
      </c>
      <c r="N342" s="477">
        <v>0</v>
      </c>
      <c r="O342" s="477">
        <v>0</v>
      </c>
      <c r="P342" s="477">
        <v>0</v>
      </c>
      <c r="Q342" s="477">
        <v>0</v>
      </c>
      <c r="R342" s="477">
        <v>0</v>
      </c>
      <c r="S342" s="477">
        <v>0</v>
      </c>
      <c r="T342" s="477">
        <v>0</v>
      </c>
      <c r="U342" s="477">
        <v>0</v>
      </c>
      <c r="V342" s="477">
        <v>0</v>
      </c>
      <c r="W342" s="477">
        <v>0</v>
      </c>
      <c r="X342" s="477">
        <v>0</v>
      </c>
      <c r="Y342" s="477">
        <v>0</v>
      </c>
      <c r="Z342" s="477">
        <v>0</v>
      </c>
      <c r="AA342" s="477">
        <v>0</v>
      </c>
      <c r="AB342" s="477">
        <v>0</v>
      </c>
      <c r="AC342" s="477">
        <v>0</v>
      </c>
      <c r="AD342" s="477">
        <v>0</v>
      </c>
      <c r="AE342" s="477">
        <f t="shared" ref="AE342:AG384" si="71">SUM(A342,D342,G342,J342,M342,P342,S342,V342,Y342,AB342)</f>
        <v>0</v>
      </c>
      <c r="AF342" s="477">
        <f t="shared" si="71"/>
        <v>0</v>
      </c>
      <c r="AG342" s="483">
        <f t="shared" si="71"/>
        <v>-4579.6099999999997</v>
      </c>
    </row>
    <row r="343" spans="1:34" s="470" customFormat="1" ht="24" x14ac:dyDescent="0.3">
      <c r="A343" s="466" t="s">
        <v>488</v>
      </c>
      <c r="B343" s="467" t="s">
        <v>505</v>
      </c>
      <c r="C343" s="467"/>
      <c r="D343" s="468">
        <f>SUM(D344)</f>
        <v>0</v>
      </c>
      <c r="E343" s="468">
        <f t="shared" ref="E343:AG343" si="72">SUM(E344)</f>
        <v>0</v>
      </c>
      <c r="F343" s="468">
        <f t="shared" si="72"/>
        <v>4598343.5</v>
      </c>
      <c r="G343" s="468">
        <f t="shared" si="72"/>
        <v>0</v>
      </c>
      <c r="H343" s="468">
        <f t="shared" si="72"/>
        <v>0</v>
      </c>
      <c r="I343" s="468">
        <f t="shared" si="72"/>
        <v>0</v>
      </c>
      <c r="J343" s="468">
        <f t="shared" si="72"/>
        <v>0</v>
      </c>
      <c r="K343" s="468">
        <f t="shared" si="72"/>
        <v>0</v>
      </c>
      <c r="L343" s="468">
        <f t="shared" si="72"/>
        <v>0</v>
      </c>
      <c r="M343" s="468">
        <f t="shared" si="72"/>
        <v>0</v>
      </c>
      <c r="N343" s="468">
        <f t="shared" si="72"/>
        <v>0</v>
      </c>
      <c r="O343" s="468">
        <f t="shared" si="72"/>
        <v>0</v>
      </c>
      <c r="P343" s="468">
        <f t="shared" si="72"/>
        <v>0</v>
      </c>
      <c r="Q343" s="468">
        <f t="shared" si="72"/>
        <v>0</v>
      </c>
      <c r="R343" s="468">
        <f t="shared" si="72"/>
        <v>0</v>
      </c>
      <c r="S343" s="468">
        <f t="shared" si="72"/>
        <v>0</v>
      </c>
      <c r="T343" s="468">
        <f t="shared" si="72"/>
        <v>0</v>
      </c>
      <c r="U343" s="468">
        <f t="shared" si="72"/>
        <v>0</v>
      </c>
      <c r="V343" s="468">
        <f t="shared" si="72"/>
        <v>0</v>
      </c>
      <c r="W343" s="468">
        <f t="shared" si="72"/>
        <v>0</v>
      </c>
      <c r="X343" s="468">
        <f t="shared" si="72"/>
        <v>0</v>
      </c>
      <c r="Y343" s="468">
        <f t="shared" si="72"/>
        <v>0</v>
      </c>
      <c r="Z343" s="468">
        <f t="shared" si="72"/>
        <v>0</v>
      </c>
      <c r="AA343" s="468">
        <f t="shared" si="72"/>
        <v>0</v>
      </c>
      <c r="AB343" s="468">
        <f t="shared" si="72"/>
        <v>0</v>
      </c>
      <c r="AC343" s="468">
        <f t="shared" si="72"/>
        <v>0</v>
      </c>
      <c r="AD343" s="468">
        <f t="shared" si="72"/>
        <v>0</v>
      </c>
      <c r="AE343" s="468">
        <f t="shared" si="72"/>
        <v>0</v>
      </c>
      <c r="AF343" s="468">
        <f t="shared" si="72"/>
        <v>0</v>
      </c>
      <c r="AG343" s="468">
        <f t="shared" si="72"/>
        <v>4598343.5</v>
      </c>
      <c r="AH343" s="470" t="b">
        <v>1</v>
      </c>
    </row>
    <row r="344" spans="1:34" x14ac:dyDescent="0.3">
      <c r="A344" s="464" t="s">
        <v>716</v>
      </c>
      <c r="B344" s="475" t="s">
        <v>505</v>
      </c>
      <c r="C344" s="475" t="s">
        <v>720</v>
      </c>
      <c r="D344" s="477">
        <v>0</v>
      </c>
      <c r="E344" s="477">
        <v>0</v>
      </c>
      <c r="F344" s="476">
        <v>4598343.5</v>
      </c>
      <c r="G344" s="477">
        <v>0</v>
      </c>
      <c r="H344" s="477">
        <v>0</v>
      </c>
      <c r="I344" s="477">
        <v>0</v>
      </c>
      <c r="J344" s="477">
        <v>0</v>
      </c>
      <c r="K344" s="477">
        <v>0</v>
      </c>
      <c r="L344" s="477">
        <v>0</v>
      </c>
      <c r="M344" s="477">
        <v>0</v>
      </c>
      <c r="N344" s="477">
        <v>0</v>
      </c>
      <c r="O344" s="477">
        <v>0</v>
      </c>
      <c r="P344" s="477">
        <v>0</v>
      </c>
      <c r="Q344" s="477">
        <v>0</v>
      </c>
      <c r="R344" s="477">
        <v>0</v>
      </c>
      <c r="S344" s="477">
        <v>0</v>
      </c>
      <c r="T344" s="477">
        <v>0</v>
      </c>
      <c r="U344" s="477">
        <v>0</v>
      </c>
      <c r="V344" s="477">
        <v>0</v>
      </c>
      <c r="W344" s="477">
        <v>0</v>
      </c>
      <c r="X344" s="477">
        <v>0</v>
      </c>
      <c r="Y344" s="477">
        <v>0</v>
      </c>
      <c r="Z344" s="477">
        <v>0</v>
      </c>
      <c r="AA344" s="477">
        <v>0</v>
      </c>
      <c r="AB344" s="477">
        <v>0</v>
      </c>
      <c r="AC344" s="477">
        <v>0</v>
      </c>
      <c r="AD344" s="477">
        <v>0</v>
      </c>
      <c r="AE344" s="477">
        <f t="shared" ref="AE344:AG344" si="73">SUM(A344,D344,G344,J344,M344,P344,S344,V344,Y344,AB344)</f>
        <v>0</v>
      </c>
      <c r="AF344" s="477">
        <f t="shared" si="73"/>
        <v>0</v>
      </c>
      <c r="AG344" s="483">
        <f t="shared" si="73"/>
        <v>4598343.5</v>
      </c>
    </row>
    <row r="345" spans="1:34" s="470" customFormat="1" ht="24" x14ac:dyDescent="0.3">
      <c r="A345" s="466" t="s">
        <v>311</v>
      </c>
      <c r="B345" s="467" t="s">
        <v>505</v>
      </c>
      <c r="C345" s="467"/>
      <c r="D345" s="468">
        <f>SUM(D346)</f>
        <v>0</v>
      </c>
      <c r="E345" s="468">
        <f t="shared" ref="E345:AG345" si="74">SUM(E346)</f>
        <v>0</v>
      </c>
      <c r="F345" s="468">
        <f t="shared" si="74"/>
        <v>60821.53</v>
      </c>
      <c r="G345" s="468">
        <f t="shared" si="74"/>
        <v>0</v>
      </c>
      <c r="H345" s="468">
        <f t="shared" si="74"/>
        <v>0</v>
      </c>
      <c r="I345" s="468">
        <f t="shared" si="74"/>
        <v>0</v>
      </c>
      <c r="J345" s="468">
        <f t="shared" si="74"/>
        <v>0</v>
      </c>
      <c r="K345" s="468">
        <f t="shared" si="74"/>
        <v>0</v>
      </c>
      <c r="L345" s="468">
        <f t="shared" si="74"/>
        <v>0</v>
      </c>
      <c r="M345" s="468">
        <f t="shared" si="74"/>
        <v>0</v>
      </c>
      <c r="N345" s="468">
        <f t="shared" si="74"/>
        <v>0</v>
      </c>
      <c r="O345" s="468">
        <f t="shared" si="74"/>
        <v>0</v>
      </c>
      <c r="P345" s="468">
        <f t="shared" si="74"/>
        <v>0</v>
      </c>
      <c r="Q345" s="468">
        <f t="shared" si="74"/>
        <v>0</v>
      </c>
      <c r="R345" s="468">
        <f t="shared" si="74"/>
        <v>0</v>
      </c>
      <c r="S345" s="468">
        <f t="shared" si="74"/>
        <v>0</v>
      </c>
      <c r="T345" s="468">
        <f t="shared" si="74"/>
        <v>0</v>
      </c>
      <c r="U345" s="468">
        <f t="shared" si="74"/>
        <v>0</v>
      </c>
      <c r="V345" s="468">
        <f t="shared" si="74"/>
        <v>0</v>
      </c>
      <c r="W345" s="468">
        <f t="shared" si="74"/>
        <v>0</v>
      </c>
      <c r="X345" s="468">
        <f t="shared" si="74"/>
        <v>0</v>
      </c>
      <c r="Y345" s="468">
        <f t="shared" si="74"/>
        <v>0</v>
      </c>
      <c r="Z345" s="468">
        <f t="shared" si="74"/>
        <v>0</v>
      </c>
      <c r="AA345" s="468">
        <f t="shared" si="74"/>
        <v>0</v>
      </c>
      <c r="AB345" s="468">
        <f t="shared" si="74"/>
        <v>0</v>
      </c>
      <c r="AC345" s="468">
        <f t="shared" si="74"/>
        <v>0</v>
      </c>
      <c r="AD345" s="468">
        <f t="shared" si="74"/>
        <v>0</v>
      </c>
      <c r="AE345" s="468">
        <f t="shared" si="74"/>
        <v>0</v>
      </c>
      <c r="AF345" s="468">
        <f t="shared" si="74"/>
        <v>0</v>
      </c>
      <c r="AG345" s="468">
        <f t="shared" si="74"/>
        <v>60821.53</v>
      </c>
      <c r="AH345" s="470" t="b">
        <v>1</v>
      </c>
    </row>
    <row r="346" spans="1:34" x14ac:dyDescent="0.3">
      <c r="A346" s="464" t="s">
        <v>716</v>
      </c>
      <c r="B346" s="475" t="s">
        <v>505</v>
      </c>
      <c r="C346" s="475" t="s">
        <v>720</v>
      </c>
      <c r="D346" s="477">
        <v>0</v>
      </c>
      <c r="E346" s="477">
        <v>0</v>
      </c>
      <c r="F346" s="476">
        <v>60821.53</v>
      </c>
      <c r="G346" s="477">
        <v>0</v>
      </c>
      <c r="H346" s="477">
        <v>0</v>
      </c>
      <c r="I346" s="477">
        <v>0</v>
      </c>
      <c r="J346" s="477">
        <v>0</v>
      </c>
      <c r="K346" s="477">
        <v>0</v>
      </c>
      <c r="L346" s="477">
        <v>0</v>
      </c>
      <c r="M346" s="477">
        <v>0</v>
      </c>
      <c r="N346" s="477">
        <v>0</v>
      </c>
      <c r="O346" s="477">
        <v>0</v>
      </c>
      <c r="P346" s="477">
        <v>0</v>
      </c>
      <c r="Q346" s="477">
        <v>0</v>
      </c>
      <c r="R346" s="477">
        <v>0</v>
      </c>
      <c r="S346" s="477">
        <v>0</v>
      </c>
      <c r="T346" s="477">
        <v>0</v>
      </c>
      <c r="U346" s="477">
        <v>0</v>
      </c>
      <c r="V346" s="477">
        <v>0</v>
      </c>
      <c r="W346" s="477">
        <v>0</v>
      </c>
      <c r="X346" s="477">
        <v>0</v>
      </c>
      <c r="Y346" s="477">
        <v>0</v>
      </c>
      <c r="Z346" s="477">
        <v>0</v>
      </c>
      <c r="AA346" s="477">
        <v>0</v>
      </c>
      <c r="AB346" s="477">
        <v>0</v>
      </c>
      <c r="AC346" s="477">
        <v>0</v>
      </c>
      <c r="AD346" s="477">
        <v>0</v>
      </c>
      <c r="AE346" s="477">
        <f t="shared" si="71"/>
        <v>0</v>
      </c>
      <c r="AF346" s="477">
        <f t="shared" si="71"/>
        <v>0</v>
      </c>
      <c r="AG346" s="483">
        <f t="shared" si="71"/>
        <v>60821.53</v>
      </c>
    </row>
    <row r="347" spans="1:34" s="470" customFormat="1" ht="24" x14ac:dyDescent="0.3">
      <c r="A347" s="471" t="s">
        <v>310</v>
      </c>
      <c r="B347" s="472" t="s">
        <v>505</v>
      </c>
      <c r="C347" s="472"/>
      <c r="D347" s="473">
        <f>SUM(D348)</f>
        <v>0</v>
      </c>
      <c r="E347" s="473">
        <f t="shared" ref="E347:AG347" si="75">SUM(E348)</f>
        <v>0</v>
      </c>
      <c r="F347" s="474">
        <f t="shared" si="75"/>
        <v>-60821.53</v>
      </c>
      <c r="G347" s="473">
        <f t="shared" si="75"/>
        <v>0</v>
      </c>
      <c r="H347" s="473">
        <f t="shared" si="75"/>
        <v>0</v>
      </c>
      <c r="I347" s="473">
        <f t="shared" si="75"/>
        <v>0</v>
      </c>
      <c r="J347" s="473">
        <f t="shared" si="75"/>
        <v>0</v>
      </c>
      <c r="K347" s="473">
        <f t="shared" si="75"/>
        <v>0</v>
      </c>
      <c r="L347" s="473">
        <f t="shared" si="75"/>
        <v>0</v>
      </c>
      <c r="M347" s="473">
        <f t="shared" si="75"/>
        <v>0</v>
      </c>
      <c r="N347" s="473">
        <f t="shared" si="75"/>
        <v>0</v>
      </c>
      <c r="O347" s="473">
        <f t="shared" si="75"/>
        <v>0</v>
      </c>
      <c r="P347" s="473">
        <f t="shared" si="75"/>
        <v>0</v>
      </c>
      <c r="Q347" s="473">
        <f t="shared" si="75"/>
        <v>0</v>
      </c>
      <c r="R347" s="473">
        <f t="shared" si="75"/>
        <v>0</v>
      </c>
      <c r="S347" s="473">
        <f t="shared" si="75"/>
        <v>0</v>
      </c>
      <c r="T347" s="473">
        <f t="shared" si="75"/>
        <v>0</v>
      </c>
      <c r="U347" s="473">
        <f t="shared" si="75"/>
        <v>0</v>
      </c>
      <c r="V347" s="473">
        <f t="shared" si="75"/>
        <v>0</v>
      </c>
      <c r="W347" s="473">
        <f t="shared" si="75"/>
        <v>0</v>
      </c>
      <c r="X347" s="473">
        <f t="shared" si="75"/>
        <v>0</v>
      </c>
      <c r="Y347" s="473">
        <f t="shared" si="75"/>
        <v>0</v>
      </c>
      <c r="Z347" s="473">
        <f t="shared" si="75"/>
        <v>0</v>
      </c>
      <c r="AA347" s="473">
        <f t="shared" si="75"/>
        <v>0</v>
      </c>
      <c r="AB347" s="473">
        <f t="shared" si="75"/>
        <v>0</v>
      </c>
      <c r="AC347" s="473">
        <f t="shared" si="75"/>
        <v>0</v>
      </c>
      <c r="AD347" s="473">
        <f t="shared" si="75"/>
        <v>0</v>
      </c>
      <c r="AE347" s="473">
        <f t="shared" si="75"/>
        <v>0</v>
      </c>
      <c r="AF347" s="473">
        <f t="shared" si="75"/>
        <v>0</v>
      </c>
      <c r="AG347" s="474">
        <f t="shared" si="75"/>
        <v>-60821.53</v>
      </c>
      <c r="AH347" s="470" t="b">
        <v>1</v>
      </c>
    </row>
    <row r="348" spans="1:34" x14ac:dyDescent="0.3">
      <c r="A348" s="464" t="s">
        <v>716</v>
      </c>
      <c r="B348" s="475" t="s">
        <v>505</v>
      </c>
      <c r="C348" s="475" t="s">
        <v>720</v>
      </c>
      <c r="D348" s="477">
        <v>0</v>
      </c>
      <c r="E348" s="477">
        <v>0</v>
      </c>
      <c r="F348" s="483">
        <v>-60821.53</v>
      </c>
      <c r="G348" s="477">
        <v>0</v>
      </c>
      <c r="H348" s="477">
        <v>0</v>
      </c>
      <c r="I348" s="477">
        <v>0</v>
      </c>
      <c r="J348" s="477">
        <v>0</v>
      </c>
      <c r="K348" s="477">
        <v>0</v>
      </c>
      <c r="L348" s="477">
        <v>0</v>
      </c>
      <c r="M348" s="477">
        <v>0</v>
      </c>
      <c r="N348" s="477">
        <v>0</v>
      </c>
      <c r="O348" s="477">
        <v>0</v>
      </c>
      <c r="P348" s="477">
        <v>0</v>
      </c>
      <c r="Q348" s="477">
        <v>0</v>
      </c>
      <c r="R348" s="477">
        <v>0</v>
      </c>
      <c r="S348" s="477">
        <v>0</v>
      </c>
      <c r="T348" s="477">
        <v>0</v>
      </c>
      <c r="U348" s="477">
        <v>0</v>
      </c>
      <c r="V348" s="477">
        <v>0</v>
      </c>
      <c r="W348" s="477">
        <v>0</v>
      </c>
      <c r="X348" s="477">
        <v>0</v>
      </c>
      <c r="Y348" s="477">
        <v>0</v>
      </c>
      <c r="Z348" s="477">
        <v>0</v>
      </c>
      <c r="AA348" s="477">
        <v>0</v>
      </c>
      <c r="AB348" s="477">
        <v>0</v>
      </c>
      <c r="AC348" s="477">
        <v>0</v>
      </c>
      <c r="AD348" s="477">
        <v>0</v>
      </c>
      <c r="AE348" s="477">
        <f t="shared" si="71"/>
        <v>0</v>
      </c>
      <c r="AF348" s="477">
        <f t="shared" si="71"/>
        <v>0</v>
      </c>
      <c r="AG348" s="483">
        <f t="shared" si="71"/>
        <v>-60821.53</v>
      </c>
    </row>
    <row r="349" spans="1:34" s="470" customFormat="1" ht="24" x14ac:dyDescent="0.3">
      <c r="A349" s="466" t="s">
        <v>268</v>
      </c>
      <c r="B349" s="467" t="s">
        <v>505</v>
      </c>
      <c r="C349" s="467"/>
      <c r="D349" s="468">
        <f>SUM(D350)</f>
        <v>0</v>
      </c>
      <c r="E349" s="468">
        <f t="shared" ref="E349:AG349" si="76">SUM(E350)</f>
        <v>0</v>
      </c>
      <c r="F349" s="468">
        <f t="shared" si="76"/>
        <v>0</v>
      </c>
      <c r="G349" s="468">
        <f t="shared" si="76"/>
        <v>0</v>
      </c>
      <c r="H349" s="468">
        <f t="shared" si="76"/>
        <v>0</v>
      </c>
      <c r="I349" s="468">
        <f t="shared" si="76"/>
        <v>107898.88</v>
      </c>
      <c r="J349" s="468">
        <f t="shared" si="76"/>
        <v>0</v>
      </c>
      <c r="K349" s="468">
        <f t="shared" si="76"/>
        <v>0</v>
      </c>
      <c r="L349" s="468">
        <f t="shared" si="76"/>
        <v>0</v>
      </c>
      <c r="M349" s="468">
        <f t="shared" si="76"/>
        <v>0</v>
      </c>
      <c r="N349" s="468">
        <f t="shared" si="76"/>
        <v>0</v>
      </c>
      <c r="O349" s="468">
        <f t="shared" si="76"/>
        <v>0</v>
      </c>
      <c r="P349" s="468">
        <f t="shared" si="76"/>
        <v>0</v>
      </c>
      <c r="Q349" s="468">
        <f t="shared" si="76"/>
        <v>0</v>
      </c>
      <c r="R349" s="468">
        <f t="shared" si="76"/>
        <v>0</v>
      </c>
      <c r="S349" s="468">
        <f t="shared" si="76"/>
        <v>0</v>
      </c>
      <c r="T349" s="468">
        <f t="shared" si="76"/>
        <v>0</v>
      </c>
      <c r="U349" s="468">
        <f t="shared" si="76"/>
        <v>0</v>
      </c>
      <c r="V349" s="468">
        <f t="shared" si="76"/>
        <v>0</v>
      </c>
      <c r="W349" s="468">
        <f t="shared" si="76"/>
        <v>0</v>
      </c>
      <c r="X349" s="468">
        <f t="shared" si="76"/>
        <v>0</v>
      </c>
      <c r="Y349" s="468">
        <f t="shared" si="76"/>
        <v>0</v>
      </c>
      <c r="Z349" s="468">
        <f t="shared" si="76"/>
        <v>0</v>
      </c>
      <c r="AA349" s="468">
        <f t="shared" si="76"/>
        <v>0</v>
      </c>
      <c r="AB349" s="468">
        <f t="shared" si="76"/>
        <v>0</v>
      </c>
      <c r="AC349" s="468">
        <f t="shared" si="76"/>
        <v>0</v>
      </c>
      <c r="AD349" s="468">
        <f t="shared" si="76"/>
        <v>0</v>
      </c>
      <c r="AE349" s="468">
        <f t="shared" si="76"/>
        <v>0</v>
      </c>
      <c r="AF349" s="468">
        <f t="shared" si="76"/>
        <v>0</v>
      </c>
      <c r="AG349" s="468">
        <f t="shared" si="76"/>
        <v>107898.88</v>
      </c>
      <c r="AH349" s="470" t="b">
        <v>1</v>
      </c>
    </row>
    <row r="350" spans="1:34" x14ac:dyDescent="0.3">
      <c r="A350" s="464" t="s">
        <v>716</v>
      </c>
      <c r="B350" s="475" t="s">
        <v>505</v>
      </c>
      <c r="C350" s="475" t="s">
        <v>720</v>
      </c>
      <c r="D350" s="477">
        <v>0</v>
      </c>
      <c r="E350" s="477">
        <v>0</v>
      </c>
      <c r="F350" s="476">
        <v>0</v>
      </c>
      <c r="G350" s="477">
        <v>0</v>
      </c>
      <c r="H350" s="477">
        <v>0</v>
      </c>
      <c r="I350" s="476">
        <v>107898.88</v>
      </c>
      <c r="J350" s="477">
        <v>0</v>
      </c>
      <c r="K350" s="477">
        <v>0</v>
      </c>
      <c r="L350" s="477">
        <v>0</v>
      </c>
      <c r="M350" s="477">
        <v>0</v>
      </c>
      <c r="N350" s="477">
        <v>0</v>
      </c>
      <c r="O350" s="477">
        <v>0</v>
      </c>
      <c r="P350" s="477">
        <v>0</v>
      </c>
      <c r="Q350" s="477">
        <v>0</v>
      </c>
      <c r="R350" s="477">
        <v>0</v>
      </c>
      <c r="S350" s="477">
        <v>0</v>
      </c>
      <c r="T350" s="477">
        <v>0</v>
      </c>
      <c r="U350" s="477">
        <v>0</v>
      </c>
      <c r="V350" s="477">
        <v>0</v>
      </c>
      <c r="W350" s="477">
        <v>0</v>
      </c>
      <c r="X350" s="477">
        <v>0</v>
      </c>
      <c r="Y350" s="477">
        <v>0</v>
      </c>
      <c r="Z350" s="477">
        <v>0</v>
      </c>
      <c r="AA350" s="477">
        <v>0</v>
      </c>
      <c r="AB350" s="477">
        <v>0</v>
      </c>
      <c r="AC350" s="477">
        <v>0</v>
      </c>
      <c r="AD350" s="477">
        <v>0</v>
      </c>
      <c r="AE350" s="477">
        <f t="shared" si="71"/>
        <v>0</v>
      </c>
      <c r="AF350" s="477">
        <f t="shared" si="71"/>
        <v>0</v>
      </c>
      <c r="AG350" s="483">
        <f t="shared" si="71"/>
        <v>107898.88</v>
      </c>
    </row>
    <row r="351" spans="1:34" s="470" customFormat="1" x14ac:dyDescent="0.3">
      <c r="A351" s="466" t="s">
        <v>1181</v>
      </c>
      <c r="B351" s="467" t="s">
        <v>504</v>
      </c>
      <c r="C351" s="467"/>
      <c r="D351" s="468">
        <f>SUM(D352)</f>
        <v>0</v>
      </c>
      <c r="E351" s="468">
        <f t="shared" ref="E351:AG351" si="77">SUM(E352)</f>
        <v>0</v>
      </c>
      <c r="F351" s="468">
        <f t="shared" si="77"/>
        <v>0</v>
      </c>
      <c r="G351" s="468">
        <f t="shared" si="77"/>
        <v>0</v>
      </c>
      <c r="H351" s="468">
        <f t="shared" si="77"/>
        <v>0</v>
      </c>
      <c r="I351" s="468">
        <f t="shared" si="77"/>
        <v>0</v>
      </c>
      <c r="J351" s="468">
        <f t="shared" si="77"/>
        <v>0</v>
      </c>
      <c r="K351" s="468">
        <f t="shared" si="77"/>
        <v>0</v>
      </c>
      <c r="L351" s="468">
        <f t="shared" si="77"/>
        <v>0</v>
      </c>
      <c r="M351" s="468">
        <f t="shared" si="77"/>
        <v>0</v>
      </c>
      <c r="N351" s="468">
        <f t="shared" si="77"/>
        <v>0</v>
      </c>
      <c r="O351" s="468">
        <f t="shared" si="77"/>
        <v>0</v>
      </c>
      <c r="P351" s="468">
        <f t="shared" si="77"/>
        <v>0</v>
      </c>
      <c r="Q351" s="468">
        <f t="shared" si="77"/>
        <v>0</v>
      </c>
      <c r="R351" s="468">
        <f t="shared" si="77"/>
        <v>37111.32</v>
      </c>
      <c r="S351" s="468">
        <f t="shared" si="77"/>
        <v>0</v>
      </c>
      <c r="T351" s="468">
        <f t="shared" si="77"/>
        <v>0</v>
      </c>
      <c r="U351" s="468">
        <f t="shared" si="77"/>
        <v>0</v>
      </c>
      <c r="V351" s="468">
        <f t="shared" si="77"/>
        <v>0</v>
      </c>
      <c r="W351" s="468">
        <f t="shared" si="77"/>
        <v>0</v>
      </c>
      <c r="X351" s="468">
        <f t="shared" si="77"/>
        <v>0</v>
      </c>
      <c r="Y351" s="468">
        <f t="shared" si="77"/>
        <v>0</v>
      </c>
      <c r="Z351" s="468">
        <f t="shared" si="77"/>
        <v>0</v>
      </c>
      <c r="AA351" s="468">
        <f t="shared" si="77"/>
        <v>0</v>
      </c>
      <c r="AB351" s="468">
        <f t="shared" si="77"/>
        <v>0</v>
      </c>
      <c r="AC351" s="468">
        <f t="shared" si="77"/>
        <v>0</v>
      </c>
      <c r="AD351" s="468">
        <f t="shared" si="77"/>
        <v>0</v>
      </c>
      <c r="AE351" s="468">
        <f t="shared" si="77"/>
        <v>0</v>
      </c>
      <c r="AF351" s="468">
        <f t="shared" si="77"/>
        <v>0</v>
      </c>
      <c r="AG351" s="468">
        <f t="shared" si="77"/>
        <v>37111.32</v>
      </c>
      <c r="AH351" s="1163" t="b">
        <v>1</v>
      </c>
    </row>
    <row r="352" spans="1:34" x14ac:dyDescent="0.3">
      <c r="A352" s="464" t="s">
        <v>716</v>
      </c>
      <c r="B352" s="475" t="s">
        <v>504</v>
      </c>
      <c r="C352" s="475" t="s">
        <v>720</v>
      </c>
      <c r="D352" s="477">
        <v>0</v>
      </c>
      <c r="E352" s="477">
        <v>0</v>
      </c>
      <c r="F352" s="476">
        <v>0</v>
      </c>
      <c r="G352" s="477">
        <v>0</v>
      </c>
      <c r="H352" s="477">
        <v>0</v>
      </c>
      <c r="I352" s="477">
        <v>0</v>
      </c>
      <c r="J352" s="477">
        <v>0</v>
      </c>
      <c r="K352" s="477">
        <v>0</v>
      </c>
      <c r="L352" s="477">
        <v>0</v>
      </c>
      <c r="M352" s="477">
        <v>0</v>
      </c>
      <c r="N352" s="477">
        <v>0</v>
      </c>
      <c r="O352" s="477">
        <v>0</v>
      </c>
      <c r="P352" s="477">
        <v>0</v>
      </c>
      <c r="Q352" s="477">
        <v>0</v>
      </c>
      <c r="R352" s="476">
        <v>37111.32</v>
      </c>
      <c r="S352" s="477">
        <v>0</v>
      </c>
      <c r="T352" s="477">
        <v>0</v>
      </c>
      <c r="U352" s="477">
        <v>0</v>
      </c>
      <c r="V352" s="477">
        <v>0</v>
      </c>
      <c r="W352" s="477">
        <v>0</v>
      </c>
      <c r="X352" s="477">
        <v>0</v>
      </c>
      <c r="Y352" s="477">
        <v>0</v>
      </c>
      <c r="Z352" s="477">
        <v>0</v>
      </c>
      <c r="AA352" s="477">
        <v>0</v>
      </c>
      <c r="AB352" s="477">
        <v>0</v>
      </c>
      <c r="AC352" s="477">
        <v>0</v>
      </c>
      <c r="AD352" s="477">
        <v>0</v>
      </c>
      <c r="AE352" s="477">
        <f t="shared" ref="AE352:AG352" si="78">SUM(A352,D352,G352,J352,M352,P352,S352,V352,Y352,AB352)</f>
        <v>0</v>
      </c>
      <c r="AF352" s="477">
        <f t="shared" si="78"/>
        <v>0</v>
      </c>
      <c r="AG352" s="483">
        <f t="shared" si="78"/>
        <v>37111.32</v>
      </c>
    </row>
    <row r="353" spans="1:34" s="470" customFormat="1" x14ac:dyDescent="0.3">
      <c r="A353" s="466" t="s">
        <v>769</v>
      </c>
      <c r="B353" s="467" t="s">
        <v>504</v>
      </c>
      <c r="C353" s="467"/>
      <c r="D353" s="468">
        <f>SUM(D354)</f>
        <v>0</v>
      </c>
      <c r="E353" s="468">
        <f t="shared" ref="E353:AG353" si="79">SUM(E354)</f>
        <v>0</v>
      </c>
      <c r="F353" s="468">
        <f t="shared" si="79"/>
        <v>0</v>
      </c>
      <c r="G353" s="468">
        <f t="shared" si="79"/>
        <v>0</v>
      </c>
      <c r="H353" s="468">
        <f t="shared" si="79"/>
        <v>0</v>
      </c>
      <c r="I353" s="468">
        <f t="shared" si="79"/>
        <v>0</v>
      </c>
      <c r="J353" s="468">
        <f t="shared" si="79"/>
        <v>0</v>
      </c>
      <c r="K353" s="468">
        <f t="shared" si="79"/>
        <v>0</v>
      </c>
      <c r="L353" s="468">
        <f t="shared" si="79"/>
        <v>0</v>
      </c>
      <c r="M353" s="468">
        <f t="shared" si="79"/>
        <v>0</v>
      </c>
      <c r="N353" s="468">
        <f t="shared" si="79"/>
        <v>0</v>
      </c>
      <c r="O353" s="468">
        <f t="shared" si="79"/>
        <v>0</v>
      </c>
      <c r="P353" s="468">
        <f t="shared" si="79"/>
        <v>0</v>
      </c>
      <c r="Q353" s="468">
        <f t="shared" si="79"/>
        <v>0</v>
      </c>
      <c r="R353" s="468">
        <f t="shared" si="79"/>
        <v>11823.87</v>
      </c>
      <c r="S353" s="468">
        <f t="shared" si="79"/>
        <v>0</v>
      </c>
      <c r="T353" s="468">
        <f t="shared" si="79"/>
        <v>0</v>
      </c>
      <c r="U353" s="468">
        <f t="shared" si="79"/>
        <v>0</v>
      </c>
      <c r="V353" s="468">
        <f t="shared" si="79"/>
        <v>0</v>
      </c>
      <c r="W353" s="468">
        <f t="shared" si="79"/>
        <v>0</v>
      </c>
      <c r="X353" s="468">
        <f t="shared" si="79"/>
        <v>0</v>
      </c>
      <c r="Y353" s="468">
        <f t="shared" si="79"/>
        <v>0</v>
      </c>
      <c r="Z353" s="468">
        <f t="shared" si="79"/>
        <v>0</v>
      </c>
      <c r="AA353" s="468">
        <f t="shared" si="79"/>
        <v>0</v>
      </c>
      <c r="AB353" s="468">
        <f t="shared" si="79"/>
        <v>0</v>
      </c>
      <c r="AC353" s="468">
        <f t="shared" si="79"/>
        <v>0</v>
      </c>
      <c r="AD353" s="468">
        <f t="shared" si="79"/>
        <v>0</v>
      </c>
      <c r="AE353" s="468">
        <f t="shared" si="79"/>
        <v>0</v>
      </c>
      <c r="AF353" s="468">
        <f t="shared" si="79"/>
        <v>0</v>
      </c>
      <c r="AG353" s="468">
        <f t="shared" si="79"/>
        <v>11823.87</v>
      </c>
      <c r="AH353" s="470" t="b">
        <v>1</v>
      </c>
    </row>
    <row r="354" spans="1:34" x14ac:dyDescent="0.3">
      <c r="A354" s="464" t="s">
        <v>716</v>
      </c>
      <c r="B354" s="475" t="s">
        <v>504</v>
      </c>
      <c r="C354" s="475" t="s">
        <v>720</v>
      </c>
      <c r="D354" s="477">
        <v>0</v>
      </c>
      <c r="E354" s="477">
        <v>0</v>
      </c>
      <c r="F354" s="476">
        <v>0</v>
      </c>
      <c r="G354" s="477">
        <v>0</v>
      </c>
      <c r="H354" s="477">
        <v>0</v>
      </c>
      <c r="I354" s="477">
        <v>0</v>
      </c>
      <c r="J354" s="477">
        <v>0</v>
      </c>
      <c r="K354" s="477">
        <v>0</v>
      </c>
      <c r="L354" s="477">
        <v>0</v>
      </c>
      <c r="M354" s="477">
        <v>0</v>
      </c>
      <c r="N354" s="477">
        <v>0</v>
      </c>
      <c r="O354" s="477">
        <v>0</v>
      </c>
      <c r="P354" s="477">
        <v>0</v>
      </c>
      <c r="Q354" s="477">
        <v>0</v>
      </c>
      <c r="R354" s="476">
        <v>11823.87</v>
      </c>
      <c r="S354" s="477">
        <v>0</v>
      </c>
      <c r="T354" s="477">
        <v>0</v>
      </c>
      <c r="U354" s="477">
        <v>0</v>
      </c>
      <c r="V354" s="477">
        <v>0</v>
      </c>
      <c r="W354" s="477">
        <v>0</v>
      </c>
      <c r="X354" s="477">
        <v>0</v>
      </c>
      <c r="Y354" s="477">
        <v>0</v>
      </c>
      <c r="Z354" s="477">
        <v>0</v>
      </c>
      <c r="AA354" s="477">
        <v>0</v>
      </c>
      <c r="AB354" s="477">
        <v>0</v>
      </c>
      <c r="AC354" s="477">
        <v>0</v>
      </c>
      <c r="AD354" s="477">
        <v>0</v>
      </c>
      <c r="AE354" s="477">
        <f t="shared" ref="AE354:AG356" si="80">SUM(A354,D354,G354,J354,M354,P354,S354,V354,Y354,AB354)</f>
        <v>0</v>
      </c>
      <c r="AF354" s="477">
        <f t="shared" si="80"/>
        <v>0</v>
      </c>
      <c r="AG354" s="483">
        <f t="shared" si="80"/>
        <v>11823.87</v>
      </c>
    </row>
    <row r="355" spans="1:34" s="470" customFormat="1" x14ac:dyDescent="0.3">
      <c r="A355" s="466" t="s">
        <v>770</v>
      </c>
      <c r="B355" s="467" t="s">
        <v>504</v>
      </c>
      <c r="C355" s="467"/>
      <c r="D355" s="468">
        <f>SUM(D356)</f>
        <v>0</v>
      </c>
      <c r="E355" s="468">
        <f t="shared" ref="E355:AG355" si="81">SUM(E356)</f>
        <v>0</v>
      </c>
      <c r="F355" s="468">
        <f t="shared" si="81"/>
        <v>0</v>
      </c>
      <c r="G355" s="468">
        <f t="shared" si="81"/>
        <v>0</v>
      </c>
      <c r="H355" s="468">
        <f t="shared" si="81"/>
        <v>0</v>
      </c>
      <c r="I355" s="468">
        <f t="shared" si="81"/>
        <v>0</v>
      </c>
      <c r="J355" s="468">
        <f t="shared" si="81"/>
        <v>0</v>
      </c>
      <c r="K355" s="468">
        <f t="shared" si="81"/>
        <v>0</v>
      </c>
      <c r="L355" s="468">
        <f t="shared" si="81"/>
        <v>0</v>
      </c>
      <c r="M355" s="468">
        <f t="shared" si="81"/>
        <v>0</v>
      </c>
      <c r="N355" s="468">
        <f t="shared" si="81"/>
        <v>0</v>
      </c>
      <c r="O355" s="468">
        <f t="shared" si="81"/>
        <v>0</v>
      </c>
      <c r="P355" s="468">
        <f t="shared" si="81"/>
        <v>0</v>
      </c>
      <c r="Q355" s="468">
        <f t="shared" si="81"/>
        <v>0</v>
      </c>
      <c r="R355" s="468">
        <f t="shared" si="81"/>
        <v>39969.43</v>
      </c>
      <c r="S355" s="468">
        <f t="shared" si="81"/>
        <v>0</v>
      </c>
      <c r="T355" s="468">
        <f t="shared" si="81"/>
        <v>0</v>
      </c>
      <c r="U355" s="468">
        <f t="shared" si="81"/>
        <v>0</v>
      </c>
      <c r="V355" s="468">
        <f t="shared" si="81"/>
        <v>0</v>
      </c>
      <c r="W355" s="468">
        <f t="shared" si="81"/>
        <v>0</v>
      </c>
      <c r="X355" s="468">
        <f t="shared" si="81"/>
        <v>0</v>
      </c>
      <c r="Y355" s="468">
        <f t="shared" si="81"/>
        <v>0</v>
      </c>
      <c r="Z355" s="468">
        <f t="shared" si="81"/>
        <v>0</v>
      </c>
      <c r="AA355" s="468">
        <f t="shared" si="81"/>
        <v>0</v>
      </c>
      <c r="AB355" s="468">
        <f t="shared" si="81"/>
        <v>0</v>
      </c>
      <c r="AC355" s="468">
        <f t="shared" si="81"/>
        <v>0</v>
      </c>
      <c r="AD355" s="468">
        <f t="shared" si="81"/>
        <v>0</v>
      </c>
      <c r="AE355" s="468">
        <f t="shared" si="81"/>
        <v>0</v>
      </c>
      <c r="AF355" s="468">
        <f t="shared" si="81"/>
        <v>0</v>
      </c>
      <c r="AG355" s="468">
        <f t="shared" si="81"/>
        <v>39969.43</v>
      </c>
      <c r="AH355" s="470" t="b">
        <v>1</v>
      </c>
    </row>
    <row r="356" spans="1:34" x14ac:dyDescent="0.3">
      <c r="A356" s="464" t="s">
        <v>716</v>
      </c>
      <c r="B356" s="475" t="s">
        <v>504</v>
      </c>
      <c r="C356" s="475" t="s">
        <v>720</v>
      </c>
      <c r="D356" s="477">
        <v>0</v>
      </c>
      <c r="E356" s="477">
        <v>0</v>
      </c>
      <c r="F356" s="476">
        <v>0</v>
      </c>
      <c r="G356" s="477">
        <v>0</v>
      </c>
      <c r="H356" s="477">
        <v>0</v>
      </c>
      <c r="I356" s="477">
        <v>0</v>
      </c>
      <c r="J356" s="477">
        <v>0</v>
      </c>
      <c r="K356" s="477">
        <v>0</v>
      </c>
      <c r="L356" s="477">
        <v>0</v>
      </c>
      <c r="M356" s="477">
        <v>0</v>
      </c>
      <c r="N356" s="477">
        <v>0</v>
      </c>
      <c r="O356" s="477">
        <v>0</v>
      </c>
      <c r="P356" s="477">
        <v>0</v>
      </c>
      <c r="Q356" s="477">
        <v>0</v>
      </c>
      <c r="R356" s="476">
        <v>39969.43</v>
      </c>
      <c r="S356" s="477">
        <v>0</v>
      </c>
      <c r="T356" s="477">
        <v>0</v>
      </c>
      <c r="U356" s="477">
        <v>0</v>
      </c>
      <c r="V356" s="477">
        <v>0</v>
      </c>
      <c r="W356" s="477">
        <v>0</v>
      </c>
      <c r="X356" s="477">
        <v>0</v>
      </c>
      <c r="Y356" s="477">
        <v>0</v>
      </c>
      <c r="Z356" s="477">
        <v>0</v>
      </c>
      <c r="AA356" s="477">
        <v>0</v>
      </c>
      <c r="AB356" s="477">
        <v>0</v>
      </c>
      <c r="AC356" s="477">
        <v>0</v>
      </c>
      <c r="AD356" s="477">
        <v>0</v>
      </c>
      <c r="AE356" s="477">
        <f t="shared" si="80"/>
        <v>0</v>
      </c>
      <c r="AF356" s="477">
        <f t="shared" si="80"/>
        <v>0</v>
      </c>
      <c r="AG356" s="483">
        <f t="shared" si="80"/>
        <v>39969.43</v>
      </c>
    </row>
    <row r="357" spans="1:34" s="470" customFormat="1" x14ac:dyDescent="0.3">
      <c r="A357" s="466" t="s">
        <v>721</v>
      </c>
      <c r="B357" s="467" t="s">
        <v>505</v>
      </c>
      <c r="C357" s="467"/>
      <c r="D357" s="468">
        <f>SUM(D358)</f>
        <v>0</v>
      </c>
      <c r="E357" s="468">
        <f t="shared" ref="E357:AG357" si="82">SUM(E358)</f>
        <v>0</v>
      </c>
      <c r="F357" s="468">
        <f t="shared" si="82"/>
        <v>2821.47</v>
      </c>
      <c r="G357" s="468">
        <f t="shared" si="82"/>
        <v>0</v>
      </c>
      <c r="H357" s="468">
        <f t="shared" si="82"/>
        <v>0</v>
      </c>
      <c r="I357" s="468">
        <f t="shared" si="82"/>
        <v>0</v>
      </c>
      <c r="J357" s="468">
        <f t="shared" si="82"/>
        <v>0</v>
      </c>
      <c r="K357" s="468">
        <f t="shared" si="82"/>
        <v>0</v>
      </c>
      <c r="L357" s="468">
        <f t="shared" si="82"/>
        <v>0</v>
      </c>
      <c r="M357" s="468">
        <f t="shared" si="82"/>
        <v>0</v>
      </c>
      <c r="N357" s="468">
        <f t="shared" si="82"/>
        <v>0</v>
      </c>
      <c r="O357" s="468">
        <f t="shared" si="82"/>
        <v>0</v>
      </c>
      <c r="P357" s="468">
        <f t="shared" si="82"/>
        <v>0</v>
      </c>
      <c r="Q357" s="468">
        <f t="shared" si="82"/>
        <v>0</v>
      </c>
      <c r="R357" s="468">
        <f t="shared" si="82"/>
        <v>0</v>
      </c>
      <c r="S357" s="468">
        <f t="shared" si="82"/>
        <v>0</v>
      </c>
      <c r="T357" s="468">
        <f t="shared" si="82"/>
        <v>0</v>
      </c>
      <c r="U357" s="468">
        <f t="shared" si="82"/>
        <v>0</v>
      </c>
      <c r="V357" s="468">
        <f t="shared" si="82"/>
        <v>0</v>
      </c>
      <c r="W357" s="468">
        <f t="shared" si="82"/>
        <v>0</v>
      </c>
      <c r="X357" s="468">
        <f t="shared" si="82"/>
        <v>0</v>
      </c>
      <c r="Y357" s="468">
        <f t="shared" si="82"/>
        <v>0</v>
      </c>
      <c r="Z357" s="468">
        <f t="shared" si="82"/>
        <v>0</v>
      </c>
      <c r="AA357" s="468">
        <f t="shared" si="82"/>
        <v>0</v>
      </c>
      <c r="AB357" s="468">
        <f t="shared" si="82"/>
        <v>0</v>
      </c>
      <c r="AC357" s="468">
        <f t="shared" si="82"/>
        <v>0</v>
      </c>
      <c r="AD357" s="468">
        <f t="shared" si="82"/>
        <v>0</v>
      </c>
      <c r="AE357" s="468">
        <f t="shared" si="82"/>
        <v>0</v>
      </c>
      <c r="AF357" s="468">
        <f t="shared" si="82"/>
        <v>0</v>
      </c>
      <c r="AG357" s="468">
        <f t="shared" si="82"/>
        <v>2821.47</v>
      </c>
      <c r="AH357" s="470" t="b">
        <v>1</v>
      </c>
    </row>
    <row r="358" spans="1:34" x14ac:dyDescent="0.3">
      <c r="A358" s="464" t="s">
        <v>716</v>
      </c>
      <c r="B358" s="475" t="s">
        <v>505</v>
      </c>
      <c r="C358" s="475" t="s">
        <v>720</v>
      </c>
      <c r="D358" s="477">
        <v>0</v>
      </c>
      <c r="E358" s="477">
        <v>0</v>
      </c>
      <c r="F358" s="476">
        <v>2821.47</v>
      </c>
      <c r="G358" s="477">
        <v>0</v>
      </c>
      <c r="H358" s="477">
        <v>0</v>
      </c>
      <c r="I358" s="477">
        <v>0</v>
      </c>
      <c r="J358" s="477">
        <v>0</v>
      </c>
      <c r="K358" s="477">
        <v>0</v>
      </c>
      <c r="L358" s="477">
        <v>0</v>
      </c>
      <c r="M358" s="477">
        <v>0</v>
      </c>
      <c r="N358" s="477">
        <v>0</v>
      </c>
      <c r="O358" s="477">
        <v>0</v>
      </c>
      <c r="P358" s="477">
        <v>0</v>
      </c>
      <c r="Q358" s="477">
        <v>0</v>
      </c>
      <c r="R358" s="477">
        <v>0</v>
      </c>
      <c r="S358" s="477">
        <v>0</v>
      </c>
      <c r="T358" s="477">
        <v>0</v>
      </c>
      <c r="U358" s="477">
        <v>0</v>
      </c>
      <c r="V358" s="477">
        <v>0</v>
      </c>
      <c r="W358" s="477">
        <v>0</v>
      </c>
      <c r="X358" s="477">
        <v>0</v>
      </c>
      <c r="Y358" s="477">
        <v>0</v>
      </c>
      <c r="Z358" s="477">
        <v>0</v>
      </c>
      <c r="AA358" s="477">
        <v>0</v>
      </c>
      <c r="AB358" s="477">
        <v>0</v>
      </c>
      <c r="AC358" s="477">
        <v>0</v>
      </c>
      <c r="AD358" s="477">
        <v>0</v>
      </c>
      <c r="AE358" s="477">
        <f t="shared" si="71"/>
        <v>0</v>
      </c>
      <c r="AF358" s="477">
        <f t="shared" si="71"/>
        <v>0</v>
      </c>
      <c r="AG358" s="483">
        <f t="shared" si="71"/>
        <v>2821.47</v>
      </c>
    </row>
    <row r="359" spans="1:34" s="470" customFormat="1" x14ac:dyDescent="0.3">
      <c r="A359" s="466" t="s">
        <v>533</v>
      </c>
      <c r="B359" s="467" t="s">
        <v>505</v>
      </c>
      <c r="C359" s="467"/>
      <c r="D359" s="468">
        <f>SUM(D360)</f>
        <v>0</v>
      </c>
      <c r="E359" s="468">
        <f t="shared" ref="E359:AG359" si="83">SUM(E360)</f>
        <v>0</v>
      </c>
      <c r="F359" s="468">
        <f t="shared" si="83"/>
        <v>100</v>
      </c>
      <c r="G359" s="468">
        <f t="shared" si="83"/>
        <v>0</v>
      </c>
      <c r="H359" s="468">
        <f t="shared" si="83"/>
        <v>0</v>
      </c>
      <c r="I359" s="468">
        <f t="shared" si="83"/>
        <v>0</v>
      </c>
      <c r="J359" s="468">
        <f t="shared" si="83"/>
        <v>0</v>
      </c>
      <c r="K359" s="468">
        <f t="shared" si="83"/>
        <v>0</v>
      </c>
      <c r="L359" s="468">
        <f t="shared" si="83"/>
        <v>0</v>
      </c>
      <c r="M359" s="468">
        <f t="shared" si="83"/>
        <v>0</v>
      </c>
      <c r="N359" s="468">
        <f t="shared" si="83"/>
        <v>0</v>
      </c>
      <c r="O359" s="468">
        <f t="shared" si="83"/>
        <v>0</v>
      </c>
      <c r="P359" s="468">
        <f t="shared" si="83"/>
        <v>0</v>
      </c>
      <c r="Q359" s="468">
        <f t="shared" si="83"/>
        <v>0</v>
      </c>
      <c r="R359" s="468">
        <f t="shared" si="83"/>
        <v>0</v>
      </c>
      <c r="S359" s="468">
        <f t="shared" si="83"/>
        <v>0</v>
      </c>
      <c r="T359" s="468">
        <f t="shared" si="83"/>
        <v>0</v>
      </c>
      <c r="U359" s="468">
        <f t="shared" si="83"/>
        <v>0</v>
      </c>
      <c r="V359" s="468">
        <f t="shared" si="83"/>
        <v>0</v>
      </c>
      <c r="W359" s="468">
        <f t="shared" si="83"/>
        <v>0</v>
      </c>
      <c r="X359" s="468">
        <f t="shared" si="83"/>
        <v>0</v>
      </c>
      <c r="Y359" s="468">
        <f t="shared" si="83"/>
        <v>0</v>
      </c>
      <c r="Z359" s="468">
        <f t="shared" si="83"/>
        <v>0</v>
      </c>
      <c r="AA359" s="468">
        <f t="shared" si="83"/>
        <v>0</v>
      </c>
      <c r="AB359" s="468">
        <f t="shared" si="83"/>
        <v>0</v>
      </c>
      <c r="AC359" s="468">
        <f t="shared" si="83"/>
        <v>0</v>
      </c>
      <c r="AD359" s="468">
        <f t="shared" si="83"/>
        <v>0</v>
      </c>
      <c r="AE359" s="468">
        <f t="shared" si="83"/>
        <v>0</v>
      </c>
      <c r="AF359" s="468">
        <f t="shared" si="83"/>
        <v>0</v>
      </c>
      <c r="AG359" s="468">
        <f t="shared" si="83"/>
        <v>100</v>
      </c>
      <c r="AH359" s="470" t="b">
        <v>1</v>
      </c>
    </row>
    <row r="360" spans="1:34" x14ac:dyDescent="0.3">
      <c r="A360" s="464" t="s">
        <v>716</v>
      </c>
      <c r="B360" s="475" t="s">
        <v>505</v>
      </c>
      <c r="C360" s="475" t="s">
        <v>720</v>
      </c>
      <c r="D360" s="477">
        <v>0</v>
      </c>
      <c r="E360" s="477">
        <v>0</v>
      </c>
      <c r="F360" s="476">
        <v>100</v>
      </c>
      <c r="G360" s="477">
        <v>0</v>
      </c>
      <c r="H360" s="477">
        <v>0</v>
      </c>
      <c r="I360" s="477">
        <v>0</v>
      </c>
      <c r="J360" s="477">
        <v>0</v>
      </c>
      <c r="K360" s="477">
        <v>0</v>
      </c>
      <c r="L360" s="477">
        <v>0</v>
      </c>
      <c r="M360" s="477">
        <v>0</v>
      </c>
      <c r="N360" s="477">
        <v>0</v>
      </c>
      <c r="O360" s="477">
        <v>0</v>
      </c>
      <c r="P360" s="477">
        <v>0</v>
      </c>
      <c r="Q360" s="477">
        <v>0</v>
      </c>
      <c r="R360" s="477">
        <v>0</v>
      </c>
      <c r="S360" s="477">
        <v>0</v>
      </c>
      <c r="T360" s="477">
        <v>0</v>
      </c>
      <c r="U360" s="477">
        <v>0</v>
      </c>
      <c r="V360" s="477">
        <v>0</v>
      </c>
      <c r="W360" s="477">
        <v>0</v>
      </c>
      <c r="X360" s="477">
        <v>0</v>
      </c>
      <c r="Y360" s="477">
        <v>0</v>
      </c>
      <c r="Z360" s="477">
        <v>0</v>
      </c>
      <c r="AA360" s="477">
        <v>0</v>
      </c>
      <c r="AB360" s="477">
        <v>0</v>
      </c>
      <c r="AC360" s="477">
        <v>0</v>
      </c>
      <c r="AD360" s="477">
        <v>0</v>
      </c>
      <c r="AE360" s="477">
        <f t="shared" ref="AE360:AG360" si="84">SUM(A360,D360,G360,J360,M360,P360,S360,V360,Y360,AB360)</f>
        <v>0</v>
      </c>
      <c r="AF360" s="477">
        <f t="shared" si="84"/>
        <v>0</v>
      </c>
      <c r="AG360" s="483">
        <f t="shared" si="84"/>
        <v>100</v>
      </c>
    </row>
    <row r="361" spans="1:34" s="470" customFormat="1" x14ac:dyDescent="0.3">
      <c r="A361" s="466" t="s">
        <v>307</v>
      </c>
      <c r="B361" s="467" t="s">
        <v>504</v>
      </c>
      <c r="C361" s="467"/>
      <c r="D361" s="468">
        <f>SUM(D362)</f>
        <v>0</v>
      </c>
      <c r="E361" s="468">
        <f t="shared" ref="E361:AG361" si="85">SUM(E362)</f>
        <v>0</v>
      </c>
      <c r="F361" s="468">
        <f t="shared" si="85"/>
        <v>0</v>
      </c>
      <c r="G361" s="468">
        <f t="shared" si="85"/>
        <v>0</v>
      </c>
      <c r="H361" s="468">
        <f t="shared" si="85"/>
        <v>0</v>
      </c>
      <c r="I361" s="468">
        <f t="shared" si="85"/>
        <v>0</v>
      </c>
      <c r="J361" s="468">
        <f t="shared" si="85"/>
        <v>0</v>
      </c>
      <c r="K361" s="468">
        <f t="shared" si="85"/>
        <v>0</v>
      </c>
      <c r="L361" s="468">
        <f t="shared" si="85"/>
        <v>0</v>
      </c>
      <c r="M361" s="468">
        <f t="shared" si="85"/>
        <v>0</v>
      </c>
      <c r="N361" s="468">
        <f t="shared" si="85"/>
        <v>0</v>
      </c>
      <c r="O361" s="468">
        <f t="shared" si="85"/>
        <v>4940.99</v>
      </c>
      <c r="P361" s="468">
        <f t="shared" si="85"/>
        <v>0</v>
      </c>
      <c r="Q361" s="468">
        <f t="shared" si="85"/>
        <v>0</v>
      </c>
      <c r="R361" s="468">
        <f t="shared" si="85"/>
        <v>0</v>
      </c>
      <c r="S361" s="468">
        <f t="shared" si="85"/>
        <v>0</v>
      </c>
      <c r="T361" s="468">
        <f t="shared" si="85"/>
        <v>0</v>
      </c>
      <c r="U361" s="468">
        <f t="shared" si="85"/>
        <v>0</v>
      </c>
      <c r="V361" s="468">
        <f t="shared" si="85"/>
        <v>0</v>
      </c>
      <c r="W361" s="468">
        <f t="shared" si="85"/>
        <v>0</v>
      </c>
      <c r="X361" s="468">
        <f t="shared" si="85"/>
        <v>0</v>
      </c>
      <c r="Y361" s="468">
        <f t="shared" si="85"/>
        <v>0</v>
      </c>
      <c r="Z361" s="468">
        <f t="shared" si="85"/>
        <v>0</v>
      </c>
      <c r="AA361" s="468">
        <f t="shared" si="85"/>
        <v>0</v>
      </c>
      <c r="AB361" s="468">
        <f t="shared" si="85"/>
        <v>0</v>
      </c>
      <c r="AC361" s="468">
        <f t="shared" si="85"/>
        <v>0</v>
      </c>
      <c r="AD361" s="468">
        <f t="shared" si="85"/>
        <v>0</v>
      </c>
      <c r="AE361" s="468">
        <f t="shared" si="85"/>
        <v>0</v>
      </c>
      <c r="AF361" s="468">
        <f t="shared" si="85"/>
        <v>0</v>
      </c>
      <c r="AG361" s="468">
        <f t="shared" si="85"/>
        <v>4940.99</v>
      </c>
      <c r="AH361" s="470" t="b">
        <v>1</v>
      </c>
    </row>
    <row r="362" spans="1:34" x14ac:dyDescent="0.3">
      <c r="A362" s="464" t="s">
        <v>716</v>
      </c>
      <c r="B362" s="475" t="s">
        <v>504</v>
      </c>
      <c r="C362" s="475" t="s">
        <v>720</v>
      </c>
      <c r="D362" s="477">
        <v>0</v>
      </c>
      <c r="E362" s="477">
        <v>0</v>
      </c>
      <c r="F362" s="476">
        <v>0</v>
      </c>
      <c r="G362" s="477">
        <v>0</v>
      </c>
      <c r="H362" s="477">
        <v>0</v>
      </c>
      <c r="I362" s="477">
        <v>0</v>
      </c>
      <c r="J362" s="477">
        <v>0</v>
      </c>
      <c r="K362" s="477">
        <v>0</v>
      </c>
      <c r="L362" s="477">
        <v>0</v>
      </c>
      <c r="M362" s="477">
        <v>0</v>
      </c>
      <c r="N362" s="477">
        <v>0</v>
      </c>
      <c r="O362" s="476">
        <v>4940.99</v>
      </c>
      <c r="P362" s="477">
        <v>0</v>
      </c>
      <c r="Q362" s="477">
        <v>0</v>
      </c>
      <c r="R362" s="477">
        <v>0</v>
      </c>
      <c r="S362" s="477">
        <v>0</v>
      </c>
      <c r="T362" s="477">
        <v>0</v>
      </c>
      <c r="U362" s="477">
        <v>0</v>
      </c>
      <c r="V362" s="477">
        <v>0</v>
      </c>
      <c r="W362" s="477">
        <v>0</v>
      </c>
      <c r="X362" s="477">
        <v>0</v>
      </c>
      <c r="Y362" s="477">
        <v>0</v>
      </c>
      <c r="Z362" s="477">
        <v>0</v>
      </c>
      <c r="AA362" s="477">
        <v>0</v>
      </c>
      <c r="AB362" s="477">
        <v>0</v>
      </c>
      <c r="AC362" s="477">
        <v>0</v>
      </c>
      <c r="AD362" s="477">
        <v>0</v>
      </c>
      <c r="AE362" s="477">
        <f t="shared" ref="AE362:AG362" si="86">SUM(A362,D362,G362,J362,M362,P362,S362,V362,Y362,AB362)</f>
        <v>0</v>
      </c>
      <c r="AF362" s="477">
        <f t="shared" si="86"/>
        <v>0</v>
      </c>
      <c r="AG362" s="483">
        <f t="shared" si="86"/>
        <v>4940.99</v>
      </c>
    </row>
    <row r="363" spans="1:34" s="470" customFormat="1" ht="24" x14ac:dyDescent="0.3">
      <c r="A363" s="466" t="s">
        <v>306</v>
      </c>
      <c r="B363" s="467" t="s">
        <v>723</v>
      </c>
      <c r="C363" s="467"/>
      <c r="D363" s="468">
        <f>SUM(D364:D365)</f>
        <v>0</v>
      </c>
      <c r="E363" s="468">
        <f t="shared" ref="E363:AG363" si="87">SUM(E364:E365)</f>
        <v>0</v>
      </c>
      <c r="F363" s="468">
        <f t="shared" si="87"/>
        <v>43972.13</v>
      </c>
      <c r="G363" s="468">
        <f t="shared" si="87"/>
        <v>0</v>
      </c>
      <c r="H363" s="468">
        <f t="shared" si="87"/>
        <v>0</v>
      </c>
      <c r="I363" s="468">
        <f t="shared" si="87"/>
        <v>0</v>
      </c>
      <c r="J363" s="468">
        <f t="shared" si="87"/>
        <v>0</v>
      </c>
      <c r="K363" s="468">
        <f t="shared" si="87"/>
        <v>0</v>
      </c>
      <c r="L363" s="468">
        <f t="shared" si="87"/>
        <v>0</v>
      </c>
      <c r="M363" s="468">
        <f t="shared" si="87"/>
        <v>0</v>
      </c>
      <c r="N363" s="468">
        <f t="shared" si="87"/>
        <v>0</v>
      </c>
      <c r="O363" s="468">
        <f t="shared" si="87"/>
        <v>0</v>
      </c>
      <c r="P363" s="468">
        <f t="shared" si="87"/>
        <v>0</v>
      </c>
      <c r="Q363" s="468">
        <f t="shared" si="87"/>
        <v>0</v>
      </c>
      <c r="R363" s="468">
        <f t="shared" si="87"/>
        <v>33747.040000000001</v>
      </c>
      <c r="S363" s="468">
        <f t="shared" si="87"/>
        <v>0</v>
      </c>
      <c r="T363" s="468">
        <f t="shared" si="87"/>
        <v>0</v>
      </c>
      <c r="U363" s="468">
        <f t="shared" si="87"/>
        <v>0</v>
      </c>
      <c r="V363" s="468">
        <f t="shared" si="87"/>
        <v>0</v>
      </c>
      <c r="W363" s="468">
        <f t="shared" si="87"/>
        <v>0</v>
      </c>
      <c r="X363" s="468">
        <f t="shared" si="87"/>
        <v>0</v>
      </c>
      <c r="Y363" s="468">
        <f t="shared" si="87"/>
        <v>0</v>
      </c>
      <c r="Z363" s="468">
        <f t="shared" si="87"/>
        <v>0</v>
      </c>
      <c r="AA363" s="468">
        <f t="shared" si="87"/>
        <v>0</v>
      </c>
      <c r="AB363" s="468">
        <f t="shared" si="87"/>
        <v>0</v>
      </c>
      <c r="AC363" s="468">
        <f t="shared" si="87"/>
        <v>0</v>
      </c>
      <c r="AD363" s="468">
        <f t="shared" si="87"/>
        <v>0</v>
      </c>
      <c r="AE363" s="468">
        <f t="shared" si="87"/>
        <v>0</v>
      </c>
      <c r="AF363" s="468">
        <f t="shared" si="87"/>
        <v>0</v>
      </c>
      <c r="AG363" s="468">
        <f t="shared" si="87"/>
        <v>77719.17</v>
      </c>
      <c r="AH363" s="470" t="b">
        <v>1</v>
      </c>
    </row>
    <row r="364" spans="1:34" x14ac:dyDescent="0.3">
      <c r="A364" s="464" t="s">
        <v>716</v>
      </c>
      <c r="B364" s="475" t="s">
        <v>504</v>
      </c>
      <c r="C364" s="475" t="s">
        <v>720</v>
      </c>
      <c r="D364" s="477">
        <v>0</v>
      </c>
      <c r="E364" s="477">
        <v>0</v>
      </c>
      <c r="F364" s="476">
        <v>0</v>
      </c>
      <c r="G364" s="477">
        <v>0</v>
      </c>
      <c r="H364" s="477">
        <v>0</v>
      </c>
      <c r="I364" s="477">
        <v>0</v>
      </c>
      <c r="J364" s="477">
        <v>0</v>
      </c>
      <c r="K364" s="477">
        <v>0</v>
      </c>
      <c r="L364" s="477">
        <v>0</v>
      </c>
      <c r="M364" s="477">
        <v>0</v>
      </c>
      <c r="N364" s="477">
        <v>0</v>
      </c>
      <c r="O364" s="477">
        <v>0</v>
      </c>
      <c r="P364" s="477">
        <v>0</v>
      </c>
      <c r="Q364" s="477">
        <v>0</v>
      </c>
      <c r="R364" s="476">
        <v>33747.040000000001</v>
      </c>
      <c r="S364" s="477">
        <v>0</v>
      </c>
      <c r="T364" s="477">
        <v>0</v>
      </c>
      <c r="U364" s="477">
        <v>0</v>
      </c>
      <c r="V364" s="477">
        <v>0</v>
      </c>
      <c r="W364" s="477">
        <v>0</v>
      </c>
      <c r="X364" s="477">
        <v>0</v>
      </c>
      <c r="Y364" s="477">
        <v>0</v>
      </c>
      <c r="Z364" s="477">
        <v>0</v>
      </c>
      <c r="AA364" s="477">
        <v>0</v>
      </c>
      <c r="AB364" s="477">
        <v>0</v>
      </c>
      <c r="AC364" s="477">
        <v>0</v>
      </c>
      <c r="AD364" s="477">
        <v>0</v>
      </c>
      <c r="AE364" s="477">
        <f t="shared" ref="AE364:AG364" si="88">SUM(A364,D364,G364,J364,M364,P364,S364,V364,Y364,AB364)</f>
        <v>0</v>
      </c>
      <c r="AF364" s="477">
        <f t="shared" si="88"/>
        <v>0</v>
      </c>
      <c r="AG364" s="483">
        <f t="shared" si="88"/>
        <v>33747.040000000001</v>
      </c>
    </row>
    <row r="365" spans="1:34" x14ac:dyDescent="0.3">
      <c r="A365" s="464" t="s">
        <v>716</v>
      </c>
      <c r="B365" s="475" t="s">
        <v>505</v>
      </c>
      <c r="C365" s="475" t="s">
        <v>720</v>
      </c>
      <c r="D365" s="477">
        <v>0</v>
      </c>
      <c r="E365" s="477">
        <v>0</v>
      </c>
      <c r="F365" s="476">
        <v>43972.13</v>
      </c>
      <c r="G365" s="477">
        <v>0</v>
      </c>
      <c r="H365" s="477">
        <v>0</v>
      </c>
      <c r="I365" s="477">
        <v>0</v>
      </c>
      <c r="J365" s="477">
        <v>0</v>
      </c>
      <c r="K365" s="477">
        <v>0</v>
      </c>
      <c r="L365" s="477">
        <v>0</v>
      </c>
      <c r="M365" s="477">
        <v>0</v>
      </c>
      <c r="N365" s="477">
        <v>0</v>
      </c>
      <c r="O365" s="477">
        <v>0</v>
      </c>
      <c r="P365" s="477">
        <v>0</v>
      </c>
      <c r="Q365" s="477">
        <v>0</v>
      </c>
      <c r="R365" s="476">
        <v>0</v>
      </c>
      <c r="S365" s="477">
        <v>0</v>
      </c>
      <c r="T365" s="477">
        <v>0</v>
      </c>
      <c r="U365" s="477">
        <v>0</v>
      </c>
      <c r="V365" s="477">
        <v>0</v>
      </c>
      <c r="W365" s="477">
        <v>0</v>
      </c>
      <c r="X365" s="477">
        <v>0</v>
      </c>
      <c r="Y365" s="477">
        <v>0</v>
      </c>
      <c r="Z365" s="477">
        <v>0</v>
      </c>
      <c r="AA365" s="477">
        <v>0</v>
      </c>
      <c r="AB365" s="477">
        <v>0</v>
      </c>
      <c r="AC365" s="477">
        <v>0</v>
      </c>
      <c r="AD365" s="477">
        <v>0</v>
      </c>
      <c r="AE365" s="477">
        <f t="shared" si="71"/>
        <v>0</v>
      </c>
      <c r="AF365" s="477">
        <f t="shared" si="71"/>
        <v>0</v>
      </c>
      <c r="AG365" s="483">
        <f t="shared" si="71"/>
        <v>43972.13</v>
      </c>
    </row>
    <row r="366" spans="1:34" s="470" customFormat="1" x14ac:dyDescent="0.3">
      <c r="A366" s="466" t="s">
        <v>304</v>
      </c>
      <c r="B366" s="467" t="s">
        <v>505</v>
      </c>
      <c r="C366" s="467"/>
      <c r="D366" s="468">
        <f>SUM(D367)</f>
        <v>0</v>
      </c>
      <c r="E366" s="468">
        <f t="shared" ref="E366:AG366" si="89">SUM(E367)</f>
        <v>0</v>
      </c>
      <c r="F366" s="468">
        <f t="shared" si="89"/>
        <v>11</v>
      </c>
      <c r="G366" s="468">
        <f t="shared" si="89"/>
        <v>0</v>
      </c>
      <c r="H366" s="468">
        <f t="shared" si="89"/>
        <v>0</v>
      </c>
      <c r="I366" s="468">
        <f t="shared" si="89"/>
        <v>0</v>
      </c>
      <c r="J366" s="468">
        <f t="shared" si="89"/>
        <v>0</v>
      </c>
      <c r="K366" s="468">
        <f t="shared" si="89"/>
        <v>0</v>
      </c>
      <c r="L366" s="468">
        <f t="shared" si="89"/>
        <v>0</v>
      </c>
      <c r="M366" s="468">
        <f t="shared" si="89"/>
        <v>0</v>
      </c>
      <c r="N366" s="468">
        <f t="shared" si="89"/>
        <v>0</v>
      </c>
      <c r="O366" s="468">
        <f t="shared" si="89"/>
        <v>0</v>
      </c>
      <c r="P366" s="468">
        <f t="shared" si="89"/>
        <v>0</v>
      </c>
      <c r="Q366" s="468">
        <f t="shared" si="89"/>
        <v>0</v>
      </c>
      <c r="R366" s="468">
        <f t="shared" si="89"/>
        <v>0</v>
      </c>
      <c r="S366" s="468">
        <f t="shared" si="89"/>
        <v>0</v>
      </c>
      <c r="T366" s="468">
        <f t="shared" si="89"/>
        <v>0</v>
      </c>
      <c r="U366" s="468">
        <f t="shared" si="89"/>
        <v>0</v>
      </c>
      <c r="V366" s="468">
        <f t="shared" si="89"/>
        <v>0</v>
      </c>
      <c r="W366" s="468">
        <f t="shared" si="89"/>
        <v>0</v>
      </c>
      <c r="X366" s="468">
        <f t="shared" si="89"/>
        <v>0</v>
      </c>
      <c r="Y366" s="468">
        <f t="shared" si="89"/>
        <v>0</v>
      </c>
      <c r="Z366" s="468">
        <f t="shared" si="89"/>
        <v>0</v>
      </c>
      <c r="AA366" s="468">
        <f t="shared" si="89"/>
        <v>0</v>
      </c>
      <c r="AB366" s="468">
        <f t="shared" si="89"/>
        <v>0</v>
      </c>
      <c r="AC366" s="468">
        <f t="shared" si="89"/>
        <v>0</v>
      </c>
      <c r="AD366" s="468">
        <f t="shared" si="89"/>
        <v>0</v>
      </c>
      <c r="AE366" s="468">
        <f t="shared" si="89"/>
        <v>0</v>
      </c>
      <c r="AF366" s="468">
        <f t="shared" si="89"/>
        <v>0</v>
      </c>
      <c r="AG366" s="468">
        <f t="shared" si="89"/>
        <v>11</v>
      </c>
      <c r="AH366" s="470" t="b">
        <v>1</v>
      </c>
    </row>
    <row r="367" spans="1:34" x14ac:dyDescent="0.3">
      <c r="A367" s="464" t="s">
        <v>716</v>
      </c>
      <c r="B367" s="475" t="s">
        <v>505</v>
      </c>
      <c r="C367" s="475" t="s">
        <v>720</v>
      </c>
      <c r="D367" s="477">
        <v>0</v>
      </c>
      <c r="E367" s="477">
        <v>0</v>
      </c>
      <c r="F367" s="476">
        <v>11</v>
      </c>
      <c r="G367" s="477">
        <v>0</v>
      </c>
      <c r="H367" s="477">
        <v>0</v>
      </c>
      <c r="I367" s="477">
        <v>0</v>
      </c>
      <c r="J367" s="477">
        <v>0</v>
      </c>
      <c r="K367" s="477">
        <v>0</v>
      </c>
      <c r="L367" s="476">
        <v>0</v>
      </c>
      <c r="M367" s="477">
        <v>0</v>
      </c>
      <c r="N367" s="477">
        <v>0</v>
      </c>
      <c r="O367" s="477">
        <v>0</v>
      </c>
      <c r="P367" s="477">
        <v>0</v>
      </c>
      <c r="Q367" s="477">
        <v>0</v>
      </c>
      <c r="R367" s="477">
        <v>0</v>
      </c>
      <c r="S367" s="477">
        <v>0</v>
      </c>
      <c r="T367" s="477">
        <v>0</v>
      </c>
      <c r="U367" s="477">
        <v>0</v>
      </c>
      <c r="V367" s="477">
        <v>0</v>
      </c>
      <c r="W367" s="477">
        <v>0</v>
      </c>
      <c r="X367" s="477">
        <v>0</v>
      </c>
      <c r="Y367" s="477">
        <v>0</v>
      </c>
      <c r="Z367" s="477">
        <v>0</v>
      </c>
      <c r="AA367" s="477">
        <v>0</v>
      </c>
      <c r="AB367" s="477">
        <v>0</v>
      </c>
      <c r="AC367" s="477">
        <v>0</v>
      </c>
      <c r="AD367" s="477">
        <v>0</v>
      </c>
      <c r="AE367" s="477">
        <f t="shared" si="71"/>
        <v>0</v>
      </c>
      <c r="AF367" s="477">
        <f t="shared" si="71"/>
        <v>0</v>
      </c>
      <c r="AG367" s="483">
        <f t="shared" si="71"/>
        <v>11</v>
      </c>
    </row>
    <row r="368" spans="1:34" s="470" customFormat="1" ht="24" x14ac:dyDescent="0.3">
      <c r="A368" s="466" t="s">
        <v>294</v>
      </c>
      <c r="B368" s="467" t="s">
        <v>723</v>
      </c>
      <c r="C368" s="467"/>
      <c r="D368" s="468">
        <f>SUM(D369:D370)</f>
        <v>0</v>
      </c>
      <c r="E368" s="468">
        <f t="shared" ref="E368:AG368" si="90">SUM(E369:E370)</f>
        <v>0</v>
      </c>
      <c r="F368" s="468">
        <f t="shared" si="90"/>
        <v>341.09</v>
      </c>
      <c r="G368" s="468">
        <f t="shared" si="90"/>
        <v>0</v>
      </c>
      <c r="H368" s="468">
        <f t="shared" si="90"/>
        <v>0</v>
      </c>
      <c r="I368" s="468">
        <f t="shared" si="90"/>
        <v>0</v>
      </c>
      <c r="J368" s="468">
        <f t="shared" si="90"/>
        <v>0</v>
      </c>
      <c r="K368" s="468">
        <f t="shared" si="90"/>
        <v>0</v>
      </c>
      <c r="L368" s="468">
        <f t="shared" si="90"/>
        <v>0</v>
      </c>
      <c r="M368" s="468">
        <f t="shared" si="90"/>
        <v>0</v>
      </c>
      <c r="N368" s="468">
        <f t="shared" si="90"/>
        <v>0</v>
      </c>
      <c r="O368" s="468">
        <f t="shared" si="90"/>
        <v>0</v>
      </c>
      <c r="P368" s="468">
        <f t="shared" si="90"/>
        <v>0</v>
      </c>
      <c r="Q368" s="468">
        <f t="shared" si="90"/>
        <v>0</v>
      </c>
      <c r="R368" s="468">
        <f t="shared" si="90"/>
        <v>0</v>
      </c>
      <c r="S368" s="468">
        <f t="shared" si="90"/>
        <v>0</v>
      </c>
      <c r="T368" s="468">
        <f t="shared" si="90"/>
        <v>0</v>
      </c>
      <c r="U368" s="468">
        <f t="shared" si="90"/>
        <v>0</v>
      </c>
      <c r="V368" s="468">
        <f t="shared" si="90"/>
        <v>0</v>
      </c>
      <c r="W368" s="468">
        <f t="shared" si="90"/>
        <v>0</v>
      </c>
      <c r="X368" s="468">
        <f t="shared" si="90"/>
        <v>0</v>
      </c>
      <c r="Y368" s="468">
        <f t="shared" si="90"/>
        <v>0</v>
      </c>
      <c r="Z368" s="468">
        <f t="shared" si="90"/>
        <v>0</v>
      </c>
      <c r="AA368" s="468">
        <f t="shared" si="90"/>
        <v>0</v>
      </c>
      <c r="AB368" s="468">
        <f t="shared" si="90"/>
        <v>0</v>
      </c>
      <c r="AC368" s="468">
        <f t="shared" si="90"/>
        <v>0</v>
      </c>
      <c r="AD368" s="468">
        <f t="shared" si="90"/>
        <v>0</v>
      </c>
      <c r="AE368" s="468">
        <f t="shared" si="90"/>
        <v>0</v>
      </c>
      <c r="AF368" s="468">
        <f t="shared" si="90"/>
        <v>0</v>
      </c>
      <c r="AG368" s="468">
        <f t="shared" si="90"/>
        <v>341.09</v>
      </c>
      <c r="AH368" s="470" t="b">
        <v>1</v>
      </c>
    </row>
    <row r="369" spans="1:34" x14ac:dyDescent="0.3">
      <c r="A369" s="464" t="s">
        <v>716</v>
      </c>
      <c r="B369" s="475" t="s">
        <v>504</v>
      </c>
      <c r="C369" s="475" t="s">
        <v>720</v>
      </c>
      <c r="D369" s="477">
        <v>0</v>
      </c>
      <c r="E369" s="477">
        <v>0</v>
      </c>
      <c r="F369" s="476">
        <v>0</v>
      </c>
      <c r="G369" s="477">
        <v>0</v>
      </c>
      <c r="H369" s="477">
        <v>0</v>
      </c>
      <c r="I369" s="477">
        <v>0</v>
      </c>
      <c r="J369" s="477">
        <v>0</v>
      </c>
      <c r="K369" s="477">
        <v>0</v>
      </c>
      <c r="L369" s="476">
        <v>0</v>
      </c>
      <c r="M369" s="477">
        <v>0</v>
      </c>
      <c r="N369" s="477">
        <v>0</v>
      </c>
      <c r="O369" s="477">
        <v>0</v>
      </c>
      <c r="P369" s="477">
        <v>0</v>
      </c>
      <c r="Q369" s="477">
        <v>0</v>
      </c>
      <c r="R369" s="477">
        <v>0</v>
      </c>
      <c r="S369" s="477">
        <v>0</v>
      </c>
      <c r="T369" s="477">
        <v>0</v>
      </c>
      <c r="U369" s="477">
        <v>0</v>
      </c>
      <c r="V369" s="477">
        <v>0</v>
      </c>
      <c r="W369" s="477">
        <v>0</v>
      </c>
      <c r="X369" s="477">
        <v>0</v>
      </c>
      <c r="Y369" s="477">
        <v>0</v>
      </c>
      <c r="Z369" s="477">
        <v>0</v>
      </c>
      <c r="AA369" s="477">
        <v>0</v>
      </c>
      <c r="AB369" s="477">
        <v>0</v>
      </c>
      <c r="AC369" s="477">
        <v>0</v>
      </c>
      <c r="AD369" s="477">
        <v>0</v>
      </c>
      <c r="AE369" s="477">
        <f t="shared" ref="AE369:AG369" si="91">SUM(A369,D369,G369,J369,M369,P369,S369,V369,Y369,AB369)</f>
        <v>0</v>
      </c>
      <c r="AF369" s="477">
        <f t="shared" si="91"/>
        <v>0</v>
      </c>
      <c r="AG369" s="477">
        <f t="shared" si="91"/>
        <v>0</v>
      </c>
    </row>
    <row r="370" spans="1:34" x14ac:dyDescent="0.3">
      <c r="A370" s="464" t="s">
        <v>716</v>
      </c>
      <c r="B370" s="475" t="s">
        <v>505</v>
      </c>
      <c r="C370" s="475" t="s">
        <v>720</v>
      </c>
      <c r="D370" s="477">
        <v>0</v>
      </c>
      <c r="E370" s="477">
        <v>0</v>
      </c>
      <c r="F370" s="476">
        <v>341.09</v>
      </c>
      <c r="G370" s="477">
        <v>0</v>
      </c>
      <c r="H370" s="477">
        <v>0</v>
      </c>
      <c r="I370" s="477">
        <v>0</v>
      </c>
      <c r="J370" s="477">
        <v>0</v>
      </c>
      <c r="K370" s="477">
        <v>0</v>
      </c>
      <c r="L370" s="476">
        <v>0</v>
      </c>
      <c r="M370" s="477">
        <v>0</v>
      </c>
      <c r="N370" s="477">
        <v>0</v>
      </c>
      <c r="O370" s="477">
        <v>0</v>
      </c>
      <c r="P370" s="477">
        <v>0</v>
      </c>
      <c r="Q370" s="477">
        <v>0</v>
      </c>
      <c r="R370" s="477">
        <v>0</v>
      </c>
      <c r="S370" s="477">
        <v>0</v>
      </c>
      <c r="T370" s="477">
        <v>0</v>
      </c>
      <c r="U370" s="477">
        <v>0</v>
      </c>
      <c r="V370" s="477">
        <v>0</v>
      </c>
      <c r="W370" s="477">
        <v>0</v>
      </c>
      <c r="X370" s="477">
        <v>0</v>
      </c>
      <c r="Y370" s="477">
        <v>0</v>
      </c>
      <c r="Z370" s="477">
        <v>0</v>
      </c>
      <c r="AA370" s="477">
        <v>0</v>
      </c>
      <c r="AB370" s="477">
        <v>0</v>
      </c>
      <c r="AC370" s="477">
        <v>0</v>
      </c>
      <c r="AD370" s="477">
        <v>0</v>
      </c>
      <c r="AE370" s="477">
        <f t="shared" si="71"/>
        <v>0</v>
      </c>
      <c r="AF370" s="477">
        <f t="shared" si="71"/>
        <v>0</v>
      </c>
      <c r="AG370" s="483">
        <f t="shared" si="71"/>
        <v>341.09</v>
      </c>
    </row>
    <row r="371" spans="1:34" s="470" customFormat="1" ht="24" x14ac:dyDescent="0.3">
      <c r="A371" s="466" t="s">
        <v>293</v>
      </c>
      <c r="B371" s="467" t="s">
        <v>723</v>
      </c>
      <c r="C371" s="467"/>
      <c r="D371" s="468">
        <f>SUM(D372:D373)</f>
        <v>0</v>
      </c>
      <c r="E371" s="468">
        <f t="shared" ref="E371:AG371" si="92">SUM(E372:E373)</f>
        <v>0</v>
      </c>
      <c r="F371" s="468">
        <f t="shared" si="92"/>
        <v>539.54</v>
      </c>
      <c r="G371" s="468">
        <f t="shared" si="92"/>
        <v>0</v>
      </c>
      <c r="H371" s="468">
        <f t="shared" si="92"/>
        <v>0</v>
      </c>
      <c r="I371" s="468">
        <f t="shared" si="92"/>
        <v>0</v>
      </c>
      <c r="J371" s="468">
        <f t="shared" si="92"/>
        <v>0</v>
      </c>
      <c r="K371" s="468">
        <f t="shared" si="92"/>
        <v>0</v>
      </c>
      <c r="L371" s="468">
        <f t="shared" si="92"/>
        <v>0</v>
      </c>
      <c r="M371" s="468">
        <f t="shared" si="92"/>
        <v>0</v>
      </c>
      <c r="N371" s="468">
        <f t="shared" si="92"/>
        <v>0</v>
      </c>
      <c r="O371" s="468">
        <f t="shared" si="92"/>
        <v>0</v>
      </c>
      <c r="P371" s="468">
        <f t="shared" si="92"/>
        <v>0</v>
      </c>
      <c r="Q371" s="468">
        <f t="shared" si="92"/>
        <v>0</v>
      </c>
      <c r="R371" s="468">
        <f t="shared" si="92"/>
        <v>0</v>
      </c>
      <c r="S371" s="468">
        <f t="shared" si="92"/>
        <v>0</v>
      </c>
      <c r="T371" s="468">
        <f t="shared" si="92"/>
        <v>0</v>
      </c>
      <c r="U371" s="468">
        <f t="shared" si="92"/>
        <v>0</v>
      </c>
      <c r="V371" s="468">
        <f t="shared" si="92"/>
        <v>0</v>
      </c>
      <c r="W371" s="468">
        <f t="shared" si="92"/>
        <v>0</v>
      </c>
      <c r="X371" s="468">
        <f t="shared" si="92"/>
        <v>0</v>
      </c>
      <c r="Y371" s="468">
        <f t="shared" si="92"/>
        <v>0</v>
      </c>
      <c r="Z371" s="468">
        <f t="shared" si="92"/>
        <v>0</v>
      </c>
      <c r="AA371" s="468">
        <f t="shared" si="92"/>
        <v>0</v>
      </c>
      <c r="AB371" s="468">
        <f t="shared" si="92"/>
        <v>0</v>
      </c>
      <c r="AC371" s="468">
        <f t="shared" si="92"/>
        <v>0</v>
      </c>
      <c r="AD371" s="468">
        <f t="shared" si="92"/>
        <v>0</v>
      </c>
      <c r="AE371" s="468">
        <f t="shared" si="92"/>
        <v>0</v>
      </c>
      <c r="AF371" s="468">
        <f t="shared" si="92"/>
        <v>0</v>
      </c>
      <c r="AG371" s="468">
        <f t="shared" si="92"/>
        <v>539.54</v>
      </c>
      <c r="AH371" s="470" t="b">
        <v>1</v>
      </c>
    </row>
    <row r="372" spans="1:34" x14ac:dyDescent="0.3">
      <c r="A372" s="464" t="s">
        <v>716</v>
      </c>
      <c r="B372" s="475" t="s">
        <v>504</v>
      </c>
      <c r="C372" s="475" t="s">
        <v>720</v>
      </c>
      <c r="D372" s="477">
        <v>0</v>
      </c>
      <c r="E372" s="477">
        <v>0</v>
      </c>
      <c r="F372" s="476">
        <v>0</v>
      </c>
      <c r="G372" s="477">
        <v>0</v>
      </c>
      <c r="H372" s="477">
        <v>0</v>
      </c>
      <c r="I372" s="477">
        <v>0</v>
      </c>
      <c r="J372" s="477">
        <v>0</v>
      </c>
      <c r="K372" s="477">
        <v>0</v>
      </c>
      <c r="L372" s="476">
        <v>0</v>
      </c>
      <c r="M372" s="477">
        <v>0</v>
      </c>
      <c r="N372" s="477">
        <v>0</v>
      </c>
      <c r="O372" s="477">
        <v>0</v>
      </c>
      <c r="P372" s="477">
        <v>0</v>
      </c>
      <c r="Q372" s="477">
        <v>0</v>
      </c>
      <c r="R372" s="477">
        <v>0</v>
      </c>
      <c r="S372" s="477">
        <v>0</v>
      </c>
      <c r="T372" s="477">
        <v>0</v>
      </c>
      <c r="U372" s="477">
        <v>0</v>
      </c>
      <c r="V372" s="477">
        <v>0</v>
      </c>
      <c r="W372" s="477">
        <v>0</v>
      </c>
      <c r="X372" s="477">
        <v>0</v>
      </c>
      <c r="Y372" s="477">
        <v>0</v>
      </c>
      <c r="Z372" s="477">
        <v>0</v>
      </c>
      <c r="AA372" s="477">
        <v>0</v>
      </c>
      <c r="AB372" s="477">
        <v>0</v>
      </c>
      <c r="AC372" s="477">
        <v>0</v>
      </c>
      <c r="AD372" s="477">
        <v>0</v>
      </c>
      <c r="AE372" s="477">
        <f t="shared" ref="AE372:AG372" si="93">SUM(A372,D372,G372,J372,M372,P372,S372,V372,Y372,AB372)</f>
        <v>0</v>
      </c>
      <c r="AF372" s="477">
        <f t="shared" si="93"/>
        <v>0</v>
      </c>
      <c r="AG372" s="477">
        <f t="shared" si="93"/>
        <v>0</v>
      </c>
    </row>
    <row r="373" spans="1:34" x14ac:dyDescent="0.3">
      <c r="A373" s="464" t="s">
        <v>716</v>
      </c>
      <c r="B373" s="475" t="s">
        <v>505</v>
      </c>
      <c r="C373" s="475" t="s">
        <v>720</v>
      </c>
      <c r="D373" s="477">
        <v>0</v>
      </c>
      <c r="E373" s="477">
        <v>0</v>
      </c>
      <c r="F373" s="476">
        <v>539.54</v>
      </c>
      <c r="G373" s="477">
        <v>0</v>
      </c>
      <c r="H373" s="477">
        <v>0</v>
      </c>
      <c r="I373" s="477">
        <v>0</v>
      </c>
      <c r="J373" s="477">
        <v>0</v>
      </c>
      <c r="K373" s="477">
        <v>0</v>
      </c>
      <c r="L373" s="476">
        <v>0</v>
      </c>
      <c r="M373" s="477">
        <v>0</v>
      </c>
      <c r="N373" s="477">
        <v>0</v>
      </c>
      <c r="O373" s="477">
        <v>0</v>
      </c>
      <c r="P373" s="477">
        <v>0</v>
      </c>
      <c r="Q373" s="477">
        <v>0</v>
      </c>
      <c r="R373" s="477">
        <v>0</v>
      </c>
      <c r="S373" s="477">
        <v>0</v>
      </c>
      <c r="T373" s="477">
        <v>0</v>
      </c>
      <c r="U373" s="477">
        <v>0</v>
      </c>
      <c r="V373" s="477">
        <v>0</v>
      </c>
      <c r="W373" s="477">
        <v>0</v>
      </c>
      <c r="X373" s="477">
        <v>0</v>
      </c>
      <c r="Y373" s="477">
        <v>0</v>
      </c>
      <c r="Z373" s="477">
        <v>0</v>
      </c>
      <c r="AA373" s="477">
        <v>0</v>
      </c>
      <c r="AB373" s="477">
        <v>0</v>
      </c>
      <c r="AC373" s="477">
        <v>0</v>
      </c>
      <c r="AD373" s="477">
        <v>0</v>
      </c>
      <c r="AE373" s="477">
        <f t="shared" si="71"/>
        <v>0</v>
      </c>
      <c r="AF373" s="477">
        <f t="shared" si="71"/>
        <v>0</v>
      </c>
      <c r="AG373" s="483">
        <f t="shared" si="71"/>
        <v>539.54</v>
      </c>
    </row>
    <row r="374" spans="1:34" s="470" customFormat="1" x14ac:dyDescent="0.3">
      <c r="A374" s="466" t="s">
        <v>287</v>
      </c>
      <c r="B374" s="467" t="s">
        <v>505</v>
      </c>
      <c r="C374" s="467"/>
      <c r="D374" s="468">
        <f>SUM(D375)</f>
        <v>0</v>
      </c>
      <c r="E374" s="468">
        <f t="shared" ref="E374:AG374" si="94">SUM(E375)</f>
        <v>0</v>
      </c>
      <c r="F374" s="468">
        <f t="shared" si="94"/>
        <v>16717.43</v>
      </c>
      <c r="G374" s="468">
        <f t="shared" si="94"/>
        <v>0</v>
      </c>
      <c r="H374" s="468">
        <f t="shared" si="94"/>
        <v>0</v>
      </c>
      <c r="I374" s="468">
        <f t="shared" si="94"/>
        <v>0</v>
      </c>
      <c r="J374" s="468">
        <f t="shared" si="94"/>
        <v>0</v>
      </c>
      <c r="K374" s="468">
        <f t="shared" si="94"/>
        <v>0</v>
      </c>
      <c r="L374" s="468">
        <f t="shared" si="94"/>
        <v>0</v>
      </c>
      <c r="M374" s="468">
        <f t="shared" si="94"/>
        <v>0</v>
      </c>
      <c r="N374" s="468">
        <f t="shared" si="94"/>
        <v>0</v>
      </c>
      <c r="O374" s="468">
        <f t="shared" si="94"/>
        <v>0</v>
      </c>
      <c r="P374" s="468">
        <f t="shared" si="94"/>
        <v>0</v>
      </c>
      <c r="Q374" s="468">
        <f t="shared" si="94"/>
        <v>0</v>
      </c>
      <c r="R374" s="468">
        <f t="shared" si="94"/>
        <v>0</v>
      </c>
      <c r="S374" s="468">
        <f t="shared" si="94"/>
        <v>0</v>
      </c>
      <c r="T374" s="468">
        <f t="shared" si="94"/>
        <v>0</v>
      </c>
      <c r="U374" s="468">
        <f t="shared" si="94"/>
        <v>0</v>
      </c>
      <c r="V374" s="468">
        <f t="shared" si="94"/>
        <v>0</v>
      </c>
      <c r="W374" s="468">
        <f t="shared" si="94"/>
        <v>0</v>
      </c>
      <c r="X374" s="468">
        <f t="shared" si="94"/>
        <v>0</v>
      </c>
      <c r="Y374" s="468">
        <f t="shared" si="94"/>
        <v>0</v>
      </c>
      <c r="Z374" s="468">
        <f t="shared" si="94"/>
        <v>0</v>
      </c>
      <c r="AA374" s="468">
        <f t="shared" si="94"/>
        <v>0</v>
      </c>
      <c r="AB374" s="468">
        <f t="shared" si="94"/>
        <v>0</v>
      </c>
      <c r="AC374" s="468">
        <f t="shared" si="94"/>
        <v>0</v>
      </c>
      <c r="AD374" s="468">
        <f t="shared" si="94"/>
        <v>0</v>
      </c>
      <c r="AE374" s="468">
        <f t="shared" si="94"/>
        <v>0</v>
      </c>
      <c r="AF374" s="468">
        <f t="shared" si="94"/>
        <v>0</v>
      </c>
      <c r="AG374" s="468">
        <f t="shared" si="94"/>
        <v>16717.43</v>
      </c>
      <c r="AH374" s="470" t="b">
        <v>1</v>
      </c>
    </row>
    <row r="375" spans="1:34" x14ac:dyDescent="0.3">
      <c r="A375" s="464" t="s">
        <v>716</v>
      </c>
      <c r="B375" s="475" t="s">
        <v>505</v>
      </c>
      <c r="C375" s="475" t="s">
        <v>720</v>
      </c>
      <c r="D375" s="477">
        <v>0</v>
      </c>
      <c r="E375" s="477">
        <v>0</v>
      </c>
      <c r="F375" s="476">
        <v>16717.43</v>
      </c>
      <c r="G375" s="477">
        <v>0</v>
      </c>
      <c r="H375" s="477">
        <v>0</v>
      </c>
      <c r="I375" s="477">
        <v>0</v>
      </c>
      <c r="J375" s="477">
        <v>0</v>
      </c>
      <c r="K375" s="477">
        <v>0</v>
      </c>
      <c r="L375" s="477">
        <v>0</v>
      </c>
      <c r="M375" s="477">
        <v>0</v>
      </c>
      <c r="N375" s="477">
        <v>0</v>
      </c>
      <c r="O375" s="477">
        <v>0</v>
      </c>
      <c r="P375" s="477">
        <v>0</v>
      </c>
      <c r="Q375" s="477">
        <v>0</v>
      </c>
      <c r="R375" s="477">
        <v>0</v>
      </c>
      <c r="S375" s="477">
        <v>0</v>
      </c>
      <c r="T375" s="477">
        <v>0</v>
      </c>
      <c r="U375" s="477">
        <v>0</v>
      </c>
      <c r="V375" s="477">
        <v>0</v>
      </c>
      <c r="W375" s="477">
        <v>0</v>
      </c>
      <c r="X375" s="477">
        <v>0</v>
      </c>
      <c r="Y375" s="477">
        <v>0</v>
      </c>
      <c r="Z375" s="477">
        <v>0</v>
      </c>
      <c r="AA375" s="477">
        <v>0</v>
      </c>
      <c r="AB375" s="477">
        <v>0</v>
      </c>
      <c r="AC375" s="477">
        <v>0</v>
      </c>
      <c r="AD375" s="477">
        <v>0</v>
      </c>
      <c r="AE375" s="477">
        <f t="shared" si="71"/>
        <v>0</v>
      </c>
      <c r="AF375" s="477">
        <f t="shared" si="71"/>
        <v>0</v>
      </c>
      <c r="AG375" s="483">
        <f t="shared" si="71"/>
        <v>16717.43</v>
      </c>
    </row>
    <row r="376" spans="1:34" s="470" customFormat="1" ht="24" x14ac:dyDescent="0.3">
      <c r="A376" s="466" t="s">
        <v>286</v>
      </c>
      <c r="B376" s="467" t="s">
        <v>505</v>
      </c>
      <c r="C376" s="467"/>
      <c r="D376" s="468">
        <f>SUM(D377)</f>
        <v>0</v>
      </c>
      <c r="E376" s="468">
        <f t="shared" ref="E376:AG376" si="95">SUM(E377)</f>
        <v>0</v>
      </c>
      <c r="F376" s="468">
        <f t="shared" si="95"/>
        <v>14187</v>
      </c>
      <c r="G376" s="468">
        <f t="shared" si="95"/>
        <v>0</v>
      </c>
      <c r="H376" s="468">
        <f t="shared" si="95"/>
        <v>0</v>
      </c>
      <c r="I376" s="468">
        <f t="shared" si="95"/>
        <v>0</v>
      </c>
      <c r="J376" s="468">
        <f t="shared" si="95"/>
        <v>0</v>
      </c>
      <c r="K376" s="468">
        <f t="shared" si="95"/>
        <v>0</v>
      </c>
      <c r="L376" s="468">
        <f t="shared" si="95"/>
        <v>0</v>
      </c>
      <c r="M376" s="468">
        <f t="shared" si="95"/>
        <v>0</v>
      </c>
      <c r="N376" s="468">
        <f t="shared" si="95"/>
        <v>0</v>
      </c>
      <c r="O376" s="468">
        <f t="shared" si="95"/>
        <v>0</v>
      </c>
      <c r="P376" s="468">
        <f t="shared" si="95"/>
        <v>0</v>
      </c>
      <c r="Q376" s="468">
        <f t="shared" si="95"/>
        <v>0</v>
      </c>
      <c r="R376" s="468">
        <f t="shared" si="95"/>
        <v>0</v>
      </c>
      <c r="S376" s="468">
        <f t="shared" si="95"/>
        <v>0</v>
      </c>
      <c r="T376" s="468">
        <f t="shared" si="95"/>
        <v>0</v>
      </c>
      <c r="U376" s="468">
        <f t="shared" si="95"/>
        <v>0</v>
      </c>
      <c r="V376" s="468">
        <f t="shared" si="95"/>
        <v>0</v>
      </c>
      <c r="W376" s="468">
        <f t="shared" si="95"/>
        <v>0</v>
      </c>
      <c r="X376" s="468">
        <f t="shared" si="95"/>
        <v>0</v>
      </c>
      <c r="Y376" s="468">
        <f t="shared" si="95"/>
        <v>0</v>
      </c>
      <c r="Z376" s="468">
        <f t="shared" si="95"/>
        <v>0</v>
      </c>
      <c r="AA376" s="468">
        <f t="shared" si="95"/>
        <v>0</v>
      </c>
      <c r="AB376" s="468">
        <f t="shared" si="95"/>
        <v>0</v>
      </c>
      <c r="AC376" s="468">
        <f t="shared" si="95"/>
        <v>0</v>
      </c>
      <c r="AD376" s="468">
        <f t="shared" si="95"/>
        <v>0</v>
      </c>
      <c r="AE376" s="468">
        <f t="shared" si="95"/>
        <v>0</v>
      </c>
      <c r="AF376" s="468">
        <f t="shared" si="95"/>
        <v>0</v>
      </c>
      <c r="AG376" s="468">
        <f t="shared" si="95"/>
        <v>14187</v>
      </c>
      <c r="AH376" s="470" t="b">
        <v>1</v>
      </c>
    </row>
    <row r="377" spans="1:34" x14ac:dyDescent="0.3">
      <c r="A377" s="464" t="s">
        <v>716</v>
      </c>
      <c r="B377" s="475" t="s">
        <v>505</v>
      </c>
      <c r="C377" s="475" t="s">
        <v>720</v>
      </c>
      <c r="D377" s="477">
        <v>0</v>
      </c>
      <c r="E377" s="477">
        <v>0</v>
      </c>
      <c r="F377" s="476">
        <v>14187</v>
      </c>
      <c r="G377" s="477">
        <v>0</v>
      </c>
      <c r="H377" s="477">
        <v>0</v>
      </c>
      <c r="I377" s="477">
        <v>0</v>
      </c>
      <c r="J377" s="477">
        <v>0</v>
      </c>
      <c r="K377" s="477">
        <v>0</v>
      </c>
      <c r="L377" s="477">
        <v>0</v>
      </c>
      <c r="M377" s="477">
        <v>0</v>
      </c>
      <c r="N377" s="477">
        <v>0</v>
      </c>
      <c r="O377" s="477">
        <v>0</v>
      </c>
      <c r="P377" s="477">
        <v>0</v>
      </c>
      <c r="Q377" s="477">
        <v>0</v>
      </c>
      <c r="R377" s="477">
        <v>0</v>
      </c>
      <c r="S377" s="477">
        <v>0</v>
      </c>
      <c r="T377" s="477">
        <v>0</v>
      </c>
      <c r="U377" s="477">
        <v>0</v>
      </c>
      <c r="V377" s="477">
        <v>0</v>
      </c>
      <c r="W377" s="477">
        <v>0</v>
      </c>
      <c r="X377" s="477">
        <v>0</v>
      </c>
      <c r="Y377" s="477">
        <v>0</v>
      </c>
      <c r="Z377" s="477">
        <v>0</v>
      </c>
      <c r="AA377" s="477">
        <v>0</v>
      </c>
      <c r="AB377" s="477">
        <v>0</v>
      </c>
      <c r="AC377" s="477">
        <v>0</v>
      </c>
      <c r="AD377" s="477">
        <v>0</v>
      </c>
      <c r="AE377" s="477">
        <f t="shared" si="71"/>
        <v>0</v>
      </c>
      <c r="AF377" s="477">
        <f t="shared" si="71"/>
        <v>0</v>
      </c>
      <c r="AG377" s="483">
        <f t="shared" si="71"/>
        <v>14187</v>
      </c>
    </row>
    <row r="378" spans="1:34" s="470" customFormat="1" ht="24" x14ac:dyDescent="0.3">
      <c r="A378" s="471" t="s">
        <v>319</v>
      </c>
      <c r="B378" s="472" t="s">
        <v>505</v>
      </c>
      <c r="C378" s="472"/>
      <c r="D378" s="473">
        <f>SUM(D379:D380)</f>
        <v>0</v>
      </c>
      <c r="E378" s="473">
        <f t="shared" ref="E378:AG378" si="96">SUM(E379:E380)</f>
        <v>0</v>
      </c>
      <c r="F378" s="474">
        <f t="shared" si="96"/>
        <v>-23.61</v>
      </c>
      <c r="G378" s="473">
        <f t="shared" si="96"/>
        <v>0</v>
      </c>
      <c r="H378" s="473">
        <f t="shared" si="96"/>
        <v>0</v>
      </c>
      <c r="I378" s="473">
        <f t="shared" si="96"/>
        <v>0</v>
      </c>
      <c r="J378" s="473">
        <f t="shared" si="96"/>
        <v>0</v>
      </c>
      <c r="K378" s="473">
        <f t="shared" si="96"/>
        <v>0</v>
      </c>
      <c r="L378" s="473">
        <f t="shared" si="96"/>
        <v>0</v>
      </c>
      <c r="M378" s="473">
        <f t="shared" si="96"/>
        <v>0</v>
      </c>
      <c r="N378" s="473">
        <f t="shared" si="96"/>
        <v>0</v>
      </c>
      <c r="O378" s="473">
        <f t="shared" si="96"/>
        <v>0</v>
      </c>
      <c r="P378" s="473">
        <f t="shared" si="96"/>
        <v>0</v>
      </c>
      <c r="Q378" s="473">
        <f t="shared" si="96"/>
        <v>0</v>
      </c>
      <c r="R378" s="474">
        <f t="shared" si="96"/>
        <v>-6266.18</v>
      </c>
      <c r="S378" s="473">
        <f t="shared" si="96"/>
        <v>0</v>
      </c>
      <c r="T378" s="473">
        <f t="shared" si="96"/>
        <v>0</v>
      </c>
      <c r="U378" s="473">
        <f t="shared" si="96"/>
        <v>0</v>
      </c>
      <c r="V378" s="473">
        <f t="shared" si="96"/>
        <v>0</v>
      </c>
      <c r="W378" s="473">
        <f t="shared" si="96"/>
        <v>0</v>
      </c>
      <c r="X378" s="473">
        <f t="shared" si="96"/>
        <v>0</v>
      </c>
      <c r="Y378" s="473">
        <f t="shared" si="96"/>
        <v>0</v>
      </c>
      <c r="Z378" s="473">
        <f t="shared" si="96"/>
        <v>0</v>
      </c>
      <c r="AA378" s="473">
        <f t="shared" si="96"/>
        <v>0</v>
      </c>
      <c r="AB378" s="473">
        <f t="shared" si="96"/>
        <v>0</v>
      </c>
      <c r="AC378" s="473">
        <f t="shared" si="96"/>
        <v>0</v>
      </c>
      <c r="AD378" s="473">
        <f t="shared" si="96"/>
        <v>0</v>
      </c>
      <c r="AE378" s="473">
        <f t="shared" si="96"/>
        <v>0</v>
      </c>
      <c r="AF378" s="473">
        <f t="shared" si="96"/>
        <v>0</v>
      </c>
      <c r="AG378" s="474">
        <f t="shared" si="96"/>
        <v>-6289.79</v>
      </c>
      <c r="AH378" s="488" t="b">
        <v>1</v>
      </c>
    </row>
    <row r="379" spans="1:34" x14ac:dyDescent="0.3">
      <c r="A379" s="464" t="s">
        <v>716</v>
      </c>
      <c r="B379" s="475" t="s">
        <v>505</v>
      </c>
      <c r="C379" s="475" t="s">
        <v>720</v>
      </c>
      <c r="D379" s="477">
        <v>0</v>
      </c>
      <c r="E379" s="477">
        <v>0</v>
      </c>
      <c r="F379" s="483">
        <v>-23.61</v>
      </c>
      <c r="G379" s="477">
        <v>0</v>
      </c>
      <c r="H379" s="477">
        <v>0</v>
      </c>
      <c r="I379" s="477">
        <v>0</v>
      </c>
      <c r="J379" s="477">
        <v>0</v>
      </c>
      <c r="K379" s="477">
        <v>0</v>
      </c>
      <c r="L379" s="477">
        <v>0</v>
      </c>
      <c r="M379" s="477">
        <v>0</v>
      </c>
      <c r="N379" s="477">
        <v>0</v>
      </c>
      <c r="O379" s="477">
        <v>0</v>
      </c>
      <c r="P379" s="477">
        <v>0</v>
      </c>
      <c r="Q379" s="477">
        <v>0</v>
      </c>
      <c r="R379" s="483">
        <v>-6095.1</v>
      </c>
      <c r="S379" s="477">
        <v>0</v>
      </c>
      <c r="T379" s="477">
        <v>0</v>
      </c>
      <c r="U379" s="477">
        <v>0</v>
      </c>
      <c r="V379" s="477">
        <v>0</v>
      </c>
      <c r="W379" s="477">
        <v>0</v>
      </c>
      <c r="X379" s="477">
        <v>0</v>
      </c>
      <c r="Y379" s="477">
        <v>0</v>
      </c>
      <c r="Z379" s="477">
        <v>0</v>
      </c>
      <c r="AA379" s="477">
        <v>0</v>
      </c>
      <c r="AB379" s="477">
        <v>0</v>
      </c>
      <c r="AC379" s="477">
        <v>0</v>
      </c>
      <c r="AD379" s="477">
        <v>0</v>
      </c>
      <c r="AE379" s="477">
        <f t="shared" si="71"/>
        <v>0</v>
      </c>
      <c r="AF379" s="477">
        <f t="shared" si="71"/>
        <v>0</v>
      </c>
      <c r="AG379" s="483">
        <f t="shared" si="71"/>
        <v>-6118.71</v>
      </c>
    </row>
    <row r="380" spans="1:34" x14ac:dyDescent="0.3">
      <c r="A380" s="464" t="s">
        <v>716</v>
      </c>
      <c r="B380" s="475" t="s">
        <v>504</v>
      </c>
      <c r="C380" s="475" t="s">
        <v>720</v>
      </c>
      <c r="D380" s="477">
        <v>0</v>
      </c>
      <c r="E380" s="477">
        <v>0</v>
      </c>
      <c r="F380" s="477">
        <v>0</v>
      </c>
      <c r="G380" s="477">
        <v>0</v>
      </c>
      <c r="H380" s="477">
        <v>0</v>
      </c>
      <c r="I380" s="477">
        <v>0</v>
      </c>
      <c r="J380" s="477">
        <v>0</v>
      </c>
      <c r="K380" s="477">
        <v>0</v>
      </c>
      <c r="L380" s="477">
        <v>0</v>
      </c>
      <c r="M380" s="477">
        <v>0</v>
      </c>
      <c r="N380" s="477">
        <v>0</v>
      </c>
      <c r="O380" s="477">
        <v>0</v>
      </c>
      <c r="P380" s="477">
        <v>0</v>
      </c>
      <c r="Q380" s="477">
        <v>0</v>
      </c>
      <c r="R380" s="483">
        <v>-171.08</v>
      </c>
      <c r="S380" s="477">
        <v>0</v>
      </c>
      <c r="T380" s="477">
        <v>0</v>
      </c>
      <c r="U380" s="477">
        <v>0</v>
      </c>
      <c r="V380" s="477">
        <v>0</v>
      </c>
      <c r="W380" s="477">
        <v>0</v>
      </c>
      <c r="X380" s="477">
        <v>0</v>
      </c>
      <c r="Y380" s="477">
        <v>0</v>
      </c>
      <c r="Z380" s="477">
        <v>0</v>
      </c>
      <c r="AA380" s="477">
        <v>0</v>
      </c>
      <c r="AB380" s="477">
        <v>0</v>
      </c>
      <c r="AC380" s="477">
        <v>0</v>
      </c>
      <c r="AD380" s="477">
        <v>0</v>
      </c>
      <c r="AE380" s="477">
        <f t="shared" si="71"/>
        <v>0</v>
      </c>
      <c r="AF380" s="477">
        <f t="shared" si="71"/>
        <v>0</v>
      </c>
      <c r="AG380" s="483">
        <f t="shared" si="71"/>
        <v>-171.08</v>
      </c>
    </row>
    <row r="381" spans="1:34" s="470" customFormat="1" ht="24" x14ac:dyDescent="0.3">
      <c r="A381" s="479" t="s">
        <v>313</v>
      </c>
      <c r="B381" s="480" t="s">
        <v>505</v>
      </c>
      <c r="C381" s="480"/>
      <c r="D381" s="482">
        <f>SUM(D382)</f>
        <v>0</v>
      </c>
      <c r="E381" s="482">
        <f t="shared" ref="E381:AG381" si="97">SUM(E382)</f>
        <v>0</v>
      </c>
      <c r="F381" s="481">
        <f t="shared" si="97"/>
        <v>-83628.649999999994</v>
      </c>
      <c r="G381" s="482">
        <f t="shared" si="97"/>
        <v>0</v>
      </c>
      <c r="H381" s="482">
        <f t="shared" si="97"/>
        <v>0</v>
      </c>
      <c r="I381" s="482">
        <f t="shared" si="97"/>
        <v>0</v>
      </c>
      <c r="J381" s="482">
        <f t="shared" si="97"/>
        <v>0</v>
      </c>
      <c r="K381" s="482">
        <f t="shared" si="97"/>
        <v>0</v>
      </c>
      <c r="L381" s="482">
        <f t="shared" si="97"/>
        <v>0</v>
      </c>
      <c r="M381" s="482">
        <f t="shared" si="97"/>
        <v>0</v>
      </c>
      <c r="N381" s="482">
        <f t="shared" si="97"/>
        <v>0</v>
      </c>
      <c r="O381" s="482">
        <f t="shared" si="97"/>
        <v>0</v>
      </c>
      <c r="P381" s="482">
        <f t="shared" si="97"/>
        <v>0</v>
      </c>
      <c r="Q381" s="482">
        <f t="shared" si="97"/>
        <v>0</v>
      </c>
      <c r="R381" s="482">
        <f t="shared" si="97"/>
        <v>0</v>
      </c>
      <c r="S381" s="482">
        <f t="shared" si="97"/>
        <v>0</v>
      </c>
      <c r="T381" s="482">
        <f t="shared" si="97"/>
        <v>0</v>
      </c>
      <c r="U381" s="482">
        <f t="shared" si="97"/>
        <v>0</v>
      </c>
      <c r="V381" s="482">
        <f t="shared" si="97"/>
        <v>0</v>
      </c>
      <c r="W381" s="482">
        <f t="shared" si="97"/>
        <v>0</v>
      </c>
      <c r="X381" s="482">
        <f t="shared" si="97"/>
        <v>0</v>
      </c>
      <c r="Y381" s="482">
        <f t="shared" si="97"/>
        <v>0</v>
      </c>
      <c r="Z381" s="482">
        <f t="shared" si="97"/>
        <v>0</v>
      </c>
      <c r="AA381" s="482">
        <f t="shared" si="97"/>
        <v>0</v>
      </c>
      <c r="AB381" s="482">
        <f t="shared" si="97"/>
        <v>0</v>
      </c>
      <c r="AC381" s="482">
        <f t="shared" si="97"/>
        <v>0</v>
      </c>
      <c r="AD381" s="482">
        <f t="shared" si="97"/>
        <v>0</v>
      </c>
      <c r="AE381" s="482">
        <f t="shared" si="97"/>
        <v>0</v>
      </c>
      <c r="AF381" s="482">
        <f t="shared" si="97"/>
        <v>0</v>
      </c>
      <c r="AG381" s="481">
        <f t="shared" si="97"/>
        <v>-83628.649999999994</v>
      </c>
      <c r="AH381" s="470" t="b">
        <v>1</v>
      </c>
    </row>
    <row r="382" spans="1:34" x14ac:dyDescent="0.3">
      <c r="A382" s="464" t="s">
        <v>716</v>
      </c>
      <c r="B382" s="475" t="s">
        <v>505</v>
      </c>
      <c r="C382" s="475" t="s">
        <v>720</v>
      </c>
      <c r="D382" s="477">
        <v>0</v>
      </c>
      <c r="E382" s="477">
        <v>0</v>
      </c>
      <c r="F382" s="483">
        <v>-83628.649999999994</v>
      </c>
      <c r="G382" s="477">
        <v>0</v>
      </c>
      <c r="H382" s="477">
        <v>0</v>
      </c>
      <c r="I382" s="477">
        <v>0</v>
      </c>
      <c r="J382" s="477">
        <v>0</v>
      </c>
      <c r="K382" s="477">
        <v>0</v>
      </c>
      <c r="L382" s="477">
        <v>0</v>
      </c>
      <c r="M382" s="477">
        <v>0</v>
      </c>
      <c r="N382" s="477">
        <v>0</v>
      </c>
      <c r="O382" s="477">
        <v>0</v>
      </c>
      <c r="P382" s="477">
        <v>0</v>
      </c>
      <c r="Q382" s="477">
        <v>0</v>
      </c>
      <c r="R382" s="477">
        <v>0</v>
      </c>
      <c r="S382" s="477">
        <v>0</v>
      </c>
      <c r="T382" s="477">
        <v>0</v>
      </c>
      <c r="U382" s="477">
        <v>0</v>
      </c>
      <c r="V382" s="477">
        <v>0</v>
      </c>
      <c r="W382" s="477">
        <v>0</v>
      </c>
      <c r="X382" s="477">
        <v>0</v>
      </c>
      <c r="Y382" s="477">
        <v>0</v>
      </c>
      <c r="Z382" s="477">
        <v>0</v>
      </c>
      <c r="AA382" s="477">
        <v>0</v>
      </c>
      <c r="AB382" s="477">
        <v>0</v>
      </c>
      <c r="AC382" s="477">
        <v>0</v>
      </c>
      <c r="AD382" s="477">
        <v>0</v>
      </c>
      <c r="AE382" s="477">
        <f t="shared" si="71"/>
        <v>0</v>
      </c>
      <c r="AF382" s="477">
        <f t="shared" si="71"/>
        <v>0</v>
      </c>
      <c r="AG382" s="483">
        <f t="shared" si="71"/>
        <v>-83628.649999999994</v>
      </c>
    </row>
    <row r="383" spans="1:34" s="470" customFormat="1" ht="24" x14ac:dyDescent="0.3">
      <c r="A383" s="471" t="s">
        <v>267</v>
      </c>
      <c r="B383" s="472" t="s">
        <v>505</v>
      </c>
      <c r="C383" s="472"/>
      <c r="D383" s="473">
        <f>SUM(D384)</f>
        <v>0</v>
      </c>
      <c r="E383" s="473">
        <f t="shared" ref="E383:AG383" si="98">SUM(E384)</f>
        <v>0</v>
      </c>
      <c r="F383" s="473">
        <f t="shared" si="98"/>
        <v>0</v>
      </c>
      <c r="G383" s="473">
        <f t="shared" si="98"/>
        <v>0</v>
      </c>
      <c r="H383" s="473">
        <f t="shared" si="98"/>
        <v>0</v>
      </c>
      <c r="I383" s="474">
        <f t="shared" si="98"/>
        <v>-65</v>
      </c>
      <c r="J383" s="473">
        <f t="shared" si="98"/>
        <v>0</v>
      </c>
      <c r="K383" s="473">
        <f t="shared" si="98"/>
        <v>0</v>
      </c>
      <c r="L383" s="473">
        <f t="shared" si="98"/>
        <v>0</v>
      </c>
      <c r="M383" s="473">
        <f t="shared" si="98"/>
        <v>0</v>
      </c>
      <c r="N383" s="473">
        <f t="shared" si="98"/>
        <v>0</v>
      </c>
      <c r="O383" s="473">
        <f t="shared" si="98"/>
        <v>0</v>
      </c>
      <c r="P383" s="473">
        <f t="shared" si="98"/>
        <v>0</v>
      </c>
      <c r="Q383" s="473">
        <f t="shared" si="98"/>
        <v>0</v>
      </c>
      <c r="R383" s="473">
        <f t="shared" si="98"/>
        <v>0</v>
      </c>
      <c r="S383" s="473">
        <f t="shared" si="98"/>
        <v>0</v>
      </c>
      <c r="T383" s="473">
        <f t="shared" si="98"/>
        <v>0</v>
      </c>
      <c r="U383" s="473">
        <f t="shared" si="98"/>
        <v>0</v>
      </c>
      <c r="V383" s="473">
        <f t="shared" si="98"/>
        <v>0</v>
      </c>
      <c r="W383" s="473">
        <f t="shared" si="98"/>
        <v>0</v>
      </c>
      <c r="X383" s="473">
        <f t="shared" si="98"/>
        <v>0</v>
      </c>
      <c r="Y383" s="473">
        <f t="shared" si="98"/>
        <v>0</v>
      </c>
      <c r="Z383" s="473">
        <f t="shared" si="98"/>
        <v>0</v>
      </c>
      <c r="AA383" s="473">
        <f t="shared" si="98"/>
        <v>0</v>
      </c>
      <c r="AB383" s="473">
        <f t="shared" si="98"/>
        <v>0</v>
      </c>
      <c r="AC383" s="473">
        <f t="shared" si="98"/>
        <v>0</v>
      </c>
      <c r="AD383" s="473">
        <f t="shared" si="98"/>
        <v>0</v>
      </c>
      <c r="AE383" s="473">
        <f t="shared" si="98"/>
        <v>0</v>
      </c>
      <c r="AF383" s="473">
        <f t="shared" si="98"/>
        <v>0</v>
      </c>
      <c r="AG383" s="474">
        <f t="shared" si="98"/>
        <v>-65</v>
      </c>
      <c r="AH383" s="470" t="b">
        <v>1</v>
      </c>
    </row>
    <row r="384" spans="1:34" x14ac:dyDescent="0.3">
      <c r="A384" s="464" t="s">
        <v>716</v>
      </c>
      <c r="B384" s="475" t="s">
        <v>505</v>
      </c>
      <c r="C384" s="475" t="s">
        <v>720</v>
      </c>
      <c r="D384" s="477">
        <v>0</v>
      </c>
      <c r="E384" s="477">
        <v>0</v>
      </c>
      <c r="F384" s="477">
        <v>0</v>
      </c>
      <c r="G384" s="477">
        <v>0</v>
      </c>
      <c r="H384" s="477">
        <v>0</v>
      </c>
      <c r="I384" s="483">
        <v>-65</v>
      </c>
      <c r="J384" s="477">
        <v>0</v>
      </c>
      <c r="K384" s="477">
        <v>0</v>
      </c>
      <c r="L384" s="477">
        <v>0</v>
      </c>
      <c r="M384" s="477">
        <v>0</v>
      </c>
      <c r="N384" s="477">
        <v>0</v>
      </c>
      <c r="O384" s="477">
        <v>0</v>
      </c>
      <c r="P384" s="477">
        <v>0</v>
      </c>
      <c r="Q384" s="477">
        <v>0</v>
      </c>
      <c r="R384" s="477">
        <v>0</v>
      </c>
      <c r="S384" s="477">
        <v>0</v>
      </c>
      <c r="T384" s="477">
        <v>0</v>
      </c>
      <c r="U384" s="477">
        <v>0</v>
      </c>
      <c r="V384" s="477">
        <v>0</v>
      </c>
      <c r="W384" s="477">
        <v>0</v>
      </c>
      <c r="X384" s="477">
        <v>0</v>
      </c>
      <c r="Y384" s="477">
        <v>0</v>
      </c>
      <c r="Z384" s="477">
        <v>0</v>
      </c>
      <c r="AA384" s="477">
        <v>0</v>
      </c>
      <c r="AB384" s="477">
        <v>0</v>
      </c>
      <c r="AC384" s="477">
        <v>0</v>
      </c>
      <c r="AD384" s="477">
        <v>0</v>
      </c>
      <c r="AE384" s="477">
        <f t="shared" si="71"/>
        <v>0</v>
      </c>
      <c r="AF384" s="477">
        <f t="shared" si="71"/>
        <v>0</v>
      </c>
      <c r="AG384" s="483">
        <f t="shared" si="71"/>
        <v>-65</v>
      </c>
    </row>
    <row r="385" spans="1:33" x14ac:dyDescent="0.3">
      <c r="B385" s="475"/>
      <c r="C385" s="475"/>
      <c r="D385" s="477"/>
      <c r="E385" s="477"/>
      <c r="F385" s="483"/>
    </row>
    <row r="387" spans="1:33" x14ac:dyDescent="0.3">
      <c r="A387" s="489" t="s">
        <v>719</v>
      </c>
    </row>
    <row r="388" spans="1:33" s="470" customFormat="1" x14ac:dyDescent="0.3">
      <c r="A388" s="490" t="s">
        <v>718</v>
      </c>
      <c r="B388" s="491" t="s">
        <v>504</v>
      </c>
      <c r="C388" s="491"/>
      <c r="D388" s="492">
        <f>SUM(D389,D390,D391,D392,D393,D394,D395,D396,D397,D398)</f>
        <v>202965987.09999999</v>
      </c>
      <c r="E388" s="492"/>
      <c r="F388" s="492"/>
      <c r="G388" s="492">
        <f t="shared" ref="G388:AE388" si="99">SUM(G389,G390,G391,G392,G393,G394,G395,G396,G397,G398)</f>
        <v>0</v>
      </c>
      <c r="H388" s="492"/>
      <c r="I388" s="492"/>
      <c r="J388" s="492">
        <f t="shared" si="99"/>
        <v>3322803.8300000019</v>
      </c>
      <c r="K388" s="492"/>
      <c r="L388" s="492"/>
      <c r="M388" s="492">
        <f t="shared" si="99"/>
        <v>25751107.119999997</v>
      </c>
      <c r="N388" s="492"/>
      <c r="O388" s="492"/>
      <c r="P388" s="492">
        <f t="shared" si="99"/>
        <v>35616990.890000008</v>
      </c>
      <c r="Q388" s="492"/>
      <c r="R388" s="492"/>
      <c r="S388" s="492">
        <f t="shared" si="99"/>
        <v>1364135.81</v>
      </c>
      <c r="T388" s="492"/>
      <c r="U388" s="492"/>
      <c r="V388" s="492">
        <f t="shared" si="99"/>
        <v>0</v>
      </c>
      <c r="W388" s="492"/>
      <c r="X388" s="492"/>
      <c r="Y388" s="492">
        <f t="shared" si="99"/>
        <v>5402445.1300000036</v>
      </c>
      <c r="Z388" s="492"/>
      <c r="AA388" s="492"/>
      <c r="AB388" s="492">
        <f t="shared" si="99"/>
        <v>0</v>
      </c>
      <c r="AC388" s="492"/>
      <c r="AD388" s="492"/>
      <c r="AE388" s="492">
        <f t="shared" si="99"/>
        <v>274392231.03000003</v>
      </c>
      <c r="AF388" s="492"/>
      <c r="AG388" s="492"/>
    </row>
    <row r="389" spans="1:33" x14ac:dyDescent="0.3">
      <c r="A389" s="464" t="s">
        <v>716</v>
      </c>
      <c r="B389" s="475" t="s">
        <v>504</v>
      </c>
      <c r="C389" s="475"/>
      <c r="D389" s="476">
        <f>SUM(D9,D20,D30,D42,D52,D55,D57,D81,D91,D103,D123,D133,D143,D153,D163,D203,D205,D207,D249,D267,D307,D334,D352,D354,D356,D362,D364,D369,D372)</f>
        <v>183322040.89000002</v>
      </c>
      <c r="E389" s="476"/>
      <c r="F389" s="476"/>
      <c r="G389" s="476">
        <f>SUM(G9,G20,G30,G42,G52,G55,G57,G81,G91,G103,G123,G133,G143,G153,G163,G203,G205,G207,G249,G267,G307,G334,G352,G354,G356,G362,G364,G369,G372)</f>
        <v>0</v>
      </c>
      <c r="H389" s="476"/>
      <c r="I389" s="476"/>
      <c r="J389" s="476">
        <f>SUM(J9,J20,J30,J42,J52,J55,J57,J81,J91,J103,J123,J133,J143,J153,J163,J203,J205,J207,J249,J267,J307,J334,J352,J354,J356,J362,J364,J369,J372)</f>
        <v>900034.69</v>
      </c>
      <c r="K389" s="476"/>
      <c r="L389" s="476"/>
      <c r="M389" s="476">
        <f>SUM(M9,M20,M30,M42,M52,M55,M57,M81,M91,M103,M123,M133,M143,M153,M163,M203,M205,M207,M249,M267,M307,M334,M352,M354,M356,M362,M364,M369,M372)</f>
        <v>25119833.969999999</v>
      </c>
      <c r="N389" s="476"/>
      <c r="O389" s="476"/>
      <c r="P389" s="476">
        <f>SUM(P9,P20,P30,P42,P52,P55,P57,P81,P91,P103,P123,P133,P143,P153,P163,P203,P205,P207,P249,P267,P307,P334,P352,P354,P356,P362,P364,P369,P372)</f>
        <v>32868410.560000002</v>
      </c>
      <c r="Q389" s="476"/>
      <c r="R389" s="476"/>
      <c r="S389" s="476">
        <f>SUM(S9,S20,S30,S42,S52,S55,S57,S81,S91,S103,S123,S133,S143,S153,S163,S203,S205,S207,S249,S267,S307,S334,S352,S354,S356,S362,S364,S369,S372)</f>
        <v>1364135.81</v>
      </c>
      <c r="T389" s="476"/>
      <c r="U389" s="476"/>
      <c r="V389" s="476">
        <f>SUM(V9,V20,V30,V42,V52,V55,V57,V81,V91,V103,V123,V133,V143,V153,V163,V203,V205,V207,V249,V267,V307,V334,V352,V354,V356,V362,V364,V369,V372)</f>
        <v>0</v>
      </c>
      <c r="W389" s="476"/>
      <c r="X389" s="476"/>
      <c r="Y389" s="476">
        <f>SUM(Y9,Y20,Y30,Y42,Y52,Y55,Y57,Y81,Y91,Y103,Y123,Y133,Y143,Y153,Y163,Y203,Y205,Y207,Y249,Y267,Y307,Y334,Y352,Y354,Y356,Y362,Y364,Y369,Y372)</f>
        <v>5351137.8700000029</v>
      </c>
      <c r="Z389" s="476"/>
      <c r="AA389" s="476"/>
      <c r="AB389" s="476">
        <f>SUM(AB9,AB20,AB30,AB42,AB52,AB55,AB57,AB81,AB91,AB103,AB123,AB133,AB143,AB153,AB163,AB203,AB205,AB207,AB249,AB267,AB307,AB334,AB352,AB354,AB356,AB362,AB364,AB369,AB372)</f>
        <v>0</v>
      </c>
      <c r="AC389" s="476"/>
      <c r="AD389" s="476"/>
      <c r="AE389" s="476">
        <f>SUM(AE9,AE20,AE30,AE42,AE52,AE55,AE57,AE81,AE91,AE103,AE123,AE133,AE143,AE153,AE163,AE203,AE205,AE207,AE249,AE267,AE307,AE334,AE352,AE354,AE356,AE362,AE364,AE369,AE372)</f>
        <v>248925593.79000005</v>
      </c>
      <c r="AF389" s="476"/>
      <c r="AG389" s="476"/>
    </row>
    <row r="390" spans="1:33" x14ac:dyDescent="0.3">
      <c r="A390" s="464" t="s">
        <v>715</v>
      </c>
      <c r="B390" s="475" t="s">
        <v>504</v>
      </c>
      <c r="C390" s="475"/>
      <c r="D390" s="476">
        <f>SUM(D10,D21,D31,D43,D82,D104,D124,D134,D144,D154,D164,D208,C309)</f>
        <v>1843156.5799999998</v>
      </c>
      <c r="E390" s="476"/>
      <c r="F390" s="476"/>
      <c r="G390" s="476">
        <f>SUM(G10,G21,G31,G43,G82,G104,G124,G134,G144,G154,G164,G208,F309)</f>
        <v>0</v>
      </c>
      <c r="H390" s="476"/>
      <c r="I390" s="476"/>
      <c r="J390" s="476">
        <f>SUM(J10,J21,J31,J43,J82,J104,J124,J134,J144,J154,J164,J208,I309)</f>
        <v>31694.98</v>
      </c>
      <c r="K390" s="476"/>
      <c r="L390" s="476"/>
      <c r="M390" s="476">
        <f>SUM(M10,M21,M31,M43,M82,M104,M124,M134,M144,M154,M164,M208,L309)</f>
        <v>254506.23</v>
      </c>
      <c r="N390" s="476"/>
      <c r="O390" s="476"/>
      <c r="P390" s="476">
        <f>SUM(P10,P21,P31,P43,P82,P104,P124,P134,P144,P154,P164,P208,O309)</f>
        <v>1435506.77</v>
      </c>
      <c r="Q390" s="476"/>
      <c r="R390" s="476"/>
      <c r="S390" s="476">
        <f>SUM(S10,S21,S31,S43,S82,S104,S124,S134,S144,S154,S164,S208,R309)</f>
        <v>0</v>
      </c>
      <c r="T390" s="476"/>
      <c r="U390" s="476"/>
      <c r="V390" s="476">
        <f>SUM(V10,V21,V31,V43,V82,V104,V124,V134,V144,V154,V164,V208,U309)</f>
        <v>0</v>
      </c>
      <c r="W390" s="476"/>
      <c r="X390" s="476"/>
      <c r="Y390" s="476">
        <f>SUM(Y10,Y21,Y31,Y43,Y82,Y104,Y124,Y134,Y144,Y154,Y164,Y208,X309)</f>
        <v>35971.610000000008</v>
      </c>
      <c r="Z390" s="476"/>
      <c r="AA390" s="476"/>
      <c r="AB390" s="476">
        <f>SUM(AB10,AB21,AB31,AB43,AB82,AB104,AB124,AB134,AB144,AB154,AB164,AB208,AA309)</f>
        <v>0</v>
      </c>
      <c r="AC390" s="476"/>
      <c r="AD390" s="476"/>
      <c r="AE390" s="476">
        <f>SUM(AE10,AE21,AE31,AE43,AE82,AE104,AE124,AE134,AE144,AE154,AE164,AE208,AD309)</f>
        <v>3600836.17</v>
      </c>
      <c r="AF390" s="476"/>
      <c r="AG390" s="476"/>
    </row>
    <row r="391" spans="1:33" x14ac:dyDescent="0.3">
      <c r="A391" s="464" t="s">
        <v>714</v>
      </c>
      <c r="B391" s="475" t="s">
        <v>504</v>
      </c>
      <c r="C391" s="475"/>
      <c r="D391" s="476">
        <f>SUM(D11,D22,D32,D44,D83,D105,D125,D135,D145,D155,D165,D209,C311)</f>
        <v>1492898.44</v>
      </c>
      <c r="E391" s="476"/>
      <c r="F391" s="476"/>
      <c r="G391" s="476">
        <f>SUM(G11,G22,G32,G44,G83,G105,G125,G135,G145,G155,G165,G209,F311)</f>
        <v>0</v>
      </c>
      <c r="H391" s="476"/>
      <c r="I391" s="476"/>
      <c r="J391" s="476">
        <f>SUM(J11,J22,J32,J44,J83,J105,J125,J135,J145,J155,J165,J209,I311)</f>
        <v>17710.169999999998</v>
      </c>
      <c r="K391" s="476"/>
      <c r="L391" s="476"/>
      <c r="M391" s="476">
        <f>SUM(M11,M22,M32,M44,M83,M105,M125,M135,M145,M155,M165,M209,L311)</f>
        <v>77158.95</v>
      </c>
      <c r="N391" s="476"/>
      <c r="O391" s="476"/>
      <c r="P391" s="476">
        <f>SUM(P11,P22,P32,P44,P83,P105,P125,P135,P145,P155,P165,P209,O311)</f>
        <v>342380.9</v>
      </c>
      <c r="Q391" s="476"/>
      <c r="R391" s="476"/>
      <c r="S391" s="476">
        <f>SUM(S11,S22,S32,S44,S83,S105,S125,S135,S145,S155,S165,S209,R311)</f>
        <v>0</v>
      </c>
      <c r="T391" s="476"/>
      <c r="U391" s="476"/>
      <c r="V391" s="476">
        <f>SUM(V11,V22,V32,V44,V83,V105,V125,V135,V145,V155,V165,V209,U311)</f>
        <v>0</v>
      </c>
      <c r="W391" s="476"/>
      <c r="X391" s="476"/>
      <c r="Y391" s="476">
        <f>SUM(Y11,Y22,Y32,Y44,Y83,Y105,Y125,Y135,Y145,Y155,Y165,Y209,X311)</f>
        <v>64.240000000000009</v>
      </c>
      <c r="Z391" s="476"/>
      <c r="AA391" s="476"/>
      <c r="AB391" s="476">
        <f>SUM(AB11,AB22,AB32,AB44,AB83,AB105,AB125,AB135,AB145,AB155,AB165,AB209,AA311)</f>
        <v>0</v>
      </c>
      <c r="AC391" s="476"/>
      <c r="AD391" s="476"/>
      <c r="AE391" s="476">
        <f>SUM(AE11,AE22,AE32,AE44,AE83,AE105,AE125,AE135,AE145,AE155,AE165,AE209,AD311)</f>
        <v>1930212.7000000002</v>
      </c>
      <c r="AF391" s="476"/>
      <c r="AG391" s="476"/>
    </row>
    <row r="392" spans="1:33" x14ac:dyDescent="0.3">
      <c r="A392" s="464" t="s">
        <v>713</v>
      </c>
      <c r="B392" s="475" t="s">
        <v>504</v>
      </c>
      <c r="C392" s="475"/>
      <c r="D392" s="476">
        <f>SUM(D12,D23,D33,D45,D84,D106,D126,D136,D146,D156,D166,D210,C313)</f>
        <v>461583.2</v>
      </c>
      <c r="E392" s="476"/>
      <c r="F392" s="476"/>
      <c r="G392" s="476">
        <f>SUM(G12,G23,G33,G45,G84,G106,G126,G136,G146,G156,G166,G210,F313)</f>
        <v>0</v>
      </c>
      <c r="H392" s="476"/>
      <c r="I392" s="476"/>
      <c r="J392" s="476">
        <f>SUM(J12,J23,J33,J45,J84,J106,J126,J136,J146,J156,J166,J210,I313)</f>
        <v>24982.170000000002</v>
      </c>
      <c r="K392" s="476"/>
      <c r="L392" s="476"/>
      <c r="M392" s="476">
        <f>SUM(M12,M23,M33,M45,M84,M106,M126,M136,M146,M156,M166,M210,L313)</f>
        <v>38782.230000000003</v>
      </c>
      <c r="N392" s="476"/>
      <c r="O392" s="476"/>
      <c r="P392" s="476">
        <f>SUM(P12,P23,P33,P45,P84,P106,P126,P136,P146,P156,P166,P210,O313)</f>
        <v>197218.58</v>
      </c>
      <c r="Q392" s="476"/>
      <c r="R392" s="476"/>
      <c r="S392" s="476">
        <f>SUM(S12,S23,S33,S45,S84,S106,S126,S136,S146,S156,S166,S210,R313)</f>
        <v>0</v>
      </c>
      <c r="T392" s="476"/>
      <c r="U392" s="476"/>
      <c r="V392" s="476">
        <f>SUM(V12,V23,V33,V45,V84,V106,V126,V136,V146,V156,V166,V210,U313)</f>
        <v>0</v>
      </c>
      <c r="W392" s="476"/>
      <c r="X392" s="476"/>
      <c r="Y392" s="476">
        <f>SUM(Y12,Y23,Y33,Y45,Y84,Y106,Y126,Y136,Y146,Y156,Y166,Y210,X313)</f>
        <v>5.25</v>
      </c>
      <c r="Z392" s="476"/>
      <c r="AA392" s="476"/>
      <c r="AB392" s="476">
        <f>SUM(AB12,AB23,AB33,AB45,AB84,AB106,AB126,AB136,AB146,AB156,AB166,AB210,AA313)</f>
        <v>0</v>
      </c>
      <c r="AC392" s="476"/>
      <c r="AD392" s="476"/>
      <c r="AE392" s="476">
        <f>SUM(AE12,AE23,AE33,AE45,AE84,AE106,AE126,AE136,AE146,AE156,AE166,AE210,AD313)</f>
        <v>722571.43000000017</v>
      </c>
      <c r="AF392" s="476"/>
      <c r="AG392" s="476"/>
    </row>
    <row r="393" spans="1:33" x14ac:dyDescent="0.3">
      <c r="A393" s="464" t="s">
        <v>712</v>
      </c>
      <c r="B393" s="475" t="s">
        <v>504</v>
      </c>
      <c r="C393" s="475"/>
      <c r="D393" s="476">
        <f>SUM(D13,D24,D34,D46,D85,D107,D127,D137,D147,D157,D167,D211,C315)</f>
        <v>712806.75</v>
      </c>
      <c r="E393" s="476"/>
      <c r="F393" s="476"/>
      <c r="G393" s="476">
        <f>SUM(G13,G24,G34,G46,G85,G107,G127,G137,G147,G157,G167,G211,F315)</f>
        <v>0</v>
      </c>
      <c r="H393" s="476"/>
      <c r="I393" s="476"/>
      <c r="J393" s="476">
        <f>SUM(J13,J24,J34,J46,J85,J107,J127,J137,J147,J157,J167,J211,I315)</f>
        <v>34872.68</v>
      </c>
      <c r="K393" s="476"/>
      <c r="L393" s="476"/>
      <c r="M393" s="476">
        <f>SUM(M13,M24,M34,M46,M85,M107,M127,M137,M147,M157,M167,M211,L315)</f>
        <v>42290.67</v>
      </c>
      <c r="N393" s="476"/>
      <c r="O393" s="476"/>
      <c r="P393" s="476">
        <f>SUM(P13,P24,P34,P46,P85,P107,P127,P137,P147,P157,P167,P211,O315)</f>
        <v>290758.88</v>
      </c>
      <c r="Q393" s="476"/>
      <c r="R393" s="476"/>
      <c r="S393" s="476">
        <f>SUM(S13,S24,S34,S46,S85,S107,S127,S137,S147,S157,S167,S211,R315)</f>
        <v>0</v>
      </c>
      <c r="T393" s="476"/>
      <c r="U393" s="476"/>
      <c r="V393" s="476">
        <f>SUM(V13,V24,V34,V46,V85,V107,V127,V137,V147,V157,V167,V211,U315)</f>
        <v>0</v>
      </c>
      <c r="W393" s="476"/>
      <c r="X393" s="476"/>
      <c r="Y393" s="476">
        <f>SUM(Y13,Y24,Y34,Y46,Y85,Y107,Y127,Y137,Y147,Y157,Y167,Y211,X315)</f>
        <v>0</v>
      </c>
      <c r="Z393" s="476"/>
      <c r="AA393" s="476"/>
      <c r="AB393" s="476">
        <f>SUM(AB13,AB24,AB34,AB46,AB85,AB107,AB127,AB137,AB147,AB157,AB167,AB211,AA315)</f>
        <v>0</v>
      </c>
      <c r="AC393" s="476"/>
      <c r="AD393" s="476"/>
      <c r="AE393" s="476">
        <f>SUM(AE13,AE24,AE34,AE46,AE85,AE107,AE127,AE137,AE147,AE157,AE167,AE211,AD315)</f>
        <v>1079088.3</v>
      </c>
      <c r="AF393" s="476"/>
      <c r="AG393" s="476"/>
    </row>
    <row r="394" spans="1:33" x14ac:dyDescent="0.3">
      <c r="A394" s="464" t="s">
        <v>711</v>
      </c>
      <c r="B394" s="475" t="s">
        <v>504</v>
      </c>
      <c r="C394" s="475"/>
      <c r="D394" s="476">
        <f>SUM(D14,D25,D35,D47,D86,D108,D128,D138,D148,D158,D168,D212,C317)</f>
        <v>652027.70000000077</v>
      </c>
      <c r="E394" s="476"/>
      <c r="F394" s="476"/>
      <c r="G394" s="476">
        <f>SUM(G14,G25,G35,G47,G86,G108,G128,G138,G148,G158,G168,G212,F317)</f>
        <v>0</v>
      </c>
      <c r="H394" s="476"/>
      <c r="I394" s="476"/>
      <c r="J394" s="476">
        <f>SUM(J14,J25,J35,J47,J86,J108,J128,J138,J148,J158,J168,J212,I317)</f>
        <v>47902.229999999981</v>
      </c>
      <c r="K394" s="476"/>
      <c r="L394" s="476"/>
      <c r="M394" s="476">
        <f>SUM(M14,M25,M35,M47,M86,M108,M128,M138,M148,M158,M168,M212,L317)</f>
        <v>76848.22</v>
      </c>
      <c r="N394" s="476"/>
      <c r="O394" s="476"/>
      <c r="P394" s="476">
        <f>SUM(P14,P25,P35,P47,P86,P108,P128,P138,P148,P158,P168,P212,O317)</f>
        <v>242854.09000000003</v>
      </c>
      <c r="Q394" s="476"/>
      <c r="R394" s="476"/>
      <c r="S394" s="476">
        <f>SUM(S14,S25,S35,S47,S86,S108,S128,S138,S148,S158,S168,S212,R317)</f>
        <v>0</v>
      </c>
      <c r="T394" s="476"/>
      <c r="U394" s="476"/>
      <c r="V394" s="476">
        <f>SUM(V14,V25,V35,V47,V86,V108,V128,V138,V148,V158,V168,V212,U317)</f>
        <v>0</v>
      </c>
      <c r="W394" s="476"/>
      <c r="X394" s="476"/>
      <c r="Y394" s="476">
        <f>SUM(Y14,Y25,Y35,Y47,Y86,Y108,Y128,Y138,Y148,Y158,Y168,Y212,X317)</f>
        <v>925.51</v>
      </c>
      <c r="Z394" s="476"/>
      <c r="AA394" s="476"/>
      <c r="AB394" s="476">
        <f>SUM(AB14,AB25,AB35,AB47,AB86,AB108,AB128,AB138,AB148,AB158,AB168,AB212,AA317)</f>
        <v>0</v>
      </c>
      <c r="AC394" s="476"/>
      <c r="AD394" s="476"/>
      <c r="AE394" s="476">
        <f>SUM(AE14,AE25,AE35,AE47,AE86,AE108,AE128,AE138,AE148,AE158,AE168,AE212,AD317)</f>
        <v>993719.51000000082</v>
      </c>
      <c r="AF394" s="476"/>
      <c r="AG394" s="476"/>
    </row>
    <row r="395" spans="1:33" x14ac:dyDescent="0.3">
      <c r="A395" s="464" t="s">
        <v>710</v>
      </c>
      <c r="B395" s="475" t="s">
        <v>504</v>
      </c>
      <c r="C395" s="475"/>
      <c r="D395" s="476">
        <f>SUM(D15,D26,D36,D48,D87,D109,D129,D139,D149,D159,D169,D213,C319)</f>
        <v>1628150.7500000005</v>
      </c>
      <c r="E395" s="476"/>
      <c r="F395" s="476"/>
      <c r="G395" s="476">
        <f>SUM(G15,G26,G36,G48,G87,G109,G129,G139,G149,G159,G169,G213,F319)</f>
        <v>0</v>
      </c>
      <c r="H395" s="476"/>
      <c r="I395" s="476"/>
      <c r="J395" s="476">
        <f>SUM(J15,J26,J36,J48,J87,J109,J129,J139,J149,J159,J169,J213,I319)</f>
        <v>242488.13999999984</v>
      </c>
      <c r="K395" s="476"/>
      <c r="L395" s="476"/>
      <c r="M395" s="476">
        <f>SUM(M15,M26,M36,M48,M87,M109,M129,M139,M149,M159,M169,M213,L319)</f>
        <v>74809.81</v>
      </c>
      <c r="N395" s="476"/>
      <c r="O395" s="476"/>
      <c r="P395" s="476">
        <f>SUM(P15,P26,P36,P48,P87,P109,P129,P139,P149,P159,P169,P213,O319)</f>
        <v>66341.759999999995</v>
      </c>
      <c r="Q395" s="476"/>
      <c r="R395" s="476"/>
      <c r="S395" s="476">
        <f>SUM(S15,S26,S36,S48,S87,S109,S129,S139,S149,S159,S169,S213,R319)</f>
        <v>0</v>
      </c>
      <c r="T395" s="476"/>
      <c r="U395" s="476"/>
      <c r="V395" s="476">
        <f>SUM(V15,V26,V36,V48,V87,V109,V129,V139,V149,V159,V169,V213,U319)</f>
        <v>0</v>
      </c>
      <c r="W395" s="476"/>
      <c r="X395" s="476"/>
      <c r="Y395" s="476">
        <f>SUM(Y15,Y26,Y36,Y48,Y87,Y109,Y129,Y139,Y149,Y159,Y169,Y213,X319)</f>
        <v>8952.8699999999972</v>
      </c>
      <c r="Z395" s="476"/>
      <c r="AA395" s="476"/>
      <c r="AB395" s="476">
        <f>SUM(AB15,AB26,AB36,AB48,AB87,AB109,AB129,AB139,AB149,AB159,AB169,AB213,AA319)</f>
        <v>0</v>
      </c>
      <c r="AC395" s="476"/>
      <c r="AD395" s="476"/>
      <c r="AE395" s="476">
        <f>SUM(AE15,AE26,AE36,AE48,AE87,AE109,AE129,AE139,AE149,AE159,AE169,AE213,AD319)</f>
        <v>2019091.5600000005</v>
      </c>
      <c r="AF395" s="476"/>
      <c r="AG395" s="476"/>
    </row>
    <row r="396" spans="1:33" x14ac:dyDescent="0.3">
      <c r="A396" s="464" t="s">
        <v>709</v>
      </c>
      <c r="B396" s="475" t="s">
        <v>504</v>
      </c>
      <c r="C396" s="475"/>
      <c r="D396" s="476">
        <f>SUM(D16,D27,D37,D49,D88,D110,D130,D140,D150,D160,D170,D214,C321)</f>
        <v>6301021.6700000009</v>
      </c>
      <c r="E396" s="476"/>
      <c r="F396" s="476"/>
      <c r="G396" s="476">
        <f>SUM(G16,G27,G37,G49,G88,G110,G130,G140,G150,G160,G170,G214,F321)</f>
        <v>0</v>
      </c>
      <c r="H396" s="476"/>
      <c r="I396" s="476"/>
      <c r="J396" s="476">
        <f>SUM(J16,J27,J37,J49,J88,J110,J130,J140,J150,J160,J170,J214,I321)</f>
        <v>1613686.4900000019</v>
      </c>
      <c r="K396" s="476"/>
      <c r="L396" s="476"/>
      <c r="M396" s="476">
        <f>SUM(M16,M27,M37,M49,M88,M110,M130,M140,M150,M160,M170,M214,L321)</f>
        <v>66877.040000000008</v>
      </c>
      <c r="N396" s="476"/>
      <c r="O396" s="476"/>
      <c r="P396" s="476">
        <f>SUM(P16,P27,P37,P49,P88,P110,P130,P140,P150,P160,P170,P214,O321)</f>
        <v>173519.34999999998</v>
      </c>
      <c r="Q396" s="476"/>
      <c r="R396" s="476"/>
      <c r="S396" s="476">
        <f>SUM(S16,S27,S37,S49,S88,S110,S130,S140,S150,S160,S170,S214,R321)</f>
        <v>0</v>
      </c>
      <c r="T396" s="476"/>
      <c r="U396" s="476"/>
      <c r="V396" s="476">
        <f>SUM(V16,V27,V37,V49,V88,V110,V130,V140,V150,V160,V170,V214,U321)</f>
        <v>0</v>
      </c>
      <c r="W396" s="476"/>
      <c r="X396" s="476"/>
      <c r="Y396" s="476">
        <f>SUM(Y16,Y27,Y37,Y49,Y88,Y110,Y130,Y140,Y150,Y160,Y170,Y214,X321)</f>
        <v>5387.78</v>
      </c>
      <c r="Z396" s="476"/>
      <c r="AA396" s="476"/>
      <c r="AB396" s="476">
        <f>SUM(AB16,AB27,AB37,AB49,AB88,AB110,AB130,AB140,AB150,AB160,AB170,AB214,AA321)</f>
        <v>0</v>
      </c>
      <c r="AC396" s="476"/>
      <c r="AD396" s="476"/>
      <c r="AE396" s="476">
        <f>SUM(AE16,AE27,AE37,AE49,AE88,AE110,AE130,AE140,AE150,AE160,AE170,AE214,AD321)</f>
        <v>8159384.1700000009</v>
      </c>
      <c r="AF396" s="476"/>
      <c r="AG396" s="476"/>
    </row>
    <row r="397" spans="1:33" x14ac:dyDescent="0.3">
      <c r="A397" s="464" t="s">
        <v>801</v>
      </c>
      <c r="B397" s="475" t="s">
        <v>504</v>
      </c>
      <c r="C397" s="475"/>
      <c r="D397" s="476">
        <f>SUM(D17)</f>
        <v>5691384.2400000002</v>
      </c>
      <c r="E397" s="476"/>
      <c r="F397" s="476"/>
      <c r="G397" s="476">
        <f t="shared" ref="G397:AE397" si="100">SUM(G17)</f>
        <v>0</v>
      </c>
      <c r="H397" s="476"/>
      <c r="I397" s="476"/>
      <c r="J397" s="476">
        <f t="shared" si="100"/>
        <v>0</v>
      </c>
      <c r="K397" s="476"/>
      <c r="L397" s="476"/>
      <c r="M397" s="476">
        <f t="shared" si="100"/>
        <v>0</v>
      </c>
      <c r="N397" s="476"/>
      <c r="O397" s="476"/>
      <c r="P397" s="476">
        <f t="shared" si="100"/>
        <v>0</v>
      </c>
      <c r="Q397" s="476"/>
      <c r="R397" s="476"/>
      <c r="S397" s="476">
        <f t="shared" si="100"/>
        <v>0</v>
      </c>
      <c r="T397" s="476"/>
      <c r="U397" s="476"/>
      <c r="V397" s="476">
        <f t="shared" si="100"/>
        <v>0</v>
      </c>
      <c r="W397" s="476"/>
      <c r="X397" s="476"/>
      <c r="Y397" s="476">
        <f t="shared" si="100"/>
        <v>0</v>
      </c>
      <c r="Z397" s="476"/>
      <c r="AA397" s="476"/>
      <c r="AB397" s="476">
        <f t="shared" si="100"/>
        <v>0</v>
      </c>
      <c r="AC397" s="476"/>
      <c r="AD397" s="476"/>
      <c r="AE397" s="476">
        <f t="shared" si="100"/>
        <v>5691384.2400000002</v>
      </c>
      <c r="AF397" s="476"/>
      <c r="AG397" s="476"/>
    </row>
    <row r="398" spans="1:33" x14ac:dyDescent="0.3">
      <c r="A398" s="464" t="s">
        <v>708</v>
      </c>
      <c r="B398" s="475" t="s">
        <v>504</v>
      </c>
      <c r="C398" s="475"/>
      <c r="D398" s="476">
        <f>SUM(D18,D28,D38,D50,D89,D111,D131,D141,D151,D161,D171,D215)</f>
        <v>860916.87999999989</v>
      </c>
      <c r="E398" s="476"/>
      <c r="F398" s="476"/>
      <c r="G398" s="476">
        <f>SUM(G18,G28,G38,G50,G89,G111,G131,G141,G151,G161,G171,G215)</f>
        <v>0</v>
      </c>
      <c r="H398" s="476"/>
      <c r="I398" s="476"/>
      <c r="J398" s="476">
        <f>SUM(J18,J28,J38,J50,J89,J111,J131,J141,J151,J161,J171,J215)</f>
        <v>409432.28</v>
      </c>
      <c r="K398" s="476"/>
      <c r="L398" s="476"/>
      <c r="M398" s="476">
        <f>SUM(M18,M28,M38,M50,M89,M111,M131,M141,M151,M161,M171,M215)</f>
        <v>0</v>
      </c>
      <c r="N398" s="476"/>
      <c r="O398" s="476"/>
      <c r="P398" s="476">
        <f>SUM(P18,P28,P38,P50,P89,P111,P131,P141,P151,P161,P171,P215)</f>
        <v>0</v>
      </c>
      <c r="Q398" s="476"/>
      <c r="R398" s="476"/>
      <c r="S398" s="476">
        <f>SUM(S18,S28,S38,S50,S89,S111,S131,S141,S151,S161,S171,S215)</f>
        <v>0</v>
      </c>
      <c r="T398" s="476"/>
      <c r="U398" s="476"/>
      <c r="V398" s="476">
        <f>SUM(V18,V28,V38,V50,V89,V111,V131,V141,V151,V161,V171,V215)</f>
        <v>0</v>
      </c>
      <c r="W398" s="476"/>
      <c r="X398" s="476"/>
      <c r="Y398" s="476">
        <f>SUM(Y18,Y28,Y38,Y50,Y89,Y111,Y131,Y141,Y151,Y161,Y171,Y215)</f>
        <v>0</v>
      </c>
      <c r="Z398" s="476"/>
      <c r="AA398" s="476"/>
      <c r="AB398" s="476">
        <f>SUM(AB18,AB28,AB38,AB50,AB89,AB111,AB131,AB141,AB151,AB161,AB171,AB215)</f>
        <v>0</v>
      </c>
      <c r="AC398" s="476"/>
      <c r="AD398" s="476"/>
      <c r="AE398" s="476">
        <f>SUM(AE18,AE28,AE38,AE50,AE89,AE111,AE131,AE141,AE151,AE161,AE171,AE215)</f>
        <v>1270349.1599999999</v>
      </c>
      <c r="AF398" s="476"/>
      <c r="AG398" s="476"/>
    </row>
    <row r="399" spans="1:33" s="470" customFormat="1" x14ac:dyDescent="0.3">
      <c r="A399" s="490" t="s">
        <v>428</v>
      </c>
      <c r="B399" s="491" t="s">
        <v>504</v>
      </c>
      <c r="C399" s="491"/>
      <c r="D399" s="493">
        <f>SUM(D400:D409)</f>
        <v>-16382619.670000004</v>
      </c>
      <c r="E399" s="493"/>
      <c r="F399" s="493"/>
      <c r="G399" s="492">
        <f t="shared" ref="G399" si="101">SUM(G400:G409)</f>
        <v>0</v>
      </c>
      <c r="H399" s="492"/>
      <c r="I399" s="492"/>
      <c r="J399" s="493">
        <f>SUM(J400:J409)</f>
        <v>-2341553.8900000015</v>
      </c>
      <c r="K399" s="493"/>
      <c r="L399" s="493"/>
      <c r="M399" s="493">
        <f t="shared" ref="M399:AE399" si="102">SUM(M400:M409)</f>
        <v>-290470.27</v>
      </c>
      <c r="N399" s="492"/>
      <c r="O399" s="493"/>
      <c r="P399" s="493">
        <f t="shared" si="102"/>
        <v>-871819.86999999988</v>
      </c>
      <c r="Q399" s="492"/>
      <c r="R399" s="493"/>
      <c r="S399" s="492">
        <f t="shared" si="102"/>
        <v>0</v>
      </c>
      <c r="T399" s="492"/>
      <c r="U399" s="492"/>
      <c r="V399" s="492">
        <f t="shared" si="102"/>
        <v>0</v>
      </c>
      <c r="W399" s="492"/>
      <c r="X399" s="492"/>
      <c r="Y399" s="493">
        <f t="shared" si="102"/>
        <v>-26831.679999999989</v>
      </c>
      <c r="Z399" s="492"/>
      <c r="AA399" s="493"/>
      <c r="AB399" s="492">
        <f t="shared" si="102"/>
        <v>0</v>
      </c>
      <c r="AC399" s="492"/>
      <c r="AD399" s="492"/>
      <c r="AE399" s="493">
        <f t="shared" si="102"/>
        <v>-19913295.380000003</v>
      </c>
      <c r="AF399" s="493"/>
      <c r="AG399" s="493"/>
    </row>
    <row r="400" spans="1:33" x14ac:dyDescent="0.3">
      <c r="A400" s="464" t="s">
        <v>716</v>
      </c>
      <c r="B400" s="475" t="s">
        <v>504</v>
      </c>
      <c r="C400" s="475"/>
      <c r="D400" s="483">
        <f>SUM(D59,D70,D93,D113,D173,D183,D193,D217,D380)</f>
        <v>-417652.14000000007</v>
      </c>
      <c r="E400" s="483"/>
      <c r="F400" s="483"/>
      <c r="G400" s="476">
        <f>SUM(G59,G70,G93,G113,G173,G183,G193,G217,G380)</f>
        <v>0</v>
      </c>
      <c r="H400" s="476"/>
      <c r="I400" s="476"/>
      <c r="J400" s="483">
        <f>SUM(J59,J70,J93,J113,J173,J183,J193,J217,J380)</f>
        <v>-2112.719999999998</v>
      </c>
      <c r="K400" s="483"/>
      <c r="L400" s="483"/>
      <c r="M400" s="483">
        <f>SUM(M59,M70,M93,M113,M173,M183,M193,M217,M380)</f>
        <v>-47187.77</v>
      </c>
      <c r="N400" s="476"/>
      <c r="O400" s="483"/>
      <c r="P400" s="483">
        <f>SUM(P59,P70,P93,P113,P173,P183,P193,P217,P380)</f>
        <v>-65212.19</v>
      </c>
      <c r="Q400" s="476"/>
      <c r="R400" s="483"/>
      <c r="S400" s="476">
        <f>SUM(S59,S70,S93,S113,S173,S183,S193,S217,S380)</f>
        <v>0</v>
      </c>
      <c r="T400" s="476"/>
      <c r="U400" s="476"/>
      <c r="V400" s="476">
        <f>SUM(V59,V70,V93,V113,V173,V183,V193,V217,V380)</f>
        <v>0</v>
      </c>
      <c r="W400" s="476"/>
      <c r="X400" s="476"/>
      <c r="Y400" s="483">
        <f>SUM(Y59,Y70,Y93,Y113,Y173,Y183,Y193,Y217,Y380)</f>
        <v>-10702.279999999993</v>
      </c>
      <c r="Z400" s="476"/>
      <c r="AA400" s="483"/>
      <c r="AB400" s="476">
        <f>SUM(AB59,AB70,AB93,AB113,AB173,AB183,AB193,AB217,AB380)</f>
        <v>0</v>
      </c>
      <c r="AC400" s="476"/>
      <c r="AD400" s="476"/>
      <c r="AE400" s="483">
        <f>SUM(AE59,AE70,AE93,AE113,AE173,AE183,AE193,AE217,AE380)</f>
        <v>-542867.1</v>
      </c>
      <c r="AF400" s="483"/>
      <c r="AG400" s="483"/>
    </row>
    <row r="401" spans="1:33" x14ac:dyDescent="0.3">
      <c r="A401" s="464" t="s">
        <v>715</v>
      </c>
      <c r="B401" s="475" t="s">
        <v>504</v>
      </c>
      <c r="C401" s="475"/>
      <c r="D401" s="483">
        <f t="shared" ref="D401:D407" si="103">SUM(D60,D72,D94,D114,D174,D184,D194,D218)</f>
        <v>-55294.700000000004</v>
      </c>
      <c r="E401" s="476"/>
      <c r="F401" s="483"/>
      <c r="G401" s="476">
        <f t="shared" ref="G401:G407" si="104">SUM(G60,G72,G94,G114,G174,G184,G194,G218)</f>
        <v>0</v>
      </c>
      <c r="H401" s="476"/>
      <c r="I401" s="476"/>
      <c r="J401" s="483">
        <f t="shared" ref="J401:J407" si="105">SUM(J60,J72,J94,J114,J174,J184,J194,J218)</f>
        <v>-950.84</v>
      </c>
      <c r="K401" s="483"/>
      <c r="L401" s="483"/>
      <c r="M401" s="483">
        <f t="shared" ref="M401:M407" si="106">SUM(M60,M72,M94,M114,M174,M184,M194,M218)</f>
        <v>-7635.19</v>
      </c>
      <c r="N401" s="476"/>
      <c r="O401" s="476"/>
      <c r="P401" s="483">
        <f t="shared" ref="P401:P407" si="107">SUM(P60,P72,P94,P114,P174,P184,P194,P218)</f>
        <v>-43065.2</v>
      </c>
      <c r="Q401" s="476"/>
      <c r="R401" s="476"/>
      <c r="S401" s="476">
        <f t="shared" ref="S401:S407" si="108">SUM(S60,S72,S94,S114,S174,S184,S194,S218)</f>
        <v>0</v>
      </c>
      <c r="T401" s="476"/>
      <c r="U401" s="476"/>
      <c r="V401" s="476">
        <f t="shared" ref="V401:V407" si="109">SUM(V60,V72,V94,V114,V174,V184,V194,V218)</f>
        <v>0</v>
      </c>
      <c r="W401" s="476"/>
      <c r="X401" s="476"/>
      <c r="Y401" s="483">
        <f t="shared" ref="Y401:Y407" si="110">SUM(Y60,Y72,Y94,Y114,Y174,Y184,Y194,Y218)</f>
        <v>-1079.1500000000003</v>
      </c>
      <c r="Z401" s="476"/>
      <c r="AA401" s="483"/>
      <c r="AB401" s="476">
        <f t="shared" ref="AB401:AB407" si="111">SUM(AB60,AB72,AB94,AB114,AB174,AB184,AB194,AB218)</f>
        <v>0</v>
      </c>
      <c r="AC401" s="476"/>
      <c r="AD401" s="476"/>
      <c r="AE401" s="483">
        <f t="shared" ref="AE401:AE407" si="112">SUM(AE60,AE72,AE94,AE114,AE174,AE184,AE194,AE218)</f>
        <v>-108025.08</v>
      </c>
      <c r="AF401" s="483"/>
      <c r="AG401" s="483"/>
    </row>
    <row r="402" spans="1:33" x14ac:dyDescent="0.3">
      <c r="A402" s="464" t="s">
        <v>714</v>
      </c>
      <c r="B402" s="475" t="s">
        <v>504</v>
      </c>
      <c r="C402" s="475"/>
      <c r="D402" s="483">
        <f t="shared" si="103"/>
        <v>-298579.69</v>
      </c>
      <c r="E402" s="476"/>
      <c r="F402" s="483"/>
      <c r="G402" s="476">
        <f t="shared" si="104"/>
        <v>0</v>
      </c>
      <c r="H402" s="476"/>
      <c r="I402" s="476"/>
      <c r="J402" s="483">
        <f t="shared" si="105"/>
        <v>-3542.0399999999995</v>
      </c>
      <c r="K402" s="483"/>
      <c r="L402" s="483"/>
      <c r="M402" s="483">
        <f t="shared" si="106"/>
        <v>-15431.79</v>
      </c>
      <c r="N402" s="476"/>
      <c r="O402" s="476"/>
      <c r="P402" s="483">
        <f t="shared" si="107"/>
        <v>-68476.179999999993</v>
      </c>
      <c r="Q402" s="476"/>
      <c r="R402" s="483"/>
      <c r="S402" s="476">
        <f t="shared" si="108"/>
        <v>0</v>
      </c>
      <c r="T402" s="476"/>
      <c r="U402" s="476"/>
      <c r="V402" s="476">
        <f t="shared" si="109"/>
        <v>0</v>
      </c>
      <c r="W402" s="476"/>
      <c r="X402" s="476"/>
      <c r="Y402" s="483">
        <f t="shared" si="110"/>
        <v>-12.85</v>
      </c>
      <c r="Z402" s="476"/>
      <c r="AA402" s="483"/>
      <c r="AB402" s="476">
        <f t="shared" si="111"/>
        <v>0</v>
      </c>
      <c r="AC402" s="476"/>
      <c r="AD402" s="476"/>
      <c r="AE402" s="483">
        <f t="shared" si="112"/>
        <v>-386042.55</v>
      </c>
      <c r="AF402" s="483"/>
      <c r="AG402" s="483"/>
    </row>
    <row r="403" spans="1:33" x14ac:dyDescent="0.3">
      <c r="A403" s="464" t="s">
        <v>713</v>
      </c>
      <c r="B403" s="475" t="s">
        <v>504</v>
      </c>
      <c r="C403" s="475"/>
      <c r="D403" s="483">
        <f t="shared" si="103"/>
        <v>-230791.6</v>
      </c>
      <c r="E403" s="476"/>
      <c r="F403" s="483"/>
      <c r="G403" s="476">
        <f t="shared" si="104"/>
        <v>0</v>
      </c>
      <c r="H403" s="476"/>
      <c r="I403" s="476"/>
      <c r="J403" s="483">
        <f t="shared" si="105"/>
        <v>-12491.09</v>
      </c>
      <c r="K403" s="483"/>
      <c r="L403" s="483"/>
      <c r="M403" s="483">
        <f t="shared" si="106"/>
        <v>-19391.12</v>
      </c>
      <c r="N403" s="476"/>
      <c r="O403" s="476"/>
      <c r="P403" s="483">
        <f t="shared" si="107"/>
        <v>-98609.29</v>
      </c>
      <c r="Q403" s="476"/>
      <c r="R403" s="476"/>
      <c r="S403" s="476">
        <f t="shared" si="108"/>
        <v>0</v>
      </c>
      <c r="T403" s="476"/>
      <c r="U403" s="476"/>
      <c r="V403" s="476">
        <f t="shared" si="109"/>
        <v>0</v>
      </c>
      <c r="W403" s="476"/>
      <c r="X403" s="476"/>
      <c r="Y403" s="483">
        <f t="shared" si="110"/>
        <v>-2.62</v>
      </c>
      <c r="Z403" s="476"/>
      <c r="AA403" s="483"/>
      <c r="AB403" s="476">
        <f t="shared" si="111"/>
        <v>0</v>
      </c>
      <c r="AC403" s="476"/>
      <c r="AD403" s="476"/>
      <c r="AE403" s="483">
        <f t="shared" si="112"/>
        <v>-361285.72000000003</v>
      </c>
      <c r="AF403" s="483"/>
      <c r="AG403" s="483"/>
    </row>
    <row r="404" spans="1:33" x14ac:dyDescent="0.3">
      <c r="A404" s="464" t="s">
        <v>712</v>
      </c>
      <c r="B404" s="475" t="s">
        <v>504</v>
      </c>
      <c r="C404" s="475"/>
      <c r="D404" s="483">
        <f t="shared" si="103"/>
        <v>-427684.05000000005</v>
      </c>
      <c r="E404" s="476"/>
      <c r="F404" s="483"/>
      <c r="G404" s="476">
        <f t="shared" si="104"/>
        <v>0</v>
      </c>
      <c r="H404" s="476"/>
      <c r="I404" s="476"/>
      <c r="J404" s="483">
        <f t="shared" si="105"/>
        <v>-20923.610000000004</v>
      </c>
      <c r="K404" s="476"/>
      <c r="L404" s="483"/>
      <c r="M404" s="483">
        <f t="shared" si="106"/>
        <v>-24389.99</v>
      </c>
      <c r="N404" s="476"/>
      <c r="O404" s="483"/>
      <c r="P404" s="483">
        <f t="shared" si="107"/>
        <v>-174455.33</v>
      </c>
      <c r="Q404" s="476"/>
      <c r="R404" s="483"/>
      <c r="S404" s="476">
        <f t="shared" si="108"/>
        <v>0</v>
      </c>
      <c r="T404" s="476"/>
      <c r="U404" s="476"/>
      <c r="V404" s="476">
        <f t="shared" si="109"/>
        <v>0</v>
      </c>
      <c r="W404" s="476"/>
      <c r="X404" s="476"/>
      <c r="Y404" s="476">
        <f t="shared" si="110"/>
        <v>0</v>
      </c>
      <c r="Z404" s="476"/>
      <c r="AA404" s="476"/>
      <c r="AB404" s="476">
        <f t="shared" si="111"/>
        <v>0</v>
      </c>
      <c r="AC404" s="476"/>
      <c r="AD404" s="476"/>
      <c r="AE404" s="483">
        <f t="shared" si="112"/>
        <v>-647452.9800000001</v>
      </c>
      <c r="AF404" s="476"/>
      <c r="AG404" s="483"/>
    </row>
    <row r="405" spans="1:33" x14ac:dyDescent="0.3">
      <c r="A405" s="464" t="s">
        <v>711</v>
      </c>
      <c r="B405" s="475" t="s">
        <v>504</v>
      </c>
      <c r="C405" s="475"/>
      <c r="D405" s="483">
        <f t="shared" si="103"/>
        <v>-489020.78</v>
      </c>
      <c r="E405" s="476"/>
      <c r="F405" s="483"/>
      <c r="G405" s="476">
        <f t="shared" si="104"/>
        <v>0</v>
      </c>
      <c r="H405" s="476"/>
      <c r="I405" s="476"/>
      <c r="J405" s="483">
        <f t="shared" si="105"/>
        <v>-35926.679999999993</v>
      </c>
      <c r="K405" s="476"/>
      <c r="L405" s="483"/>
      <c r="M405" s="483">
        <f t="shared" si="106"/>
        <v>-37507.49</v>
      </c>
      <c r="N405" s="476"/>
      <c r="O405" s="476"/>
      <c r="P405" s="483">
        <f t="shared" si="107"/>
        <v>-182140.56999999998</v>
      </c>
      <c r="Q405" s="476"/>
      <c r="R405" s="483"/>
      <c r="S405" s="476">
        <f t="shared" si="108"/>
        <v>0</v>
      </c>
      <c r="T405" s="476"/>
      <c r="U405" s="476"/>
      <c r="V405" s="476">
        <f t="shared" si="109"/>
        <v>0</v>
      </c>
      <c r="W405" s="476"/>
      <c r="X405" s="476"/>
      <c r="Y405" s="483">
        <f t="shared" si="110"/>
        <v>-694.13</v>
      </c>
      <c r="Z405" s="476"/>
      <c r="AA405" s="476"/>
      <c r="AB405" s="476">
        <f t="shared" si="111"/>
        <v>0</v>
      </c>
      <c r="AC405" s="476"/>
      <c r="AD405" s="476"/>
      <c r="AE405" s="483">
        <f t="shared" si="112"/>
        <v>-745289.65</v>
      </c>
      <c r="AF405" s="476"/>
      <c r="AG405" s="483"/>
    </row>
    <row r="406" spans="1:33" x14ac:dyDescent="0.3">
      <c r="A406" s="464" t="s">
        <v>710</v>
      </c>
      <c r="B406" s="475" t="s">
        <v>504</v>
      </c>
      <c r="C406" s="475"/>
      <c r="D406" s="483">
        <f t="shared" si="103"/>
        <v>-1628441.36</v>
      </c>
      <c r="E406" s="483"/>
      <c r="F406" s="483"/>
      <c r="G406" s="476">
        <f t="shared" si="104"/>
        <v>0</v>
      </c>
      <c r="H406" s="476"/>
      <c r="I406" s="476"/>
      <c r="J406" s="483">
        <f t="shared" si="105"/>
        <v>-242488.1399999999</v>
      </c>
      <c r="K406" s="476"/>
      <c r="L406" s="483"/>
      <c r="M406" s="483">
        <f t="shared" si="106"/>
        <v>-73158.039999999994</v>
      </c>
      <c r="N406" s="476"/>
      <c r="O406" s="476"/>
      <c r="P406" s="483">
        <f t="shared" si="107"/>
        <v>-66341.759999999995</v>
      </c>
      <c r="Q406" s="476"/>
      <c r="R406" s="476"/>
      <c r="S406" s="476">
        <f t="shared" si="108"/>
        <v>0</v>
      </c>
      <c r="T406" s="476"/>
      <c r="U406" s="476"/>
      <c r="V406" s="476">
        <f t="shared" si="109"/>
        <v>0</v>
      </c>
      <c r="W406" s="476"/>
      <c r="X406" s="476"/>
      <c r="Y406" s="483">
        <f t="shared" si="110"/>
        <v>-8952.8699999999972</v>
      </c>
      <c r="Z406" s="476"/>
      <c r="AA406" s="476"/>
      <c r="AB406" s="476">
        <f t="shared" si="111"/>
        <v>0</v>
      </c>
      <c r="AC406" s="476"/>
      <c r="AD406" s="476"/>
      <c r="AE406" s="483">
        <f t="shared" si="112"/>
        <v>-2019382.17</v>
      </c>
      <c r="AF406" s="483"/>
      <c r="AG406" s="483"/>
    </row>
    <row r="407" spans="1:33" x14ac:dyDescent="0.3">
      <c r="A407" s="464" t="s">
        <v>709</v>
      </c>
      <c r="B407" s="475" t="s">
        <v>504</v>
      </c>
      <c r="C407" s="475"/>
      <c r="D407" s="483">
        <f t="shared" si="103"/>
        <v>-6301021.6700000009</v>
      </c>
      <c r="E407" s="476"/>
      <c r="F407" s="483"/>
      <c r="G407" s="476">
        <f t="shared" si="104"/>
        <v>0</v>
      </c>
      <c r="H407" s="476"/>
      <c r="I407" s="476"/>
      <c r="J407" s="483">
        <f t="shared" si="105"/>
        <v>-1613686.4900000019</v>
      </c>
      <c r="K407" s="476"/>
      <c r="L407" s="483"/>
      <c r="M407" s="483">
        <f t="shared" si="106"/>
        <v>-65768.88</v>
      </c>
      <c r="N407" s="476"/>
      <c r="O407" s="476"/>
      <c r="P407" s="483">
        <f t="shared" si="107"/>
        <v>-173519.35</v>
      </c>
      <c r="Q407" s="476"/>
      <c r="R407" s="476"/>
      <c r="S407" s="476">
        <f t="shared" si="108"/>
        <v>0</v>
      </c>
      <c r="T407" s="476"/>
      <c r="U407" s="476"/>
      <c r="V407" s="476">
        <f t="shared" si="109"/>
        <v>0</v>
      </c>
      <c r="W407" s="476"/>
      <c r="X407" s="476"/>
      <c r="Y407" s="483">
        <f t="shared" si="110"/>
        <v>-5387.78</v>
      </c>
      <c r="Z407" s="476"/>
      <c r="AA407" s="476"/>
      <c r="AB407" s="476">
        <f t="shared" si="111"/>
        <v>0</v>
      </c>
      <c r="AC407" s="476"/>
      <c r="AD407" s="476"/>
      <c r="AE407" s="483">
        <f t="shared" si="112"/>
        <v>-8159384.1700000018</v>
      </c>
      <c r="AF407" s="476"/>
      <c r="AG407" s="483"/>
    </row>
    <row r="408" spans="1:33" x14ac:dyDescent="0.3">
      <c r="A408" s="464" t="s">
        <v>801</v>
      </c>
      <c r="B408" s="475" t="s">
        <v>504</v>
      </c>
      <c r="C408" s="475"/>
      <c r="D408" s="483">
        <f>SUM(D67)</f>
        <v>-5673216.7999999998</v>
      </c>
      <c r="E408" s="476"/>
      <c r="F408" s="476"/>
      <c r="G408" s="476">
        <f t="shared" ref="G408:AE408" si="113">SUM(G67)</f>
        <v>0</v>
      </c>
      <c r="H408" s="476"/>
      <c r="I408" s="476"/>
      <c r="J408" s="476">
        <f t="shared" si="113"/>
        <v>0</v>
      </c>
      <c r="K408" s="476"/>
      <c r="L408" s="476"/>
      <c r="M408" s="476">
        <f t="shared" si="113"/>
        <v>0</v>
      </c>
      <c r="N408" s="476"/>
      <c r="O408" s="476"/>
      <c r="P408" s="476">
        <f t="shared" si="113"/>
        <v>0</v>
      </c>
      <c r="Q408" s="476"/>
      <c r="R408" s="476"/>
      <c r="S408" s="476">
        <f t="shared" si="113"/>
        <v>0</v>
      </c>
      <c r="T408" s="476"/>
      <c r="U408" s="476"/>
      <c r="V408" s="476">
        <f t="shared" si="113"/>
        <v>0</v>
      </c>
      <c r="W408" s="476"/>
      <c r="X408" s="476"/>
      <c r="Y408" s="476">
        <f t="shared" si="113"/>
        <v>0</v>
      </c>
      <c r="Z408" s="476"/>
      <c r="AA408" s="476"/>
      <c r="AB408" s="476">
        <f t="shared" si="113"/>
        <v>0</v>
      </c>
      <c r="AC408" s="476"/>
      <c r="AD408" s="476"/>
      <c r="AE408" s="483">
        <f t="shared" si="113"/>
        <v>-5673216.7999999998</v>
      </c>
      <c r="AF408" s="476"/>
      <c r="AG408" s="476"/>
    </row>
    <row r="409" spans="1:33" x14ac:dyDescent="0.3">
      <c r="A409" s="464" t="s">
        <v>708</v>
      </c>
      <c r="B409" s="475" t="s">
        <v>504</v>
      </c>
      <c r="C409" s="475"/>
      <c r="D409" s="483">
        <f>SUM(D68,D79,D101,D121,D181,D191,D201,D225)</f>
        <v>-860916.88</v>
      </c>
      <c r="E409" s="476"/>
      <c r="F409" s="476"/>
      <c r="G409" s="476">
        <f>SUM(G68,G79,G101,G121,G181,G191,G201,G225)</f>
        <v>0</v>
      </c>
      <c r="H409" s="476"/>
      <c r="I409" s="476"/>
      <c r="J409" s="483">
        <f>SUM(J68,J79,J101,J121,J181,J191,J201,J225)</f>
        <v>-409432.28</v>
      </c>
      <c r="K409" s="476"/>
      <c r="L409" s="476"/>
      <c r="M409" s="476">
        <f>SUM(M68,M79,M101,M121,M181,M191,M201,M225)</f>
        <v>0</v>
      </c>
      <c r="N409" s="476"/>
      <c r="O409" s="476"/>
      <c r="P409" s="476">
        <f>SUM(P68,P79,P101,P121,P181,P191,P201,P225)</f>
        <v>0</v>
      </c>
      <c r="Q409" s="476"/>
      <c r="R409" s="476"/>
      <c r="S409" s="476">
        <f>SUM(S68,S79,S101,S121,S181,S191,S201,S225)</f>
        <v>0</v>
      </c>
      <c r="T409" s="476"/>
      <c r="U409" s="476"/>
      <c r="V409" s="476">
        <f>SUM(V68,V79,V101,V121,V181,V191,V201,V225)</f>
        <v>0</v>
      </c>
      <c r="W409" s="476"/>
      <c r="X409" s="476"/>
      <c r="Y409" s="476">
        <f>SUM(Y68,Y79,Y101,Y121,Y181,Y191,Y201,Y225)</f>
        <v>0</v>
      </c>
      <c r="Z409" s="476"/>
      <c r="AA409" s="476"/>
      <c r="AB409" s="476">
        <f>SUM(AB68,AB79,AB101,AB121,AB181,AB191,AB201,AB225)</f>
        <v>0</v>
      </c>
      <c r="AC409" s="476"/>
      <c r="AD409" s="476"/>
      <c r="AE409" s="483">
        <f>SUM(AE68,AE79,AE101,AE121,AE181,AE191,AE201,AE225)</f>
        <v>-1270349.1599999999</v>
      </c>
      <c r="AF409" s="476"/>
      <c r="AG409" s="476"/>
    </row>
    <row r="410" spans="1:33" s="470" customFormat="1" x14ac:dyDescent="0.3">
      <c r="A410" s="490" t="s">
        <v>717</v>
      </c>
      <c r="B410" s="491" t="s">
        <v>504</v>
      </c>
      <c r="C410" s="491"/>
      <c r="D410" s="492">
        <f>SUM(D411:D420)</f>
        <v>186583367.42999998</v>
      </c>
      <c r="E410" s="492"/>
      <c r="F410" s="492"/>
      <c r="G410" s="492">
        <f t="shared" ref="G410" si="114">SUM(G411:G420)</f>
        <v>0</v>
      </c>
      <c r="H410" s="492"/>
      <c r="I410" s="492"/>
      <c r="J410" s="492">
        <f>SUM(J411:J420)</f>
        <v>981249.94</v>
      </c>
      <c r="K410" s="492"/>
      <c r="L410" s="492"/>
      <c r="M410" s="492">
        <f t="shared" ref="M410:AE410" si="115">SUM(M411:M420)</f>
        <v>25460636.849999998</v>
      </c>
      <c r="N410" s="492"/>
      <c r="O410" s="492"/>
      <c r="P410" s="492">
        <f t="shared" si="115"/>
        <v>34745171.019999996</v>
      </c>
      <c r="Q410" s="492"/>
      <c r="R410" s="492"/>
      <c r="S410" s="492">
        <f t="shared" si="115"/>
        <v>1364135.81</v>
      </c>
      <c r="T410" s="492"/>
      <c r="U410" s="492"/>
      <c r="V410" s="492">
        <f t="shared" si="115"/>
        <v>0</v>
      </c>
      <c r="W410" s="492"/>
      <c r="X410" s="492"/>
      <c r="Y410" s="492">
        <f t="shared" si="115"/>
        <v>5375613.450000002</v>
      </c>
      <c r="Z410" s="492"/>
      <c r="AA410" s="492"/>
      <c r="AB410" s="492">
        <f t="shared" si="115"/>
        <v>0</v>
      </c>
      <c r="AC410" s="492"/>
      <c r="AD410" s="492"/>
      <c r="AE410" s="492">
        <f t="shared" si="115"/>
        <v>254478935.6500001</v>
      </c>
      <c r="AF410" s="492"/>
      <c r="AG410" s="492"/>
    </row>
    <row r="411" spans="1:33" x14ac:dyDescent="0.3">
      <c r="A411" s="464" t="s">
        <v>716</v>
      </c>
      <c r="B411" s="475" t="s">
        <v>504</v>
      </c>
      <c r="C411" s="475"/>
      <c r="D411" s="494">
        <f t="shared" ref="D411:AE420" si="116">SUM(D389,D400)</f>
        <v>182904388.75000003</v>
      </c>
      <c r="E411" s="494"/>
      <c r="F411" s="494"/>
      <c r="G411" s="494">
        <f t="shared" si="116"/>
        <v>0</v>
      </c>
      <c r="H411" s="494"/>
      <c r="I411" s="494"/>
      <c r="J411" s="494">
        <f t="shared" si="116"/>
        <v>897921.97</v>
      </c>
      <c r="K411" s="494"/>
      <c r="L411" s="494"/>
      <c r="M411" s="494">
        <f t="shared" si="116"/>
        <v>25072646.199999999</v>
      </c>
      <c r="N411" s="494"/>
      <c r="O411" s="494"/>
      <c r="P411" s="494">
        <f t="shared" si="116"/>
        <v>32803198.370000001</v>
      </c>
      <c r="Q411" s="494"/>
      <c r="R411" s="494"/>
      <c r="S411" s="494">
        <f t="shared" si="116"/>
        <v>1364135.81</v>
      </c>
      <c r="T411" s="494"/>
      <c r="U411" s="494"/>
      <c r="V411" s="494">
        <f t="shared" si="116"/>
        <v>0</v>
      </c>
      <c r="W411" s="494"/>
      <c r="X411" s="494"/>
      <c r="Y411" s="494">
        <f t="shared" si="116"/>
        <v>5340435.5900000026</v>
      </c>
      <c r="Z411" s="494"/>
      <c r="AA411" s="494"/>
      <c r="AB411" s="494">
        <f t="shared" si="116"/>
        <v>0</v>
      </c>
      <c r="AC411" s="494"/>
      <c r="AD411" s="494"/>
      <c r="AE411" s="494">
        <f t="shared" si="116"/>
        <v>248382726.69000006</v>
      </c>
      <c r="AF411" s="494"/>
      <c r="AG411" s="494"/>
    </row>
    <row r="412" spans="1:33" x14ac:dyDescent="0.3">
      <c r="A412" s="464" t="s">
        <v>715</v>
      </c>
      <c r="B412" s="475" t="s">
        <v>504</v>
      </c>
      <c r="C412" s="475"/>
      <c r="D412" s="494">
        <f t="shared" si="116"/>
        <v>1787861.88</v>
      </c>
      <c r="E412" s="494"/>
      <c r="F412" s="494"/>
      <c r="G412" s="494">
        <f t="shared" si="116"/>
        <v>0</v>
      </c>
      <c r="H412" s="494"/>
      <c r="I412" s="494"/>
      <c r="J412" s="494">
        <f t="shared" si="116"/>
        <v>30744.14</v>
      </c>
      <c r="K412" s="494"/>
      <c r="L412" s="494"/>
      <c r="M412" s="494">
        <f t="shared" si="116"/>
        <v>246871.04000000001</v>
      </c>
      <c r="N412" s="494"/>
      <c r="O412" s="494"/>
      <c r="P412" s="494">
        <f t="shared" si="116"/>
        <v>1392441.57</v>
      </c>
      <c r="Q412" s="494"/>
      <c r="R412" s="494"/>
      <c r="S412" s="494">
        <f t="shared" si="116"/>
        <v>0</v>
      </c>
      <c r="T412" s="494"/>
      <c r="U412" s="494"/>
      <c r="V412" s="494">
        <f t="shared" si="116"/>
        <v>0</v>
      </c>
      <c r="W412" s="494"/>
      <c r="X412" s="494"/>
      <c r="Y412" s="494">
        <f t="shared" si="116"/>
        <v>34892.460000000006</v>
      </c>
      <c r="Z412" s="494"/>
      <c r="AA412" s="494"/>
      <c r="AB412" s="494">
        <f t="shared" si="116"/>
        <v>0</v>
      </c>
      <c r="AC412" s="494"/>
      <c r="AD412" s="494"/>
      <c r="AE412" s="494">
        <f t="shared" si="116"/>
        <v>3492811.09</v>
      </c>
      <c r="AF412" s="494"/>
      <c r="AG412" s="494"/>
    </row>
    <row r="413" spans="1:33" x14ac:dyDescent="0.3">
      <c r="A413" s="464" t="s">
        <v>714</v>
      </c>
      <c r="B413" s="475" t="s">
        <v>504</v>
      </c>
      <c r="C413" s="475"/>
      <c r="D413" s="494">
        <f t="shared" si="116"/>
        <v>1194318.75</v>
      </c>
      <c r="E413" s="494"/>
      <c r="F413" s="494"/>
      <c r="G413" s="494">
        <f t="shared" si="116"/>
        <v>0</v>
      </c>
      <c r="H413" s="494"/>
      <c r="I413" s="494"/>
      <c r="J413" s="494">
        <f t="shared" si="116"/>
        <v>14168.13</v>
      </c>
      <c r="K413" s="494"/>
      <c r="L413" s="494"/>
      <c r="M413" s="494">
        <f t="shared" si="116"/>
        <v>61727.159999999996</v>
      </c>
      <c r="N413" s="494"/>
      <c r="O413" s="494"/>
      <c r="P413" s="494">
        <f t="shared" si="116"/>
        <v>273904.72000000003</v>
      </c>
      <c r="Q413" s="494"/>
      <c r="R413" s="494"/>
      <c r="S413" s="494">
        <f t="shared" si="116"/>
        <v>0</v>
      </c>
      <c r="T413" s="494"/>
      <c r="U413" s="494"/>
      <c r="V413" s="494">
        <f t="shared" si="116"/>
        <v>0</v>
      </c>
      <c r="W413" s="494"/>
      <c r="X413" s="494"/>
      <c r="Y413" s="494">
        <f t="shared" si="116"/>
        <v>51.390000000000008</v>
      </c>
      <c r="Z413" s="494"/>
      <c r="AA413" s="494"/>
      <c r="AB413" s="494">
        <f t="shared" si="116"/>
        <v>0</v>
      </c>
      <c r="AC413" s="494"/>
      <c r="AD413" s="494"/>
      <c r="AE413" s="494">
        <f t="shared" si="116"/>
        <v>1544170.1500000001</v>
      </c>
      <c r="AF413" s="494"/>
      <c r="AG413" s="494"/>
    </row>
    <row r="414" spans="1:33" x14ac:dyDescent="0.3">
      <c r="A414" s="464" t="s">
        <v>713</v>
      </c>
      <c r="B414" s="475" t="s">
        <v>504</v>
      </c>
      <c r="C414" s="475"/>
      <c r="D414" s="494">
        <f t="shared" si="116"/>
        <v>230791.6</v>
      </c>
      <c r="E414" s="494"/>
      <c r="F414" s="494"/>
      <c r="G414" s="494">
        <f t="shared" si="116"/>
        <v>0</v>
      </c>
      <c r="H414" s="494"/>
      <c r="I414" s="494"/>
      <c r="J414" s="494">
        <f t="shared" si="116"/>
        <v>12491.080000000002</v>
      </c>
      <c r="K414" s="494"/>
      <c r="L414" s="494"/>
      <c r="M414" s="494">
        <f t="shared" si="116"/>
        <v>19391.110000000004</v>
      </c>
      <c r="N414" s="494"/>
      <c r="O414" s="494"/>
      <c r="P414" s="494">
        <f t="shared" si="116"/>
        <v>98609.29</v>
      </c>
      <c r="Q414" s="494"/>
      <c r="R414" s="494"/>
      <c r="S414" s="494">
        <f t="shared" si="116"/>
        <v>0</v>
      </c>
      <c r="T414" s="494"/>
      <c r="U414" s="494"/>
      <c r="V414" s="494">
        <f t="shared" si="116"/>
        <v>0</v>
      </c>
      <c r="W414" s="494"/>
      <c r="X414" s="494"/>
      <c r="Y414" s="494">
        <f t="shared" si="116"/>
        <v>2.63</v>
      </c>
      <c r="Z414" s="494"/>
      <c r="AA414" s="494"/>
      <c r="AB414" s="494">
        <f t="shared" si="116"/>
        <v>0</v>
      </c>
      <c r="AC414" s="494"/>
      <c r="AD414" s="494"/>
      <c r="AE414" s="494">
        <f t="shared" si="116"/>
        <v>361285.71000000014</v>
      </c>
      <c r="AF414" s="494"/>
      <c r="AG414" s="494"/>
    </row>
    <row r="415" spans="1:33" x14ac:dyDescent="0.3">
      <c r="A415" s="464" t="s">
        <v>712</v>
      </c>
      <c r="B415" s="475" t="s">
        <v>504</v>
      </c>
      <c r="C415" s="475"/>
      <c r="D415" s="494">
        <f t="shared" si="116"/>
        <v>285122.69999999995</v>
      </c>
      <c r="E415" s="494"/>
      <c r="F415" s="494"/>
      <c r="G415" s="494">
        <f t="shared" si="116"/>
        <v>0</v>
      </c>
      <c r="H415" s="494"/>
      <c r="I415" s="494"/>
      <c r="J415" s="494">
        <f t="shared" si="116"/>
        <v>13949.069999999996</v>
      </c>
      <c r="K415" s="494"/>
      <c r="L415" s="494"/>
      <c r="M415" s="494">
        <f t="shared" si="116"/>
        <v>17900.679999999997</v>
      </c>
      <c r="N415" s="494"/>
      <c r="O415" s="494"/>
      <c r="P415" s="494">
        <f t="shared" si="116"/>
        <v>116303.55000000002</v>
      </c>
      <c r="Q415" s="494"/>
      <c r="R415" s="494"/>
      <c r="S415" s="494">
        <f t="shared" si="116"/>
        <v>0</v>
      </c>
      <c r="T415" s="494"/>
      <c r="U415" s="494"/>
      <c r="V415" s="494">
        <f t="shared" si="116"/>
        <v>0</v>
      </c>
      <c r="W415" s="494"/>
      <c r="X415" s="494"/>
      <c r="Y415" s="494">
        <f t="shared" si="116"/>
        <v>0</v>
      </c>
      <c r="Z415" s="494"/>
      <c r="AA415" s="494"/>
      <c r="AB415" s="494">
        <f t="shared" si="116"/>
        <v>0</v>
      </c>
      <c r="AC415" s="494"/>
      <c r="AD415" s="494"/>
      <c r="AE415" s="494">
        <f t="shared" si="116"/>
        <v>431635.31999999995</v>
      </c>
      <c r="AF415" s="494"/>
      <c r="AG415" s="494"/>
    </row>
    <row r="416" spans="1:33" x14ac:dyDescent="0.3">
      <c r="A416" s="464" t="s">
        <v>711</v>
      </c>
      <c r="B416" s="475" t="s">
        <v>504</v>
      </c>
      <c r="C416" s="475"/>
      <c r="D416" s="494">
        <f t="shared" si="116"/>
        <v>163006.92000000074</v>
      </c>
      <c r="E416" s="494"/>
      <c r="F416" s="494"/>
      <c r="G416" s="494">
        <f t="shared" si="116"/>
        <v>0</v>
      </c>
      <c r="H416" s="494"/>
      <c r="I416" s="494"/>
      <c r="J416" s="494">
        <f t="shared" si="116"/>
        <v>11975.549999999988</v>
      </c>
      <c r="K416" s="494"/>
      <c r="L416" s="494"/>
      <c r="M416" s="494">
        <f t="shared" si="116"/>
        <v>39340.730000000003</v>
      </c>
      <c r="N416" s="494"/>
      <c r="O416" s="494"/>
      <c r="P416" s="494">
        <f t="shared" si="116"/>
        <v>60713.520000000048</v>
      </c>
      <c r="Q416" s="494"/>
      <c r="R416" s="494"/>
      <c r="S416" s="494">
        <f t="shared" si="116"/>
        <v>0</v>
      </c>
      <c r="T416" s="494"/>
      <c r="U416" s="494"/>
      <c r="V416" s="494">
        <f t="shared" si="116"/>
        <v>0</v>
      </c>
      <c r="W416" s="494"/>
      <c r="X416" s="494"/>
      <c r="Y416" s="494">
        <f t="shared" si="116"/>
        <v>231.38</v>
      </c>
      <c r="Z416" s="494"/>
      <c r="AA416" s="494"/>
      <c r="AB416" s="494">
        <f t="shared" si="116"/>
        <v>0</v>
      </c>
      <c r="AC416" s="494"/>
      <c r="AD416" s="494"/>
      <c r="AE416" s="494">
        <f t="shared" si="116"/>
        <v>248429.8600000008</v>
      </c>
      <c r="AF416" s="494"/>
      <c r="AG416" s="494"/>
    </row>
    <row r="417" spans="1:33" x14ac:dyDescent="0.3">
      <c r="A417" s="464" t="s">
        <v>710</v>
      </c>
      <c r="B417" s="475" t="s">
        <v>504</v>
      </c>
      <c r="C417" s="475"/>
      <c r="D417" s="483">
        <f t="shared" si="116"/>
        <v>-290.60999999963678</v>
      </c>
      <c r="E417" s="494"/>
      <c r="F417" s="494"/>
      <c r="G417" s="494">
        <f t="shared" si="116"/>
        <v>0</v>
      </c>
      <c r="H417" s="494"/>
      <c r="I417" s="494"/>
      <c r="J417" s="494">
        <f t="shared" si="116"/>
        <v>0</v>
      </c>
      <c r="K417" s="494"/>
      <c r="L417" s="494"/>
      <c r="M417" s="494">
        <f t="shared" si="116"/>
        <v>1651.7700000000041</v>
      </c>
      <c r="N417" s="494"/>
      <c r="O417" s="494"/>
      <c r="P417" s="494">
        <f t="shared" si="116"/>
        <v>0</v>
      </c>
      <c r="Q417" s="494"/>
      <c r="R417" s="494"/>
      <c r="S417" s="494">
        <f t="shared" si="116"/>
        <v>0</v>
      </c>
      <c r="T417" s="494"/>
      <c r="U417" s="494"/>
      <c r="V417" s="494">
        <f t="shared" si="116"/>
        <v>0</v>
      </c>
      <c r="W417" s="494"/>
      <c r="X417" s="494"/>
      <c r="Y417" s="494">
        <f t="shared" si="116"/>
        <v>0</v>
      </c>
      <c r="Z417" s="494"/>
      <c r="AA417" s="494"/>
      <c r="AB417" s="494">
        <f t="shared" si="116"/>
        <v>0</v>
      </c>
      <c r="AC417" s="494"/>
      <c r="AD417" s="494"/>
      <c r="AE417" s="483">
        <f t="shared" si="116"/>
        <v>-290.60999999940395</v>
      </c>
      <c r="AF417" s="494"/>
      <c r="AG417" s="494"/>
    </row>
    <row r="418" spans="1:33" x14ac:dyDescent="0.3">
      <c r="A418" s="464" t="s">
        <v>709</v>
      </c>
      <c r="B418" s="475" t="s">
        <v>504</v>
      </c>
      <c r="C418" s="475"/>
      <c r="D418" s="494">
        <f t="shared" si="116"/>
        <v>0</v>
      </c>
      <c r="E418" s="494"/>
      <c r="F418" s="494"/>
      <c r="G418" s="494">
        <f t="shared" si="116"/>
        <v>0</v>
      </c>
      <c r="H418" s="494"/>
      <c r="I418" s="494"/>
      <c r="J418" s="494">
        <f t="shared" si="116"/>
        <v>0</v>
      </c>
      <c r="K418" s="494"/>
      <c r="L418" s="494"/>
      <c r="M418" s="494">
        <f t="shared" si="116"/>
        <v>1108.1600000000035</v>
      </c>
      <c r="N418" s="494"/>
      <c r="O418" s="494"/>
      <c r="P418" s="494">
        <f t="shared" si="116"/>
        <v>0</v>
      </c>
      <c r="Q418" s="494"/>
      <c r="R418" s="494"/>
      <c r="S418" s="494">
        <f t="shared" si="116"/>
        <v>0</v>
      </c>
      <c r="T418" s="494"/>
      <c r="U418" s="494"/>
      <c r="V418" s="494">
        <f t="shared" si="116"/>
        <v>0</v>
      </c>
      <c r="W418" s="494"/>
      <c r="X418" s="494"/>
      <c r="Y418" s="494">
        <f t="shared" si="116"/>
        <v>0</v>
      </c>
      <c r="Z418" s="494"/>
      <c r="AA418" s="494"/>
      <c r="AB418" s="494">
        <f t="shared" si="116"/>
        <v>0</v>
      </c>
      <c r="AC418" s="494"/>
      <c r="AD418" s="494"/>
      <c r="AE418" s="494">
        <f t="shared" si="116"/>
        <v>0</v>
      </c>
      <c r="AF418" s="494"/>
      <c r="AG418" s="494"/>
    </row>
    <row r="419" spans="1:33" x14ac:dyDescent="0.3">
      <c r="A419" s="464" t="s">
        <v>801</v>
      </c>
      <c r="B419" s="475" t="s">
        <v>504</v>
      </c>
      <c r="C419" s="475"/>
      <c r="D419" s="494">
        <f t="shared" si="116"/>
        <v>18167.44000000041</v>
      </c>
      <c r="E419" s="494"/>
      <c r="F419" s="494"/>
      <c r="G419" s="494">
        <f t="shared" si="116"/>
        <v>0</v>
      </c>
      <c r="H419" s="494"/>
      <c r="I419" s="494"/>
      <c r="J419" s="494">
        <f t="shared" si="116"/>
        <v>0</v>
      </c>
      <c r="K419" s="494"/>
      <c r="L419" s="494"/>
      <c r="M419" s="494">
        <f t="shared" si="116"/>
        <v>0</v>
      </c>
      <c r="N419" s="494"/>
      <c r="O419" s="494"/>
      <c r="P419" s="494">
        <f t="shared" si="116"/>
        <v>0</v>
      </c>
      <c r="Q419" s="494"/>
      <c r="R419" s="494"/>
      <c r="S419" s="494">
        <f t="shared" si="116"/>
        <v>0</v>
      </c>
      <c r="T419" s="494"/>
      <c r="U419" s="494"/>
      <c r="V419" s="494">
        <f t="shared" si="116"/>
        <v>0</v>
      </c>
      <c r="W419" s="494"/>
      <c r="X419" s="494"/>
      <c r="Y419" s="494">
        <f t="shared" si="116"/>
        <v>0</v>
      </c>
      <c r="Z419" s="494"/>
      <c r="AA419" s="494"/>
      <c r="AB419" s="494">
        <f t="shared" si="116"/>
        <v>0</v>
      </c>
      <c r="AC419" s="494"/>
      <c r="AD419" s="494"/>
      <c r="AE419" s="494">
        <f t="shared" si="116"/>
        <v>18167.44000000041</v>
      </c>
      <c r="AF419" s="494"/>
      <c r="AG419" s="494"/>
    </row>
    <row r="420" spans="1:33" x14ac:dyDescent="0.3">
      <c r="A420" s="464" t="s">
        <v>708</v>
      </c>
      <c r="B420" s="475" t="s">
        <v>504</v>
      </c>
      <c r="C420" s="475"/>
      <c r="D420" s="494">
        <f t="shared" si="116"/>
        <v>0</v>
      </c>
      <c r="E420" s="494"/>
      <c r="F420" s="494"/>
      <c r="G420" s="494">
        <f t="shared" si="116"/>
        <v>0</v>
      </c>
      <c r="H420" s="494"/>
      <c r="I420" s="494"/>
      <c r="J420" s="494">
        <f t="shared" si="116"/>
        <v>0</v>
      </c>
      <c r="K420" s="494"/>
      <c r="L420" s="494"/>
      <c r="M420" s="494">
        <f t="shared" si="116"/>
        <v>0</v>
      </c>
      <c r="N420" s="494"/>
      <c r="O420" s="494"/>
      <c r="P420" s="494">
        <f t="shared" si="116"/>
        <v>0</v>
      </c>
      <c r="Q420" s="494"/>
      <c r="R420" s="494"/>
      <c r="S420" s="494">
        <f t="shared" si="116"/>
        <v>0</v>
      </c>
      <c r="T420" s="494"/>
      <c r="U420" s="494"/>
      <c r="V420" s="494">
        <f t="shared" si="116"/>
        <v>0</v>
      </c>
      <c r="W420" s="494"/>
      <c r="X420" s="494"/>
      <c r="Y420" s="494">
        <f t="shared" si="116"/>
        <v>0</v>
      </c>
      <c r="Z420" s="494"/>
      <c r="AA420" s="494"/>
      <c r="AB420" s="494">
        <f t="shared" si="116"/>
        <v>0</v>
      </c>
      <c r="AC420" s="494"/>
      <c r="AD420" s="494"/>
      <c r="AE420" s="494">
        <f t="shared" si="116"/>
        <v>0</v>
      </c>
      <c r="AF420" s="494"/>
      <c r="AG420" s="494"/>
    </row>
    <row r="421" spans="1:33" x14ac:dyDescent="0.3">
      <c r="B421" s="475"/>
      <c r="C421" s="475"/>
      <c r="D421" s="494"/>
    </row>
    <row r="422" spans="1:33" x14ac:dyDescent="0.3">
      <c r="B422" s="475"/>
      <c r="C422" s="475"/>
      <c r="D422" s="494"/>
    </row>
    <row r="423" spans="1:33" x14ac:dyDescent="0.3">
      <c r="A423" s="489" t="s">
        <v>707</v>
      </c>
      <c r="B423" s="475"/>
      <c r="C423" s="475"/>
      <c r="D423" s="494"/>
    </row>
    <row r="424" spans="1:33" s="470" customFormat="1" x14ac:dyDescent="0.3">
      <c r="A424" s="490" t="s">
        <v>705</v>
      </c>
      <c r="B424" s="491" t="s">
        <v>505</v>
      </c>
      <c r="C424" s="491"/>
      <c r="D424" s="492">
        <f>SUM(D6,D39,D53,D228,D238,D250,D264,D268,D269,D271,D300,D302,D306,D308,D310,D312,D314,D316,D318,D320,D322,D335,D337,D339,D343,D345,D349,D357,D359,D365,D366,D370,D373,D374,D376,D381)</f>
        <v>33134293.530000001</v>
      </c>
      <c r="E424" s="492"/>
      <c r="F424" s="492"/>
      <c r="G424" s="492">
        <f>SUM(G6,G39,G53,G228,G238,G250,G264,G268,G269,G271,G300,G302,G306,G308,G310,G312,G314,G316,G318,G320,G322,G335,G337,G339,G343,G345,G349,G357,G359,G365,G366,G370,G373,G374,G376,G381)</f>
        <v>949720.95000000007</v>
      </c>
      <c r="H424" s="495"/>
      <c r="I424" s="495"/>
      <c r="J424" s="492">
        <f>SUM(J6,J39,J53,J228,J238,J250,J264,J268,J269,J271,J300,J302,J306,J308,J310,J312,J314,J316,J318,J320,J322,J335,J337,J339,J343,J345,J349,J357,J359,J365,J366,J370,J373,J374,J376,J381)</f>
        <v>18111682.77</v>
      </c>
      <c r="K424" s="492"/>
      <c r="L424" s="495"/>
      <c r="M424" s="492">
        <f>SUM(M6,M39,M53,M228,M238,M250,M264,M268,M269,M271,M300,M302,M306,M308,M310,M312,M314,M316,M318,M320,M322,M335,M337,M339,M343,M345,M349,M357,M359,M365,M366,M370,M373,M374,M376,M381)</f>
        <v>5506987.7400000002</v>
      </c>
      <c r="N424" s="495"/>
      <c r="O424" s="495"/>
      <c r="P424" s="492">
        <f>SUM(P6,P39,P53,P228,P238,P250,P264,P268,P269,P271,P300,P302,P306,P308,P310,P312,P314,P316,P318,P320,P322,P335,P337,P339,P343,P345,P349,P357,P359,P365,P366,P370,P373,P374,P376,P381)</f>
        <v>1971077.0399999998</v>
      </c>
      <c r="Q424" s="495"/>
      <c r="R424" s="495"/>
      <c r="S424" s="492">
        <f>SUM(S6,S39,S53,S228,S238,S250,S264,S268,S269,S271,S300,S302,S306,S308,S310,S312,S314,S316,S318,S320,S322,S335,S337,S339,S343,S345,S349,S357,S359,S365,S366,S370,S373,S374,S376,S381)</f>
        <v>0</v>
      </c>
      <c r="T424" s="495"/>
      <c r="U424" s="495"/>
      <c r="V424" s="492">
        <f>SUM(V6,V39,V53,V228,V238,V250,V264,V268,V269,V271,V300,V302,V306,V308,V310,V312,V314,V316,V318,V320,V322,V335,V337,V339,V343,V345,V349,V357,V359,V365,V366,V370,V373,V374,V376,V381)</f>
        <v>0</v>
      </c>
      <c r="W424" s="495"/>
      <c r="X424" s="495"/>
      <c r="Y424" s="492">
        <f>SUM(Y6,Y39,Y53,Y228,Y238,Y250,Y264,Y268,Y269,Y271,Y300,Y302,Y306,Y308,Y310,Y312,Y314,Y316,Y318,Y320,Y322,Y335,Y337,Y339,Y343,Y345,Y349,Y357,Y359,Y365,Y366,Y370,Y373,Y374,Y376,Y381)</f>
        <v>0</v>
      </c>
      <c r="Z424" s="495"/>
      <c r="AA424" s="495"/>
      <c r="AB424" s="492">
        <f>SUM(AB6,AB39,AB53,AB228,AB238,AB250,AB264,AB268,AB269,AB271,AB300,AB302,AB306,AB308,AB310,AB312,AB314,AB316,AB318,AB320,AB322,AB335,AB337,AB339,AB343,AB345,AB349,AB357,AB359,AB365,AB366,AB370,AB373,AB374,AB376,AB381)</f>
        <v>0</v>
      </c>
      <c r="AC424" s="495"/>
      <c r="AD424" s="495"/>
      <c r="AE424" s="492">
        <f>SUM(AE6,AE39,AE53,AE228,AE238,AE250,AE264,AE268,AE269,AE271,AE300,AE302,AE306,AE308,AE310,AE312,AE314,AE316,AE318,AE320,AE322,AE335,AE337,AE339,AE343,AE345,AE349,AE357,AE359,AE365,AE366,AE370,AE373,AE374,AE376,AE381)</f>
        <v>59673762.030000009</v>
      </c>
      <c r="AF424" s="495"/>
      <c r="AG424" s="495"/>
    </row>
    <row r="425" spans="1:33" s="470" customFormat="1" x14ac:dyDescent="0.3">
      <c r="A425" s="490" t="s">
        <v>428</v>
      </c>
      <c r="B425" s="491" t="s">
        <v>505</v>
      </c>
      <c r="C425" s="491"/>
      <c r="D425" s="493">
        <f>SUM(D7,D71,D252,D262,D323,D341,D347,D379,D383)</f>
        <v>-20228.93</v>
      </c>
      <c r="E425" s="492"/>
      <c r="F425" s="492"/>
      <c r="G425" s="493">
        <f>SUM(G7,G71,G252,G262,G323,G341,G347,G379,G383)</f>
        <v>-987</v>
      </c>
      <c r="H425" s="495"/>
      <c r="I425" s="495"/>
      <c r="J425" s="493">
        <f>SUM(J7,J71,J252,J262,J323,J341,J347,J379,J383)</f>
        <v>-15262.75</v>
      </c>
      <c r="K425" s="493"/>
      <c r="L425" s="495"/>
      <c r="M425" s="493">
        <f>SUM(M7,M71,M252,M262,M323,M341,M347,M379,M383)</f>
        <v>-5374.74</v>
      </c>
      <c r="N425" s="495"/>
      <c r="O425" s="495"/>
      <c r="P425" s="493">
        <f>SUM(P7,P71,P252,P262,P323,P341,P347,P379,P383)</f>
        <v>-1794.95</v>
      </c>
      <c r="Q425" s="495"/>
      <c r="R425" s="495"/>
      <c r="S425" s="492">
        <f>SUM(S7,S71,S252,S262,S323,S341,S347,S379,S383)</f>
        <v>0</v>
      </c>
      <c r="T425" s="495"/>
      <c r="U425" s="495"/>
      <c r="V425" s="492">
        <f>SUM(V7,V71,V252,V262,V323,V341,V347,V379,V383)</f>
        <v>0</v>
      </c>
      <c r="W425" s="495"/>
      <c r="X425" s="495"/>
      <c r="Y425" s="492">
        <f>SUM(Y7,Y71,Y252,Y262,Y323,Y341,Y347,Y379,Y383)</f>
        <v>0</v>
      </c>
      <c r="Z425" s="495"/>
      <c r="AA425" s="495"/>
      <c r="AB425" s="492">
        <f>SUM(AB7,AB71,AB252,AB262,AB323,AB341,AB347,AB379,AB383)</f>
        <v>0</v>
      </c>
      <c r="AC425" s="495"/>
      <c r="AD425" s="495"/>
      <c r="AE425" s="493">
        <f>SUM(AE7,AE71,AE252,AE262,AE323,AE341,AE347,AE379,AE383)</f>
        <v>-43648.37</v>
      </c>
      <c r="AF425" s="495"/>
      <c r="AG425" s="495"/>
    </row>
    <row r="426" spans="1:33" s="470" customFormat="1" x14ac:dyDescent="0.3">
      <c r="A426" s="490" t="s">
        <v>704</v>
      </c>
      <c r="B426" s="491" t="s">
        <v>505</v>
      </c>
      <c r="C426" s="491"/>
      <c r="D426" s="492">
        <f>SUM(D424,D425)</f>
        <v>33114064.600000001</v>
      </c>
      <c r="E426" s="492"/>
      <c r="F426" s="492"/>
      <c r="G426" s="492">
        <f>SUM(G424,G425)</f>
        <v>948733.95000000007</v>
      </c>
      <c r="H426" s="495"/>
      <c r="I426" s="495"/>
      <c r="J426" s="492">
        <f>SUM(J424,J425)</f>
        <v>18096420.02</v>
      </c>
      <c r="K426" s="495"/>
      <c r="L426" s="495"/>
      <c r="M426" s="492">
        <f>SUM(M424,M425)</f>
        <v>5501613</v>
      </c>
      <c r="N426" s="495"/>
      <c r="O426" s="495"/>
      <c r="P426" s="492">
        <f>SUM(P424,P425)</f>
        <v>1969282.0899999999</v>
      </c>
      <c r="Q426" s="495"/>
      <c r="R426" s="495"/>
      <c r="S426" s="492">
        <f>SUM(S424,S425)</f>
        <v>0</v>
      </c>
      <c r="T426" s="495"/>
      <c r="U426" s="495"/>
      <c r="V426" s="492">
        <f>SUM(V424,V425)</f>
        <v>0</v>
      </c>
      <c r="W426" s="495"/>
      <c r="X426" s="495"/>
      <c r="Y426" s="492">
        <f>SUM(Y424,Y425)</f>
        <v>0</v>
      </c>
      <c r="Z426" s="495"/>
      <c r="AA426" s="495"/>
      <c r="AB426" s="492">
        <f>SUM(AB424,AB425)</f>
        <v>0</v>
      </c>
      <c r="AC426" s="495"/>
      <c r="AD426" s="495"/>
      <c r="AE426" s="492">
        <f>SUM(AE424,AE425)</f>
        <v>59630113.660000011</v>
      </c>
      <c r="AF426" s="495"/>
      <c r="AG426" s="495"/>
    </row>
    <row r="429" spans="1:33" x14ac:dyDescent="0.3">
      <c r="A429" s="489" t="s">
        <v>706</v>
      </c>
      <c r="B429" s="475"/>
      <c r="C429" s="475"/>
      <c r="D429" s="494"/>
    </row>
    <row r="430" spans="1:33" s="470" customFormat="1" x14ac:dyDescent="0.3">
      <c r="A430" s="490" t="s">
        <v>705</v>
      </c>
      <c r="B430" s="491" t="s">
        <v>505</v>
      </c>
      <c r="C430" s="491"/>
      <c r="D430" s="492">
        <f>SUM(D273,D275,D278,D282,D284,D286,D288,D290,D292,D294)</f>
        <v>13502763.58</v>
      </c>
      <c r="E430" s="492"/>
      <c r="F430" s="492"/>
      <c r="G430" s="492">
        <f>SUM(G273,G275,G278,G282,G284,G286,G288,G290,G292,G294)</f>
        <v>6059.9299999999994</v>
      </c>
      <c r="H430" s="495"/>
      <c r="I430" s="492"/>
      <c r="J430" s="492">
        <f>SUM(J273,J275,J278,J282,J284,J286,J288,J290,J292,J294)</f>
        <v>8344205.9699999988</v>
      </c>
      <c r="K430" s="492"/>
      <c r="L430" s="492"/>
      <c r="M430" s="492">
        <f>SUM(M273,M275,M278,M282,M284,M286,M288,M290,M292,M294)</f>
        <v>0</v>
      </c>
      <c r="N430" s="495"/>
      <c r="O430" s="495"/>
      <c r="P430" s="492">
        <f>SUM(P273,P275,P278,P282,P284,P286,P288,P290,P292,P294)</f>
        <v>0</v>
      </c>
      <c r="Q430" s="495"/>
      <c r="R430" s="495"/>
      <c r="S430" s="492">
        <f>SUM(S273,S275,S278,S282,S284,S286,S288,S290,S292,S294)</f>
        <v>0</v>
      </c>
      <c r="T430" s="495"/>
      <c r="U430" s="495"/>
      <c r="V430" s="492">
        <f>SUM(V273,V275,V278,V282,V284,V286,V288,V290,V292,V294)</f>
        <v>0</v>
      </c>
      <c r="W430" s="495"/>
      <c r="X430" s="495"/>
      <c r="Y430" s="492">
        <f>SUM(Y273,Y275,Y278,Y282,Y284,Y286,Y288,Y290,Y292,Y294)</f>
        <v>672097.60000000009</v>
      </c>
      <c r="Z430" s="495"/>
      <c r="AA430" s="495"/>
      <c r="AB430" s="493">
        <f>SUM(AB273,AB275,AB278,AB282,AB284,AB286,AB288,AB290,AB292,AB294)</f>
        <v>-22525127.079999998</v>
      </c>
      <c r="AC430" s="495"/>
      <c r="AD430" s="495"/>
      <c r="AE430" s="492">
        <f>SUM(AE273,AE275,AE278,AE282,AE284,AE286,AE288,AE290,AE292,AE294)</f>
        <v>0</v>
      </c>
      <c r="AF430" s="495"/>
      <c r="AG430" s="495"/>
    </row>
    <row r="431" spans="1:33" s="470" customFormat="1" x14ac:dyDescent="0.3">
      <c r="A431" s="490" t="s">
        <v>428</v>
      </c>
      <c r="B431" s="491" t="s">
        <v>505</v>
      </c>
      <c r="C431" s="491"/>
      <c r="D431" s="493">
        <f>SUM(D296)</f>
        <v>-7688.15</v>
      </c>
      <c r="E431" s="492"/>
      <c r="F431" s="492"/>
      <c r="G431" s="492">
        <f>SUM(G296)</f>
        <v>0</v>
      </c>
      <c r="H431" s="495"/>
      <c r="I431" s="493"/>
      <c r="J431" s="493">
        <f>SUM(J296)</f>
        <v>-6031.880000000001</v>
      </c>
      <c r="K431" s="493"/>
      <c r="L431" s="493"/>
      <c r="M431" s="492">
        <f>SUM(M296)</f>
        <v>0</v>
      </c>
      <c r="N431" s="495"/>
      <c r="O431" s="495"/>
      <c r="P431" s="492">
        <f>SUM(P296)</f>
        <v>0</v>
      </c>
      <c r="Q431" s="495"/>
      <c r="R431" s="495"/>
      <c r="S431" s="492">
        <f>SUM(S296)</f>
        <v>0</v>
      </c>
      <c r="T431" s="495"/>
      <c r="U431" s="495"/>
      <c r="V431" s="492">
        <f>SUM(V296)</f>
        <v>0</v>
      </c>
      <c r="W431" s="495"/>
      <c r="X431" s="495"/>
      <c r="Y431" s="493">
        <f>SUM(Y296)</f>
        <v>-1509.51</v>
      </c>
      <c r="Z431" s="495"/>
      <c r="AA431" s="495"/>
      <c r="AB431" s="493">
        <f>SUM(AB296)</f>
        <v>15229.539999999999</v>
      </c>
      <c r="AC431" s="495"/>
      <c r="AD431" s="495"/>
      <c r="AE431" s="492">
        <f>SUM(AE296)</f>
        <v>0</v>
      </c>
      <c r="AF431" s="495"/>
      <c r="AG431" s="495"/>
    </row>
    <row r="432" spans="1:33" s="470" customFormat="1" x14ac:dyDescent="0.3">
      <c r="A432" s="490" t="s">
        <v>704</v>
      </c>
      <c r="B432" s="491" t="s">
        <v>505</v>
      </c>
      <c r="C432" s="491"/>
      <c r="D432" s="492">
        <f>SUM(D430,D431)</f>
        <v>13495075.43</v>
      </c>
      <c r="E432" s="492"/>
      <c r="F432" s="492"/>
      <c r="G432" s="492">
        <f>SUM(G430,G431)</f>
        <v>6059.9299999999994</v>
      </c>
      <c r="H432" s="495"/>
      <c r="I432" s="492"/>
      <c r="J432" s="492">
        <f>SUM(J430,J431)</f>
        <v>8338174.0899999989</v>
      </c>
      <c r="K432" s="492"/>
      <c r="L432" s="492"/>
      <c r="M432" s="492">
        <f>SUM(M430,M431)</f>
        <v>0</v>
      </c>
      <c r="N432" s="495"/>
      <c r="O432" s="495"/>
      <c r="P432" s="492">
        <f>SUM(P430,P431)</f>
        <v>0</v>
      </c>
      <c r="Q432" s="495"/>
      <c r="R432" s="495"/>
      <c r="S432" s="492">
        <f>SUM(S430,S431)</f>
        <v>0</v>
      </c>
      <c r="T432" s="495"/>
      <c r="U432" s="495"/>
      <c r="V432" s="492">
        <f>SUM(V430,V431)</f>
        <v>0</v>
      </c>
      <c r="W432" s="495"/>
      <c r="X432" s="495"/>
      <c r="Y432" s="492">
        <f>SUM(Y430,Y431)</f>
        <v>670588.09000000008</v>
      </c>
      <c r="Z432" s="495"/>
      <c r="AA432" s="495"/>
      <c r="AB432" s="493">
        <f>SUM(AB430,AB431)</f>
        <v>-22509897.539999999</v>
      </c>
      <c r="AC432" s="495"/>
      <c r="AD432" s="495"/>
      <c r="AE432" s="492">
        <f>SUM(AE430,AE431)</f>
        <v>0</v>
      </c>
      <c r="AF432" s="495"/>
      <c r="AG432" s="495"/>
    </row>
    <row r="435" spans="1:33" x14ac:dyDescent="0.3">
      <c r="A435" s="489" t="s">
        <v>703</v>
      </c>
    </row>
    <row r="436" spans="1:33" s="470" customFormat="1" x14ac:dyDescent="0.3">
      <c r="A436" s="490" t="s">
        <v>702</v>
      </c>
      <c r="B436" s="491" t="s">
        <v>505</v>
      </c>
      <c r="C436" s="491"/>
      <c r="D436" s="492"/>
      <c r="E436" s="492">
        <f>SUM(E6,E40,E53,E228,E238,E250,E264,E268,E269,E271,E300,E302,E306,E308,E310,E312,E314,E316,E318,E320,E322,E335,E337,E339,E343,E345,E349,E357,E359,E365,E366,E370,E373,E374,E376,E381)</f>
        <v>0</v>
      </c>
      <c r="F436" s="492"/>
      <c r="G436" s="495"/>
      <c r="H436" s="492">
        <f>SUM(H6,H40,H53,H228,H238,H250,H264,H268,H269,H271,H300,H302,H306,H308,H310,H312,H314,H316,H318,H320,H322,H335,H337,H339,H343,H345,H349,H357,H359,H365,H366,H370,H373,H374,H376,H381)</f>
        <v>0</v>
      </c>
      <c r="I436" s="495"/>
      <c r="J436" s="495"/>
      <c r="K436" s="492">
        <f>SUM(K6,K40,K53,K228,K238,K250,K264,K268,K269,K271,K300,K302,K306,K308,K310,K312,K314,K316,K318,K320,K322,K335,K337,K339,K343,K345,K349,K357,K359,K365,K366,K370,K373,K374,K376,K381)</f>
        <v>0</v>
      </c>
      <c r="L436" s="495"/>
      <c r="M436" s="495"/>
      <c r="N436" s="492">
        <f>SUM(N6,N40,N53,N228,N238,N250,N264,N268,N269,N271,N300,N302,N306,N308,N310,N312,N314,N316,N318,N320,N322,N335,N337,N339,N343,N345,N349,N357,N359,N365,N366,N370,N373,N374,N376,N381)</f>
        <v>0</v>
      </c>
      <c r="O436" s="495"/>
      <c r="P436" s="495"/>
      <c r="Q436" s="492">
        <f>SUM(Q6,Q40,Q53,Q228,Q238,Q250,Q264,Q268,Q269,Q271,Q300,Q302,Q306,Q308,Q310,Q312,Q314,Q316,Q318,Q320,Q322,Q335,Q337,Q339,Q343,Q345,Q349,Q357,Q359,Q365,Q366,Q370,Q373,Q374,Q376,Q381)</f>
        <v>0</v>
      </c>
      <c r="R436" s="495"/>
      <c r="S436" s="495"/>
      <c r="T436" s="492">
        <f>SUM(T6,T40,T53,T228,T238,T250,T264,T268,T269,T271,T300,T302,T306,T308,T310,T312,T314,T316,T318,T320,T322,T335,T337,T339,T343,T345,T349,T357,T359,T365,T366,T370,T373,T374,T376,T381)</f>
        <v>0</v>
      </c>
      <c r="U436" s="495"/>
      <c r="V436" s="495"/>
      <c r="W436" s="492">
        <f>SUM(W6,W40,W53,W228,W238,W250,W264,W268,W269,W271,W300,W302,W306,W308,W310,W312,W314,W316,W318,W320,W322,W335,W337,W339,W343,W345,W349,W357,W359,W365,W366,W370,W373,W374,W376,W381)</f>
        <v>0</v>
      </c>
      <c r="X436" s="495"/>
      <c r="Y436" s="495"/>
      <c r="Z436" s="492">
        <f>SUM(Z6,Z40,Z53,Z228,Z238,Z250,Z264,Z268,Z269,Z271,Z300,Z302,Z306,Z308,Z310,Z312,Z314,Z316,Z318,Z320,Z322,Z335,Z337,Z339,Z343,Z345,Z349,Z357,Z359,Z365,Z366,Z370,Z373,Z374,Z376,Z381)</f>
        <v>0</v>
      </c>
      <c r="AA436" s="495"/>
      <c r="AB436" s="495"/>
      <c r="AC436" s="492">
        <f>SUM(AC6,AC40,AC53,AC228,AC238,AC250,AC264,AC268,AC269,AC271,AC300,AC302,AC306,AC308,AC310,AC312,AC314,AC316,AC318,AC320,AC322,AC335,AC337,AC339,AC343,AC345,AC349,AC357,AC359,AC365,AC366,AC370,AC373,AC374,AC376,AC381)</f>
        <v>0</v>
      </c>
      <c r="AD436" s="495"/>
      <c r="AE436" s="495"/>
      <c r="AF436" s="492">
        <f>SUM(AF6,AF40,AF53,AF228,AF238,AF250,AF264,AF268,AF269,AF271,AF300,AF302,AF306,AF308,AF310,AF312,AF314,AF316,AF318,AF320,AF322,AF335,AF337,AF339,AF343,AF345,AF349,AF357,AF359,AF365,AF366,AF370,AF373,AF374,AF376,AF381)</f>
        <v>0</v>
      </c>
      <c r="AG436" s="495"/>
    </row>
    <row r="437" spans="1:33" s="470" customFormat="1" x14ac:dyDescent="0.3">
      <c r="A437" s="490" t="s">
        <v>428</v>
      </c>
      <c r="B437" s="491" t="s">
        <v>505</v>
      </c>
      <c r="C437" s="491"/>
      <c r="D437" s="493"/>
      <c r="E437" s="492">
        <f>SUM(E7,E71,E252,E262,E323,E341,E347,E378,E383)</f>
        <v>0</v>
      </c>
      <c r="F437" s="492"/>
      <c r="G437" s="495"/>
      <c r="H437" s="492">
        <f>SUM(H7,H71,H252,H262,H323,H341,H347,H378,H383)</f>
        <v>0</v>
      </c>
      <c r="I437" s="495"/>
      <c r="J437" s="495"/>
      <c r="K437" s="492">
        <f>SUM(K7,K71,K252,K262,K323,K341,K347,K378,K383)</f>
        <v>0</v>
      </c>
      <c r="L437" s="495"/>
      <c r="M437" s="495"/>
      <c r="N437" s="492">
        <f>SUM(N7,N71,N252,N262,N323,N341,N347,N378,N383)</f>
        <v>0</v>
      </c>
      <c r="O437" s="495"/>
      <c r="P437" s="495"/>
      <c r="Q437" s="492">
        <f>SUM(Q7,Q71,Q252,Q262,Q323,Q341,Q347,Q378,Q383)</f>
        <v>0</v>
      </c>
      <c r="R437" s="495"/>
      <c r="S437" s="495"/>
      <c r="T437" s="492">
        <f>SUM(T7,T71,T252,T262,T323,T341,T347,T378,T383)</f>
        <v>0</v>
      </c>
      <c r="U437" s="495"/>
      <c r="V437" s="495"/>
      <c r="W437" s="492">
        <f>SUM(W7,W71,W252,W262,W323,W341,W347,W378,W383)</f>
        <v>0</v>
      </c>
      <c r="X437" s="495"/>
      <c r="Y437" s="495"/>
      <c r="Z437" s="492">
        <f>SUM(Z7,Z71,Z252,Z262,Z323,Z341,Z347,Z378,Z383)</f>
        <v>0</v>
      </c>
      <c r="AA437" s="495"/>
      <c r="AB437" s="495"/>
      <c r="AC437" s="492">
        <f>SUM(AC7,AC71,AC252,AC262,AC323,AC341,AC347,AC378,AC383)</f>
        <v>0</v>
      </c>
      <c r="AD437" s="495"/>
      <c r="AE437" s="495"/>
      <c r="AF437" s="492">
        <f>SUM(AF7,AF71,AF252,AF262,AF323,AF341,AF347,AF378,AF383)</f>
        <v>0</v>
      </c>
      <c r="AG437" s="495"/>
    </row>
    <row r="438" spans="1:33" s="470" customFormat="1" x14ac:dyDescent="0.3">
      <c r="A438" s="490" t="s">
        <v>701</v>
      </c>
      <c r="B438" s="491" t="s">
        <v>505</v>
      </c>
      <c r="C438" s="491"/>
      <c r="D438" s="492"/>
      <c r="E438" s="492">
        <f>SUM(E436,E437)</f>
        <v>0</v>
      </c>
      <c r="F438" s="492"/>
      <c r="G438" s="495"/>
      <c r="H438" s="492">
        <f>SUM(H436,H437)</f>
        <v>0</v>
      </c>
      <c r="I438" s="495"/>
      <c r="J438" s="495"/>
      <c r="K438" s="492">
        <f>SUM(K436,K437)</f>
        <v>0</v>
      </c>
      <c r="L438" s="495"/>
      <c r="M438" s="495"/>
      <c r="N438" s="492">
        <f>SUM(N436,N437)</f>
        <v>0</v>
      </c>
      <c r="O438" s="495"/>
      <c r="P438" s="495"/>
      <c r="Q438" s="492">
        <f>SUM(Q436,Q437)</f>
        <v>0</v>
      </c>
      <c r="R438" s="495"/>
      <c r="S438" s="495"/>
      <c r="T438" s="492">
        <f>SUM(T436,T437)</f>
        <v>0</v>
      </c>
      <c r="U438" s="495"/>
      <c r="V438" s="495"/>
      <c r="W438" s="492">
        <f>SUM(W436,W437)</f>
        <v>0</v>
      </c>
      <c r="X438" s="495"/>
      <c r="Y438" s="495"/>
      <c r="Z438" s="492">
        <f>SUM(Z436,Z437)</f>
        <v>0</v>
      </c>
      <c r="AA438" s="495"/>
      <c r="AB438" s="495"/>
      <c r="AC438" s="492">
        <f>SUM(AC436,AC437)</f>
        <v>0</v>
      </c>
      <c r="AD438" s="495"/>
      <c r="AE438" s="495"/>
      <c r="AF438" s="492">
        <f>SUM(AF436,AF437)</f>
        <v>0</v>
      </c>
      <c r="AG438" s="495"/>
    </row>
    <row r="439" spans="1:33" s="470" customFormat="1" x14ac:dyDescent="0.3">
      <c r="A439" s="490" t="s">
        <v>702</v>
      </c>
      <c r="B439" s="491" t="s">
        <v>504</v>
      </c>
      <c r="C439" s="491"/>
      <c r="D439" s="492"/>
      <c r="E439" s="492">
        <f>SUM(E8,E19,E29,E41,E52,E54,E56,E80,E90,E102,E122,E132,E142,E152,E162,E202,E204,E206,E248,E267,E307,E309,E311,E313,E315,E317,E319,E321,E333,E351,E353,E355,E361,E364,E369,E372)</f>
        <v>31711.41</v>
      </c>
      <c r="F439" s="492"/>
      <c r="G439" s="495"/>
      <c r="H439" s="492">
        <f>SUM(H8,H19,H29,H41,H52,H54,H56,H80,H90,H102,H122,H132,H142,H152,H162,H202,H204,H206,H248,H267,H307,H309,H311,H313,H315,H317,H319,H321,H333,H351,H353,H355,H361,H364,H369,H372)</f>
        <v>0</v>
      </c>
      <c r="I439" s="495"/>
      <c r="J439" s="495"/>
      <c r="K439" s="492">
        <f>SUM(K8,K19,K29,K41,K52,K54,K56,K80,K90,K102,K122,K132,K142,K152,K162,K202,K204,K206,K248,K267,K307,K309,K311,K313,K315,K317,K319,K321,K333,K351,K353,K355,K361,K364,K369,K372)</f>
        <v>3638.1700000000005</v>
      </c>
      <c r="L439" s="495"/>
      <c r="M439" s="495"/>
      <c r="N439" s="492">
        <f>SUM(N8,N19,N29,N41,N52,N54,N56,N80,N90,N102,N122,N132,N142,N152,N162,N202,N204,N206,N248,N267,N307,N309,N311,N313,N315,N317,N319,N321,N333,N351,N353,N355,N361,N364,N369,N372)</f>
        <v>0</v>
      </c>
      <c r="O439" s="495"/>
      <c r="P439" s="495"/>
      <c r="Q439" s="492">
        <f>SUM(Q8,Q19,Q29,Q41,Q52,Q54,Q56,Q80,Q90,Q102,Q122,Q132,Q142,Q152,Q162,Q202,Q204,Q206,Q248,Q267,Q307,Q309,Q311,Q313,Q315,Q317,Q319,Q321,Q333,Q351,Q353,Q355,Q361,Q364,Q369,Q372)</f>
        <v>0</v>
      </c>
      <c r="R439" s="495"/>
      <c r="S439" s="495"/>
      <c r="T439" s="492">
        <f>SUM(T8,T19,T29,T41,T52,T54,T56,T80,T90,T102,T122,T132,T142,T152,T162,T202,T204,T206,T248,T267,T307,T309,T311,T313,T315,T317,T319,T321,T333,T351,T353,T355,T361,T364,T369,T372)</f>
        <v>0</v>
      </c>
      <c r="U439" s="495"/>
      <c r="V439" s="495"/>
      <c r="W439" s="492">
        <f>SUM(W8,W19,W29,W41,W52,W54,W56,W80,W90,W102,W122,W132,W142,W152,W162,W202,W204,W206,W248,W267,W307,W309,W311,W313,W315,W317,W319,W321,W333,W351,W353,W355,W361,W364,W369,W372)</f>
        <v>0</v>
      </c>
      <c r="X439" s="495"/>
      <c r="Y439" s="495"/>
      <c r="Z439" s="492">
        <f>SUM(Z8,Z19,Z29,Z41,Z52,Z54,Z56,Z80,Z90,Z102,Z122,Z132,Z142,Z152,Z162,Z202,Z204,Z206,Z248,Z267,Z307,Z309,Z311,Z313,Z315,Z317,Z319,Z321,Z333,Z351,Z353,Z355,Z361,Z364,Z369,Z372)</f>
        <v>0</v>
      </c>
      <c r="AA439" s="495"/>
      <c r="AB439" s="495"/>
      <c r="AC439" s="492">
        <f>SUM(AC8,AC19,AC29,AC41,AC52,AC54,AC56,AC80,AC90,AC102,AC122,AC132,AC142,AC152,AC162,AC202,AC204,AC206,AC248,AC267,AC307,AC309,AC311,AC313,AC315,AC317,AC319,AC321,AC333,AC351,AC353,AC355,AC361,AC364,AC369,AC372)</f>
        <v>0</v>
      </c>
      <c r="AD439" s="495"/>
      <c r="AE439" s="495"/>
      <c r="AF439" s="492">
        <f>SUM(AF8,AF19,AF29,AF41,AF52,AF54,AF56,AF80,AF90,AF102,AF122,AF132,AF142,AF152,AF162,AF202,AF204,AF206,AF248,AF267,AF307,AF309,AF311,AF313,AF315,AF317,AF319,AF321,AF333,AF351,AF353,AF355,AF361,AF364,AF369,AF372)</f>
        <v>35349.579999999994</v>
      </c>
      <c r="AG439" s="495"/>
    </row>
    <row r="440" spans="1:33" s="470" customFormat="1" x14ac:dyDescent="0.3">
      <c r="A440" s="490" t="s">
        <v>428</v>
      </c>
      <c r="B440" s="491" t="s">
        <v>504</v>
      </c>
      <c r="C440" s="491"/>
      <c r="D440" s="493"/>
      <c r="E440" s="493">
        <f>SUM(E58,E70,E72:E79,E92,E112,E172,E182,E192,E216)</f>
        <v>-840.2</v>
      </c>
      <c r="F440" s="492"/>
      <c r="G440" s="495"/>
      <c r="H440" s="492">
        <f>SUM(H58,H70,H72:H79,H92,H112,H172,H182,H192,H216)</f>
        <v>0</v>
      </c>
      <c r="I440" s="495"/>
      <c r="J440" s="495"/>
      <c r="K440" s="493">
        <f>SUM(K58,K70,K72:K79,K92,K112,K172,K182,K192,K216)</f>
        <v>-34.989999999999995</v>
      </c>
      <c r="L440" s="495"/>
      <c r="M440" s="495"/>
      <c r="N440" s="492">
        <f>SUM(N58,N70,N72:N79,N92,N112,N172,N182,N192,N216)</f>
        <v>0</v>
      </c>
      <c r="O440" s="495"/>
      <c r="P440" s="495"/>
      <c r="Q440" s="492">
        <f>SUM(Q58,Q70,Q72:Q79,Q92,Q112,Q172,Q182,Q192,Q216)</f>
        <v>0</v>
      </c>
      <c r="R440" s="495"/>
      <c r="S440" s="495"/>
      <c r="T440" s="492">
        <f>SUM(T58,T70,T72:T79,T92,T112,T172,T182,T192,T216)</f>
        <v>0</v>
      </c>
      <c r="U440" s="495"/>
      <c r="V440" s="495"/>
      <c r="W440" s="492">
        <f>SUM(W58,W70,W72:W79,W92,W112,W172,W182,W192,W216)</f>
        <v>0</v>
      </c>
      <c r="X440" s="495"/>
      <c r="Y440" s="495"/>
      <c r="Z440" s="492">
        <f>SUM(Z58,Z70,Z72:Z79,Z92,Z112,Z172,Z182,Z192,Z216)</f>
        <v>0</v>
      </c>
      <c r="AA440" s="495"/>
      <c r="AB440" s="495"/>
      <c r="AC440" s="492">
        <f>SUM(AC58,AC70,AC72:AC79,AC92,AC112,AC172,AC182,AC192,AC216)</f>
        <v>0</v>
      </c>
      <c r="AD440" s="495"/>
      <c r="AE440" s="495"/>
      <c r="AF440" s="493">
        <f>SUM(AF58,AF70,AF72:AF79,AF92,AF112,AF172,AF182,AF192,AF216)</f>
        <v>-875.19</v>
      </c>
      <c r="AG440" s="495"/>
    </row>
    <row r="441" spans="1:33" s="470" customFormat="1" x14ac:dyDescent="0.3">
      <c r="A441" s="490" t="s">
        <v>701</v>
      </c>
      <c r="B441" s="491" t="s">
        <v>504</v>
      </c>
      <c r="C441" s="491"/>
      <c r="D441" s="492"/>
      <c r="E441" s="492">
        <f>SUM(E439,E440)</f>
        <v>30871.21</v>
      </c>
      <c r="F441" s="492"/>
      <c r="G441" s="495"/>
      <c r="H441" s="492">
        <f>SUM(H439,H440)</f>
        <v>0</v>
      </c>
      <c r="I441" s="495"/>
      <c r="J441" s="495"/>
      <c r="K441" s="492">
        <f>SUM(K439,K440)</f>
        <v>3603.1800000000007</v>
      </c>
      <c r="L441" s="495"/>
      <c r="M441" s="495"/>
      <c r="N441" s="492">
        <f>SUM(N439,N440)</f>
        <v>0</v>
      </c>
      <c r="O441" s="495"/>
      <c r="P441" s="495"/>
      <c r="Q441" s="492">
        <f>SUM(Q439,Q440)</f>
        <v>0</v>
      </c>
      <c r="R441" s="495"/>
      <c r="S441" s="495"/>
      <c r="T441" s="492">
        <f>SUM(T439,T440)</f>
        <v>0</v>
      </c>
      <c r="U441" s="495"/>
      <c r="V441" s="495"/>
      <c r="W441" s="492">
        <f>SUM(W439,W440)</f>
        <v>0</v>
      </c>
      <c r="X441" s="495"/>
      <c r="Y441" s="495"/>
      <c r="Z441" s="492">
        <f>SUM(Z439,Z440)</f>
        <v>0</v>
      </c>
      <c r="AA441" s="495"/>
      <c r="AB441" s="495"/>
      <c r="AC441" s="492">
        <f>SUM(AC439,AC440)</f>
        <v>0</v>
      </c>
      <c r="AD441" s="495"/>
      <c r="AE441" s="495"/>
      <c r="AF441" s="492">
        <f>SUM(AF439,AF440)</f>
        <v>34474.389999999992</v>
      </c>
      <c r="AG441" s="495"/>
    </row>
    <row r="444" spans="1:33" x14ac:dyDescent="0.3">
      <c r="A444" s="489" t="s">
        <v>700</v>
      </c>
    </row>
    <row r="445" spans="1:33" s="470" customFormat="1" ht="24" x14ac:dyDescent="0.3">
      <c r="A445" s="490" t="s">
        <v>699</v>
      </c>
      <c r="B445" s="491" t="s">
        <v>505</v>
      </c>
      <c r="C445" s="491"/>
      <c r="D445" s="492"/>
      <c r="E445" s="492">
        <f>SUM(E273,E275,E278,E282,E284,E286,E288,E290,E292,E294)</f>
        <v>46670.71</v>
      </c>
      <c r="F445" s="492"/>
      <c r="G445" s="495"/>
      <c r="H445" s="492">
        <f>SUM(H273,H275,H278,H282,H284,H286,H288,H290,H292,H294)</f>
        <v>0</v>
      </c>
      <c r="I445" s="495"/>
      <c r="J445" s="495"/>
      <c r="K445" s="492">
        <f>SUM(K273,K275,K278,K282,K284,K286,K288,K290,K292,K294)</f>
        <v>2.66</v>
      </c>
      <c r="L445" s="495"/>
      <c r="M445" s="495"/>
      <c r="N445" s="492">
        <f>SUM(N273,N275,N278,N282,N284,N286,N288,N290,N292,N294)</f>
        <v>0</v>
      </c>
      <c r="O445" s="495"/>
      <c r="P445" s="495"/>
      <c r="Q445" s="492">
        <f>SUM(Q273,Q275,Q278,Q282,Q284,Q286,Q288,Q290,Q292,Q294)</f>
        <v>0</v>
      </c>
      <c r="R445" s="495"/>
      <c r="S445" s="495"/>
      <c r="T445" s="492">
        <f>SUM(T273,T275,T278,T282,T284,T286,T288,T290,T292,T294)</f>
        <v>0</v>
      </c>
      <c r="U445" s="495"/>
      <c r="V445" s="495"/>
      <c r="W445" s="492">
        <f>SUM(W273,W275,W278,W282,W284,W286,W288,W290,W292,W294)</f>
        <v>0</v>
      </c>
      <c r="X445" s="495"/>
      <c r="Y445" s="495"/>
      <c r="Z445" s="492">
        <f>SUM(Z273,Z275,Z278,Z282,Z284,Z286,Z288,Z290,Z292,Z294)</f>
        <v>0</v>
      </c>
      <c r="AA445" s="495"/>
      <c r="AB445" s="495"/>
      <c r="AC445" s="493">
        <f>SUM(AC273,AC275,AC278,AC282,AC284,AC286,AC288,AC290,AC292,AC294)</f>
        <v>-46673.37</v>
      </c>
      <c r="AD445" s="495"/>
      <c r="AE445" s="495"/>
      <c r="AF445" s="492">
        <f>SUM(AF273,AF275,AF278,AF282,AF284,AF286,AF288,AF290,AF292,AF294)</f>
        <v>0</v>
      </c>
      <c r="AG445" s="495"/>
    </row>
    <row r="446" spans="1:33" s="470" customFormat="1" x14ac:dyDescent="0.3">
      <c r="A446" s="490" t="s">
        <v>428</v>
      </c>
      <c r="B446" s="491" t="s">
        <v>505</v>
      </c>
      <c r="C446" s="491"/>
      <c r="D446" s="493"/>
      <c r="E446" s="493">
        <f>SUM(E296)</f>
        <v>-7.84</v>
      </c>
      <c r="F446" s="492"/>
      <c r="G446" s="495"/>
      <c r="H446" s="492">
        <f>SUM(H296)</f>
        <v>0</v>
      </c>
      <c r="I446" s="495"/>
      <c r="J446" s="495"/>
      <c r="K446" s="492">
        <f>SUM(K296)</f>
        <v>0</v>
      </c>
      <c r="L446" s="495"/>
      <c r="M446" s="495"/>
      <c r="N446" s="492">
        <f>SUM(N296)</f>
        <v>0</v>
      </c>
      <c r="O446" s="495"/>
      <c r="P446" s="495"/>
      <c r="Q446" s="492">
        <f>SUM(Q296)</f>
        <v>0</v>
      </c>
      <c r="R446" s="495"/>
      <c r="S446" s="495"/>
      <c r="T446" s="492">
        <f>SUM(T296)</f>
        <v>0</v>
      </c>
      <c r="U446" s="495"/>
      <c r="V446" s="495"/>
      <c r="W446" s="492">
        <f>SUM(W296)</f>
        <v>0</v>
      </c>
      <c r="X446" s="495"/>
      <c r="Y446" s="495"/>
      <c r="Z446" s="492">
        <f>SUM(Z296)</f>
        <v>0</v>
      </c>
      <c r="AA446" s="495"/>
      <c r="AB446" s="495"/>
      <c r="AC446" s="493">
        <f>SUM(AC296)</f>
        <v>7.84</v>
      </c>
      <c r="AD446" s="495"/>
      <c r="AE446" s="495"/>
      <c r="AF446" s="492">
        <f>SUM(AF296)</f>
        <v>0</v>
      </c>
      <c r="AG446" s="495"/>
    </row>
    <row r="447" spans="1:33" s="470" customFormat="1" ht="24" x14ac:dyDescent="0.3">
      <c r="A447" s="490" t="s">
        <v>698</v>
      </c>
      <c r="B447" s="491" t="s">
        <v>505</v>
      </c>
      <c r="C447" s="491"/>
      <c r="D447" s="492"/>
      <c r="E447" s="492">
        <f>SUM(E445,E446)</f>
        <v>46662.87</v>
      </c>
      <c r="F447" s="492"/>
      <c r="G447" s="495"/>
      <c r="H447" s="492">
        <f>SUM(H445,H446)</f>
        <v>0</v>
      </c>
      <c r="I447" s="495"/>
      <c r="J447" s="495"/>
      <c r="K447" s="492">
        <f>SUM(K445,K446)</f>
        <v>2.66</v>
      </c>
      <c r="L447" s="495"/>
      <c r="M447" s="495"/>
      <c r="N447" s="492">
        <f>SUM(N445,N446)</f>
        <v>0</v>
      </c>
      <c r="O447" s="495"/>
      <c r="P447" s="495"/>
      <c r="Q447" s="492">
        <f>SUM(Q445,Q446)</f>
        <v>0</v>
      </c>
      <c r="R447" s="495"/>
      <c r="S447" s="495"/>
      <c r="T447" s="492">
        <f>SUM(T445,T446)</f>
        <v>0</v>
      </c>
      <c r="U447" s="495"/>
      <c r="V447" s="495"/>
      <c r="W447" s="492">
        <f>SUM(W445,W446)</f>
        <v>0</v>
      </c>
      <c r="X447" s="495"/>
      <c r="Y447" s="495"/>
      <c r="Z447" s="492">
        <f>SUM(Z445,Z446)</f>
        <v>0</v>
      </c>
      <c r="AA447" s="495"/>
      <c r="AB447" s="495"/>
      <c r="AC447" s="493">
        <f>SUM(AC445,AC446)</f>
        <v>-46665.530000000006</v>
      </c>
      <c r="AD447" s="495"/>
      <c r="AE447" s="495"/>
      <c r="AF447" s="492">
        <f>SUM(AF445,AF446)</f>
        <v>0</v>
      </c>
      <c r="AG447" s="495"/>
    </row>
    <row r="450" spans="1:33" x14ac:dyDescent="0.3">
      <c r="A450" s="489" t="s">
        <v>697</v>
      </c>
    </row>
    <row r="451" spans="1:33" s="470" customFormat="1" x14ac:dyDescent="0.3">
      <c r="A451" s="490" t="s">
        <v>692</v>
      </c>
      <c r="B451" s="491" t="s">
        <v>505</v>
      </c>
      <c r="C451" s="491"/>
      <c r="D451" s="492"/>
      <c r="E451" s="492"/>
      <c r="F451" s="492">
        <f>SUM(F39,F53,F228,F238,F250,F264,F268,F269,F271,F300,F302,F306,F308,F310,F312,F314,F316,F318,F320,F322,F335,F337,F339,F343,F345,F349,F357,F359,F365,F366,F370,F373,F374,F376,F381)</f>
        <v>13071967.719999999</v>
      </c>
      <c r="G451" s="495"/>
      <c r="H451" s="495"/>
      <c r="I451" s="492">
        <f>SUM(I39,I53,I228,I238,I250,I264,I268,I269,I271,I300,I302,I306,I308,I310,I312,I314,I316,I318,I320,I322,I335,I337,I339,I343,I345,I349,I357,I359,I365,I366,I370,I373,I374,I376,I381)</f>
        <v>138898.88</v>
      </c>
      <c r="J451" s="495"/>
      <c r="K451" s="495"/>
      <c r="L451" s="492">
        <f>SUM(L39,L53,L228,L238,L250,L264,L268,L269,L271,L300,L302,L306,L308,L310,L312,L314,L316,L318,L320,L322,L335,L337,L339,L343,L345,L349,L357,L359,L365,L366,L370,L373,L374,L376,L381)</f>
        <v>55929.66</v>
      </c>
      <c r="M451" s="495"/>
      <c r="N451" s="495"/>
      <c r="O451" s="492">
        <f>SUM(O39,O53,O228,O238,O250,O264,O268,O269,O271,O300,O302,O306,O308,O310,O312,O314,O316,O318,O320,O322,O335,O337,O339,O343,O345,O349,O357,O359,O365,O366,O370,O373,O374,O376,O381)</f>
        <v>271733.82</v>
      </c>
      <c r="P451" s="495"/>
      <c r="Q451" s="495"/>
      <c r="R451" s="492">
        <f>SUM(R39,R53,R228,R238,R250,R264,R268,R269,R271,R300,R302,R306,R308,R310,R312,R314,R316,R318,R320,R322,R335,R337,R339,R343,R345,R349,R357,R359,R365,R366,R370,R373,R374,R376,R381)</f>
        <v>6119827.7399999993</v>
      </c>
      <c r="S451" s="495"/>
      <c r="T451" s="495"/>
      <c r="U451" s="492">
        <f>SUM(U39,U53,U228,U238,U250,U264,U268,U269,U271,U300,U302,U306,U308,U310,U312,U314,U316,U318,U320,U322,U335,U337,U339,U343,U345,U349,U357,U359,U365,U366,U370,U373,U374,U376,U381)</f>
        <v>10.98</v>
      </c>
      <c r="V451" s="495"/>
      <c r="W451" s="495"/>
      <c r="X451" s="492">
        <f>SUM(X39,X53,X228,X238,X250,X264,X268,X269,X271,X300,X302,X306,X308,X310,X312,X314,X316,X318,X320,X322,X335,X337,X339,X343,X345,X349,X357,X359,X365,X366,X370,X373,X374,X376,X381)</f>
        <v>0</v>
      </c>
      <c r="Y451" s="495"/>
      <c r="Z451" s="495"/>
      <c r="AA451" s="492">
        <f>SUM(AA39,AA53,AA228,AA238,AA250,AA264,AA268,AA269,AA271,AA300,AA302,AA306,AA308,AA310,AA312,AA314,AA316,AA318,AA320,AA322,AA335,AA337,AA339,AA343,AA345,AA349,AA357,AA359,AA365,AA366,AA370,AA373,AA374,AA376,AA381)</f>
        <v>14500</v>
      </c>
      <c r="AB451" s="495"/>
      <c r="AC451" s="495"/>
      <c r="AD451" s="492">
        <f>SUM(AD39,AD53,AD228,AD238,AD250,AD264,AD268,AD269,AD271,AD300,AD302,AD306,AD308,AD310,AD312,AD314,AD316,AD318,AD320,AD322,AD335,AD337,AD339,AD343,AD345,AD349,AD357,AD359,AD365,AD366,AD370,AD373,AD374,AD376,AD381)</f>
        <v>-3000000</v>
      </c>
      <c r="AE451" s="495"/>
      <c r="AF451" s="495"/>
      <c r="AG451" s="492">
        <f>SUM(AG39,AG53,AG228,AG238,AG250,AG264,AG268,AG269,AG271,AG300,AG302,AG306,AG308,AG310,AG312,AG314,AG316,AG318,AG320,AG322,AG335,AG337,AG339,AG343,AG345,AG349,AG357,AG359,AG365,AG366,AG370,AG373,AG374,AG376,AG381)</f>
        <v>16672868.800000001</v>
      </c>
    </row>
    <row r="452" spans="1:33" s="470" customFormat="1" x14ac:dyDescent="0.3">
      <c r="A452" s="490" t="s">
        <v>428</v>
      </c>
      <c r="B452" s="491" t="s">
        <v>505</v>
      </c>
      <c r="C452" s="491"/>
      <c r="D452" s="493"/>
      <c r="E452" s="492"/>
      <c r="F452" s="493">
        <f>SUM(F71,F252,F262,F323,F341,F347,F379,F383)</f>
        <v>-65983.289999999994</v>
      </c>
      <c r="G452" s="495"/>
      <c r="H452" s="495"/>
      <c r="I452" s="493">
        <f>SUM(I71,I252,I262,I323,I341,I347,I379,I383)</f>
        <v>-65</v>
      </c>
      <c r="J452" s="495"/>
      <c r="K452" s="495"/>
      <c r="L452" s="492">
        <f>SUM(L71,L252,L262,L323,L341,L347,L379,L383)</f>
        <v>0</v>
      </c>
      <c r="M452" s="495"/>
      <c r="N452" s="495"/>
      <c r="O452" s="493">
        <f>SUM(O71,O252,O262,O323,O341,O347,O379,O383)</f>
        <v>-271.74</v>
      </c>
      <c r="P452" s="495"/>
      <c r="Q452" s="495"/>
      <c r="R452" s="493">
        <f>SUM(R71,R252,R262,R323,R341,R347,R379,R383)</f>
        <v>-6119.84</v>
      </c>
      <c r="S452" s="495"/>
      <c r="T452" s="495"/>
      <c r="U452" s="492">
        <f>SUM(U71,U252,U262,U323,U341,U347,U379,U383)</f>
        <v>0</v>
      </c>
      <c r="V452" s="495"/>
      <c r="W452" s="495"/>
      <c r="X452" s="492">
        <f>SUM(X71,X252,X262,X323,X341,X347,X379,X383)</f>
        <v>0</v>
      </c>
      <c r="Y452" s="495"/>
      <c r="Z452" s="495"/>
      <c r="AA452" s="492">
        <f>SUM(AA71,AA252,AA262,AA323,AA341,AA347,AA379,AA383)</f>
        <v>0</v>
      </c>
      <c r="AB452" s="495"/>
      <c r="AC452" s="495"/>
      <c r="AD452" s="492">
        <f>SUM(AD71,AD252,AD262,AD323,AD341,AD347,AD379,AD383)</f>
        <v>0</v>
      </c>
      <c r="AE452" s="495"/>
      <c r="AF452" s="495"/>
      <c r="AG452" s="493">
        <f>SUM(AG71,AG252,AG262,AG323,AG341,AG347,AG379,AG383)</f>
        <v>-72439.87000000001</v>
      </c>
    </row>
    <row r="453" spans="1:33" s="470" customFormat="1" x14ac:dyDescent="0.3">
      <c r="A453" s="490" t="s">
        <v>691</v>
      </c>
      <c r="B453" s="491" t="s">
        <v>505</v>
      </c>
      <c r="C453" s="491"/>
      <c r="D453" s="492"/>
      <c r="E453" s="492"/>
      <c r="F453" s="492">
        <f>SUM(F451,F452)</f>
        <v>13005984.43</v>
      </c>
      <c r="G453" s="495"/>
      <c r="H453" s="495"/>
      <c r="I453" s="492">
        <f>SUM(I451,I452)</f>
        <v>138833.88</v>
      </c>
      <c r="J453" s="495"/>
      <c r="K453" s="495"/>
      <c r="L453" s="492">
        <f>SUM(L451,L452)</f>
        <v>55929.66</v>
      </c>
      <c r="M453" s="495"/>
      <c r="N453" s="495"/>
      <c r="O453" s="492">
        <f>SUM(O451,O452)</f>
        <v>271462.08</v>
      </c>
      <c r="P453" s="495"/>
      <c r="Q453" s="495"/>
      <c r="R453" s="492">
        <f>SUM(R451,R452)</f>
        <v>6113707.8999999994</v>
      </c>
      <c r="S453" s="495"/>
      <c r="T453" s="495"/>
      <c r="U453" s="492">
        <f>SUM(U451,U452)</f>
        <v>10.98</v>
      </c>
      <c r="V453" s="495"/>
      <c r="W453" s="495"/>
      <c r="X453" s="492">
        <f>SUM(X451,X452)</f>
        <v>0</v>
      </c>
      <c r="Y453" s="495"/>
      <c r="Z453" s="495"/>
      <c r="AA453" s="492">
        <f>SUM(AA451,AA452)</f>
        <v>14500</v>
      </c>
      <c r="AB453" s="495"/>
      <c r="AC453" s="495"/>
      <c r="AD453" s="493">
        <f>SUM(AD451,AD452)</f>
        <v>-3000000</v>
      </c>
      <c r="AE453" s="495"/>
      <c r="AF453" s="495"/>
      <c r="AG453" s="492">
        <f>SUM(AG451,AG452)</f>
        <v>16600428.930000002</v>
      </c>
    </row>
    <row r="454" spans="1:33" s="470" customFormat="1" x14ac:dyDescent="0.3">
      <c r="A454" s="490" t="s">
        <v>692</v>
      </c>
      <c r="B454" s="491" t="s">
        <v>504</v>
      </c>
      <c r="C454" s="491"/>
      <c r="D454" s="492"/>
      <c r="E454" s="492"/>
      <c r="F454" s="492">
        <f>SUM(F8,F19,F29,F41,F52,F54,F56,F80,F90,F102,F122,F132,F142,F152,F162,F202,F204,F206,F248,F307,F309,F311,F313,F315,F317,F319,F321,F333,F351,F353,F355,F361,F364,F369,F372)</f>
        <v>1161746.1200000003</v>
      </c>
      <c r="G454" s="495"/>
      <c r="H454" s="495"/>
      <c r="I454" s="492">
        <f>SUM(I8,I19,I29,I41,I52,I54,I56,I80,I90,I102,I122,I132,I142,I152,I162,I202,I204,I206,I248,I307,I309,I311,I313,I315,I317,I319,I321,I333,I351,I353,I355,I361,I364,I369,I372)</f>
        <v>0</v>
      </c>
      <c r="J454" s="495"/>
      <c r="K454" s="495"/>
      <c r="L454" s="492">
        <f>SUM(L8,L19,L29,L41,L52,L54,L56,L80,L90,L102,L122,L132,L142,L152,L162,L202,L204,L206,L248,L307,L309,L311,L313,L315,L317,L319,L321,L333,L351,L353,L355,L361,L364,L369,L372)</f>
        <v>399100.76</v>
      </c>
      <c r="M454" s="495"/>
      <c r="N454" s="495"/>
      <c r="O454" s="492">
        <f>SUM(O8,O19,O29,O41,O52,O54,O56,O80,O90,O102,O122,O132,O142,O152,O162,O202,O204,O206,O248,O307,O309,O311,O313,O315,O317,O319,O321,O333,O351,O353,O355,O361,O364,O369,O372)</f>
        <v>162899.65999999997</v>
      </c>
      <c r="P454" s="495"/>
      <c r="Q454" s="495"/>
      <c r="R454" s="492">
        <f>SUM(R8,R19,R29,R41,R52,R54,R56,R80,R90,R102,R122,R132,R142,R152,R162,R202,R204,R206,R248,R307,R309,R311,R313,R315,R317,R319,R321,R333,R351,R353,R355,R361,R364,R369,R372)</f>
        <v>129933.75</v>
      </c>
      <c r="S454" s="495"/>
      <c r="T454" s="495"/>
      <c r="U454" s="492">
        <f>SUM(U8,U19,U29,U41,U52,U54,U56,U80,U90,U102,U122,U132,U142,U152,U162,U202,U204,U206,U248,U307,U309,U311,U313,U315,U317,U319,U321,U333,U351,U353,U355,U361,U364,U369,U372)</f>
        <v>0</v>
      </c>
      <c r="V454" s="495"/>
      <c r="W454" s="495"/>
      <c r="X454" s="492">
        <f>SUM(X8,X19,X29,X41,X52,X54,X56,X80,X90,X102,X122,X132,X142,X152,X162,X202,X204,X206,X248,X307,X309,X311,X313,X315,X317,X319,X321,X333,X351,X353,X355,X361,X364,X369,X372)</f>
        <v>0</v>
      </c>
      <c r="Y454" s="495"/>
      <c r="Z454" s="495"/>
      <c r="AA454" s="492">
        <f>SUM(AA8,AA19,AA29,AA41,AA52,AA54,AA56,AA80,AA90,AA102,AA122,AA132,AA142,AA152,AA162,AA202,AA204,AA206,AA248,AA307,AA309,AA311,AA313,AA315,AA317,AA319,AA321,AA333,AA351,AA353,AA355,AA361,AA364,AA369,AA372)</f>
        <v>42187.909999999996</v>
      </c>
      <c r="AB454" s="495"/>
      <c r="AC454" s="495"/>
      <c r="AD454" s="492">
        <f>SUM(AD8,AD19,AD29,AD41,AD52,AD54,AD56,AD80,AD90,AD102,AD122,AD132,AD142,AD152,AD162,AD202,AD204,AD206,AD248,AD307,AD309,AD311,AD313,AD315,AD317,AD319,AD321,AD333,AD351,AD353,AD355,AD361,AD364,AD369,AD372)</f>
        <v>0</v>
      </c>
      <c r="AE454" s="495"/>
      <c r="AF454" s="495"/>
      <c r="AG454" s="492">
        <f>SUM(AG8,AG19,AG29,AG41,AG52,AG54,AG56,AG80,AG90,AG102,AG122,AG132,AG142,AG152,AG162,AG202,AG204,AG206,AG248,AG307,AG309,AG311,AG313,AG315,AG317,AG319,AG321,AG333,AG351,AG353,AG355,AG361,AG364,AG369,AG372)</f>
        <v>1895868.2000000002</v>
      </c>
    </row>
    <row r="455" spans="1:33" s="470" customFormat="1" x14ac:dyDescent="0.3">
      <c r="A455" s="490" t="s">
        <v>428</v>
      </c>
      <c r="B455" s="491" t="s">
        <v>504</v>
      </c>
      <c r="C455" s="491"/>
      <c r="D455" s="493"/>
      <c r="E455" s="492"/>
      <c r="F455" s="493">
        <f>SUM(F58,F70,F72:F79,F92,F112,F172,F182,F192,F216,F380)</f>
        <v>-1132080.5</v>
      </c>
      <c r="G455" s="495"/>
      <c r="H455" s="495"/>
      <c r="I455" s="492">
        <f>SUM(I58,I70,I72:I79,I92,I112,I172,I182,I192,I216,I380)</f>
        <v>0</v>
      </c>
      <c r="J455" s="495"/>
      <c r="K455" s="495"/>
      <c r="L455" s="493">
        <f>SUM(L58,L70,L72:L79,L92,L112,L172,L182,L192,L216,L380)</f>
        <v>-308625.75</v>
      </c>
      <c r="M455" s="495"/>
      <c r="N455" s="495"/>
      <c r="O455" s="493">
        <f>SUM(O58,O70,O72:O79,O92,O112,O172,O182,O192,O216,O380)</f>
        <v>-510.83000000000004</v>
      </c>
      <c r="P455" s="495"/>
      <c r="Q455" s="495"/>
      <c r="R455" s="493">
        <f>SUM(R58,R70,R72:R79,R92,R112,R172,R182,R192,R216,R380)</f>
        <v>-1156.94</v>
      </c>
      <c r="S455" s="495"/>
      <c r="T455" s="495"/>
      <c r="U455" s="492">
        <f>SUM(U58,U70,U72:U79,U92,U112,U172,U182,U192,U216,U380)</f>
        <v>0</v>
      </c>
      <c r="V455" s="495"/>
      <c r="W455" s="495"/>
      <c r="X455" s="492">
        <f>SUM(X58,X70,X72:X79,X92,X112,X172,X182,X192,X216,X380)</f>
        <v>0</v>
      </c>
      <c r="Y455" s="495"/>
      <c r="Z455" s="495"/>
      <c r="AA455" s="493">
        <f>SUM(AA58,AA70,AA72:AA79,AA92,AA112,AA172,AA182,AA192,AA216,AA380)</f>
        <v>-974.56</v>
      </c>
      <c r="AB455" s="495"/>
      <c r="AC455" s="495"/>
      <c r="AD455" s="492">
        <f>SUM(AD58,AD70,AD72:AD79,AD92,AD112,AD172,AD182,AD192,AD216,AD380)</f>
        <v>0</v>
      </c>
      <c r="AE455" s="495"/>
      <c r="AF455" s="495"/>
      <c r="AG455" s="493">
        <f>SUM(AG58,AG70,AG72:AG79,AG92,AG112,AG172,AG182,AG192,AG216,AG380)</f>
        <v>-1443348.58</v>
      </c>
    </row>
    <row r="456" spans="1:33" s="470" customFormat="1" x14ac:dyDescent="0.3">
      <c r="A456" s="490" t="s">
        <v>691</v>
      </c>
      <c r="B456" s="491" t="s">
        <v>504</v>
      </c>
      <c r="C456" s="491"/>
      <c r="D456" s="492"/>
      <c r="E456" s="492"/>
      <c r="F456" s="492">
        <f>SUM(F454,F455)</f>
        <v>29665.620000000345</v>
      </c>
      <c r="G456" s="495"/>
      <c r="H456" s="495"/>
      <c r="I456" s="492">
        <f>SUM(I454,I455)</f>
        <v>0</v>
      </c>
      <c r="J456" s="495"/>
      <c r="K456" s="495"/>
      <c r="L456" s="492">
        <f>SUM(L454,L455)</f>
        <v>90475.010000000009</v>
      </c>
      <c r="M456" s="495"/>
      <c r="N456" s="495"/>
      <c r="O456" s="492">
        <f>SUM(O454,O455)</f>
        <v>162388.82999999999</v>
      </c>
      <c r="P456" s="495"/>
      <c r="Q456" s="495"/>
      <c r="R456" s="492">
        <f>SUM(R454,R455)</f>
        <v>128776.81</v>
      </c>
      <c r="S456" s="495"/>
      <c r="T456" s="495"/>
      <c r="U456" s="492">
        <f>SUM(U454,U455)</f>
        <v>0</v>
      </c>
      <c r="V456" s="495"/>
      <c r="W456" s="495"/>
      <c r="X456" s="492">
        <f>SUM(X454,X455)</f>
        <v>0</v>
      </c>
      <c r="Y456" s="495"/>
      <c r="Z456" s="495"/>
      <c r="AA456" s="492">
        <f>SUM(AA454,AA455)</f>
        <v>41213.35</v>
      </c>
      <c r="AB456" s="495"/>
      <c r="AC456" s="495"/>
      <c r="AD456" s="492">
        <f>SUM(AD454,AD455)</f>
        <v>0</v>
      </c>
      <c r="AE456" s="495"/>
      <c r="AF456" s="495"/>
      <c r="AG456" s="492">
        <f>SUM(AG454,AG455)</f>
        <v>452519.62000000011</v>
      </c>
    </row>
    <row r="459" spans="1:33" x14ac:dyDescent="0.3">
      <c r="A459" s="489" t="s">
        <v>696</v>
      </c>
    </row>
    <row r="460" spans="1:33" s="470" customFormat="1" x14ac:dyDescent="0.3">
      <c r="A460" s="490" t="s">
        <v>695</v>
      </c>
      <c r="B460" s="491" t="s">
        <v>505</v>
      </c>
      <c r="C460" s="491"/>
      <c r="D460" s="492"/>
      <c r="E460" s="492"/>
      <c r="F460" s="492">
        <f>SUM(F273,F275,F278,F282,F284,F286,F288,F290,F292,F294)</f>
        <v>23153205.530000001</v>
      </c>
      <c r="G460" s="495"/>
      <c r="H460" s="495"/>
      <c r="I460" s="492">
        <f>SUM(I273,I275,I278,I282,I284,I286,I288,I290,I292,I294)</f>
        <v>9582.76</v>
      </c>
      <c r="J460" s="495"/>
      <c r="K460" s="495"/>
      <c r="L460" s="492">
        <f>SUM(L273,L275,L278,L282,L284,L286,L288,L290,L292,L294)</f>
        <v>735833.12</v>
      </c>
      <c r="M460" s="495"/>
      <c r="N460" s="495"/>
      <c r="O460" s="492">
        <f>SUM(O273,O275,O278,O282,O284,O286,O288,O290,O292,O294)</f>
        <v>12062827.49</v>
      </c>
      <c r="P460" s="495"/>
      <c r="Q460" s="495"/>
      <c r="R460" s="492">
        <f>SUM(R273,R275,R278,R282,R284,R286,R288,R290,R292,R294)</f>
        <v>31779068.650000002</v>
      </c>
      <c r="S460" s="495"/>
      <c r="T460" s="495"/>
      <c r="U460" s="492">
        <f>SUM(U273,U275,U278,U282,U284,U286,U288,U290,U292,U294)</f>
        <v>0</v>
      </c>
      <c r="V460" s="495"/>
      <c r="W460" s="495"/>
      <c r="X460" s="492">
        <f>SUM(X273,X275,X278,X282,X284,X286,X288,X290,X292,X294)</f>
        <v>3943.81</v>
      </c>
      <c r="Y460" s="495"/>
      <c r="Z460" s="495"/>
      <c r="AA460" s="492">
        <f>SUM(AA273,AA275,AA278,AA282,AA284,AA286,AA288,AA290,AA292,AA294)</f>
        <v>0</v>
      </c>
      <c r="AB460" s="495"/>
      <c r="AC460" s="495"/>
      <c r="AD460" s="493">
        <f>SUM(AD273,AD275,AD278,AD282,AD284,AD286,AD288,AD290,AD292,AD294)</f>
        <v>-67744461.359999999</v>
      </c>
      <c r="AE460" s="495"/>
      <c r="AF460" s="495"/>
      <c r="AG460" s="492">
        <f>SUM(AG273,AG275,AG278,AG282,AG284,AG286,AG288,AG290,AG292,AG294)</f>
        <v>0</v>
      </c>
    </row>
    <row r="461" spans="1:33" s="470" customFormat="1" x14ac:dyDescent="0.3">
      <c r="A461" s="490" t="s">
        <v>428</v>
      </c>
      <c r="B461" s="491" t="s">
        <v>505</v>
      </c>
      <c r="C461" s="491"/>
      <c r="D461" s="493"/>
      <c r="E461" s="492"/>
      <c r="F461" s="493">
        <f>SUM(F296)</f>
        <v>-14422.220000000001</v>
      </c>
      <c r="G461" s="495"/>
      <c r="H461" s="495"/>
      <c r="I461" s="492">
        <f>SUM(I296)</f>
        <v>0</v>
      </c>
      <c r="J461" s="495"/>
      <c r="K461" s="495"/>
      <c r="L461" s="493">
        <f>SUM(L296)</f>
        <v>-0.35</v>
      </c>
      <c r="M461" s="495"/>
      <c r="N461" s="495"/>
      <c r="O461" s="493">
        <f>SUM(O296)</f>
        <v>-2368.8200000000002</v>
      </c>
      <c r="P461" s="495"/>
      <c r="Q461" s="495"/>
      <c r="R461" s="493">
        <f>SUM(R296)</f>
        <v>-5679.5999999999995</v>
      </c>
      <c r="S461" s="495"/>
      <c r="T461" s="495"/>
      <c r="U461" s="492">
        <f>SUM(U296)</f>
        <v>0</v>
      </c>
      <c r="V461" s="495"/>
      <c r="W461" s="495"/>
      <c r="X461" s="492">
        <f>SUM(X296)</f>
        <v>0</v>
      </c>
      <c r="Y461" s="495"/>
      <c r="Z461" s="495"/>
      <c r="AA461" s="492">
        <f>SUM(AA296)</f>
        <v>0</v>
      </c>
      <c r="AB461" s="495"/>
      <c r="AC461" s="495"/>
      <c r="AD461" s="492">
        <f>SUM(AD296)</f>
        <v>22470.989999999998</v>
      </c>
      <c r="AE461" s="495"/>
      <c r="AF461" s="495"/>
      <c r="AG461" s="492">
        <f>SUM(AG296)</f>
        <v>0</v>
      </c>
    </row>
    <row r="462" spans="1:33" s="470" customFormat="1" x14ac:dyDescent="0.3">
      <c r="A462" s="490" t="s">
        <v>694</v>
      </c>
      <c r="B462" s="491" t="s">
        <v>505</v>
      </c>
      <c r="C462" s="491"/>
      <c r="D462" s="492"/>
      <c r="E462" s="492"/>
      <c r="F462" s="492">
        <f>SUM(F460,F461)</f>
        <v>23138783.310000002</v>
      </c>
      <c r="G462" s="495"/>
      <c r="H462" s="495"/>
      <c r="I462" s="492">
        <f>SUM(I460,I461)</f>
        <v>9582.76</v>
      </c>
      <c r="J462" s="495"/>
      <c r="K462" s="495"/>
      <c r="L462" s="492">
        <f>SUM(L460,L461)</f>
        <v>735832.77</v>
      </c>
      <c r="M462" s="495"/>
      <c r="N462" s="495"/>
      <c r="O462" s="492">
        <f>SUM(O460,O461)</f>
        <v>12060458.67</v>
      </c>
      <c r="P462" s="495"/>
      <c r="Q462" s="495"/>
      <c r="R462" s="492">
        <f>SUM(R460,R461)</f>
        <v>31773389.050000001</v>
      </c>
      <c r="S462" s="495"/>
      <c r="T462" s="495"/>
      <c r="U462" s="492">
        <f>SUM(U460,U461)</f>
        <v>0</v>
      </c>
      <c r="V462" s="495"/>
      <c r="W462" s="495"/>
      <c r="X462" s="492">
        <f>SUM(X460,X461)</f>
        <v>3943.81</v>
      </c>
      <c r="Y462" s="495"/>
      <c r="Z462" s="495"/>
      <c r="AA462" s="492">
        <f>SUM(AA460,AA461)</f>
        <v>0</v>
      </c>
      <c r="AB462" s="495"/>
      <c r="AC462" s="495"/>
      <c r="AD462" s="493">
        <f>SUM(AD460,AD461)</f>
        <v>-67721990.370000005</v>
      </c>
      <c r="AE462" s="495"/>
      <c r="AF462" s="495"/>
      <c r="AG462" s="492">
        <f>SUM(AG460,AG461)</f>
        <v>0</v>
      </c>
    </row>
    <row r="465" spans="1:33" x14ac:dyDescent="0.3">
      <c r="A465" s="489" t="s">
        <v>693</v>
      </c>
    </row>
    <row r="466" spans="1:33" s="470" customFormat="1" x14ac:dyDescent="0.3">
      <c r="A466" s="490" t="s">
        <v>692</v>
      </c>
      <c r="B466" s="491" t="s">
        <v>505</v>
      </c>
      <c r="C466" s="491"/>
      <c r="D466" s="496"/>
      <c r="E466" s="496"/>
      <c r="F466" s="496">
        <f>F6</f>
        <v>482457.97</v>
      </c>
      <c r="G466" s="496"/>
      <c r="H466" s="496"/>
      <c r="I466" s="496">
        <f>I6</f>
        <v>0</v>
      </c>
      <c r="J466" s="496"/>
      <c r="K466" s="496"/>
      <c r="L466" s="496">
        <f>L6</f>
        <v>0</v>
      </c>
      <c r="M466" s="495"/>
      <c r="N466" s="495"/>
      <c r="O466" s="496">
        <f>O6</f>
        <v>0</v>
      </c>
      <c r="P466" s="495"/>
      <c r="Q466" s="495"/>
      <c r="R466" s="496">
        <f>R6</f>
        <v>0</v>
      </c>
      <c r="S466" s="495"/>
      <c r="T466" s="495"/>
      <c r="U466" s="496">
        <f>U6</f>
        <v>0</v>
      </c>
      <c r="V466" s="495"/>
      <c r="W466" s="495"/>
      <c r="X466" s="496">
        <f>X6</f>
        <v>0</v>
      </c>
      <c r="Y466" s="495"/>
      <c r="Z466" s="495"/>
      <c r="AA466" s="496">
        <f>AA6</f>
        <v>0</v>
      </c>
      <c r="AB466" s="495"/>
      <c r="AC466" s="495"/>
      <c r="AD466" s="496">
        <f>AD6</f>
        <v>0</v>
      </c>
      <c r="AE466" s="495"/>
      <c r="AF466" s="495"/>
      <c r="AG466" s="496">
        <f>AG6</f>
        <v>482457.97</v>
      </c>
    </row>
    <row r="467" spans="1:33" s="470" customFormat="1" x14ac:dyDescent="0.3">
      <c r="A467" s="490" t="s">
        <v>428</v>
      </c>
      <c r="B467" s="491" t="s">
        <v>505</v>
      </c>
      <c r="C467" s="491"/>
      <c r="D467" s="497"/>
      <c r="E467" s="497"/>
      <c r="F467" s="497">
        <f>F7</f>
        <v>0</v>
      </c>
      <c r="G467" s="497"/>
      <c r="H467" s="497"/>
      <c r="I467" s="497">
        <f>I7</f>
        <v>0</v>
      </c>
      <c r="J467" s="497"/>
      <c r="K467" s="497"/>
      <c r="L467" s="497">
        <f>L7</f>
        <v>0</v>
      </c>
      <c r="M467" s="495"/>
      <c r="N467" s="495"/>
      <c r="O467" s="497">
        <f>O7</f>
        <v>0</v>
      </c>
      <c r="P467" s="495"/>
      <c r="Q467" s="495"/>
      <c r="R467" s="497">
        <f>R7</f>
        <v>0</v>
      </c>
      <c r="S467" s="495"/>
      <c r="T467" s="495"/>
      <c r="U467" s="497">
        <f>U7</f>
        <v>0</v>
      </c>
      <c r="V467" s="495"/>
      <c r="W467" s="495"/>
      <c r="X467" s="497">
        <f>X7</f>
        <v>0</v>
      </c>
      <c r="Y467" s="495"/>
      <c r="Z467" s="495"/>
      <c r="AA467" s="497">
        <f>AA7</f>
        <v>0</v>
      </c>
      <c r="AB467" s="495"/>
      <c r="AC467" s="495"/>
      <c r="AD467" s="497">
        <f>AD7</f>
        <v>0</v>
      </c>
      <c r="AE467" s="495"/>
      <c r="AF467" s="495"/>
      <c r="AG467" s="497">
        <f>AG7</f>
        <v>0</v>
      </c>
    </row>
    <row r="468" spans="1:33" s="470" customFormat="1" x14ac:dyDescent="0.3">
      <c r="A468" s="490" t="s">
        <v>691</v>
      </c>
      <c r="B468" s="491" t="s">
        <v>505</v>
      </c>
      <c r="C468" s="491"/>
      <c r="D468" s="496"/>
      <c r="E468" s="496"/>
      <c r="F468" s="496">
        <f t="shared" ref="F468" si="117">SUM(F466:F467)</f>
        <v>482457.97</v>
      </c>
      <c r="G468" s="496"/>
      <c r="H468" s="496"/>
      <c r="I468" s="496">
        <f t="shared" ref="I468" si="118">SUM(I466:I467)</f>
        <v>0</v>
      </c>
      <c r="J468" s="496"/>
      <c r="K468" s="496"/>
      <c r="L468" s="496">
        <f t="shared" ref="L468" si="119">SUM(L466:L467)</f>
        <v>0</v>
      </c>
      <c r="M468" s="495"/>
      <c r="N468" s="495"/>
      <c r="O468" s="492">
        <f t="shared" ref="O468" si="120">SUM(O466:O467)</f>
        <v>0</v>
      </c>
      <c r="P468" s="495"/>
      <c r="Q468" s="495"/>
      <c r="R468" s="497">
        <f t="shared" ref="R468" si="121">SUM(R466:R467)</f>
        <v>0</v>
      </c>
      <c r="S468" s="495"/>
      <c r="T468" s="495"/>
      <c r="U468" s="492">
        <f t="shared" ref="U468" si="122">SUM(U466:U467)</f>
        <v>0</v>
      </c>
      <c r="V468" s="495"/>
      <c r="W468" s="495"/>
      <c r="X468" s="492">
        <f t="shared" ref="X468" si="123">SUM(X466:X467)</f>
        <v>0</v>
      </c>
      <c r="Y468" s="495"/>
      <c r="Z468" s="495"/>
      <c r="AA468" s="492">
        <f t="shared" ref="AA468" si="124">SUM(AA466:AA467)</f>
        <v>0</v>
      </c>
      <c r="AB468" s="495"/>
      <c r="AC468" s="495"/>
      <c r="AD468" s="492">
        <f t="shared" ref="AD468" si="125">SUM(AD466:AD467)</f>
        <v>0</v>
      </c>
      <c r="AE468" s="495"/>
      <c r="AF468" s="495"/>
      <c r="AG468" s="492">
        <f t="shared" ref="AG468" si="126">SUM(AG466:AG467)</f>
        <v>482457.97</v>
      </c>
    </row>
  </sheetData>
  <mergeCells count="13">
    <mergeCell ref="AE3:AG3"/>
    <mergeCell ref="M3:O3"/>
    <mergeCell ref="P3:R3"/>
    <mergeCell ref="S3:U3"/>
    <mergeCell ref="V3:X3"/>
    <mergeCell ref="Y3:AA3"/>
    <mergeCell ref="AB3:AD3"/>
    <mergeCell ref="J3:L3"/>
    <mergeCell ref="A3:A4"/>
    <mergeCell ref="B3:B4"/>
    <mergeCell ref="C3:C4"/>
    <mergeCell ref="D3:F3"/>
    <mergeCell ref="G3:I3"/>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A944-4B97-4BCB-ABEB-D9072B391CEB}">
  <sheetPr>
    <tabColor rgb="FFFF00FF"/>
  </sheetPr>
  <dimension ref="A1:AE192"/>
  <sheetViews>
    <sheetView showGridLines="0" workbookViewId="0">
      <pane ySplit="9" topLeftCell="A60" activePane="bottomLeft" state="frozen"/>
      <selection pane="bottomLeft" activeCell="O63" sqref="O63:O71"/>
    </sheetView>
  </sheetViews>
  <sheetFormatPr defaultColWidth="9.44140625" defaultRowHeight="14.4" outlineLevelCol="1" x14ac:dyDescent="0.3"/>
  <cols>
    <col min="1" max="1" width="52.44140625" style="15" customWidth="1"/>
    <col min="2" max="2" width="12.5546875" style="15" customWidth="1"/>
    <col min="3" max="3" width="15.5546875" style="15" hidden="1" customWidth="1" outlineLevel="1"/>
    <col min="4" max="4" width="13.44140625" style="15" hidden="1" customWidth="1" outlineLevel="1"/>
    <col min="5" max="5" width="14.5546875" style="15" hidden="1" customWidth="1" outlineLevel="1"/>
    <col min="6" max="7" width="14.44140625" style="15" hidden="1" customWidth="1" outlineLevel="1"/>
    <col min="8" max="9" width="10.5546875" style="15" hidden="1" customWidth="1" outlineLevel="1"/>
    <col min="10" max="10" width="11" style="15" hidden="1" customWidth="1" outlineLevel="1"/>
    <col min="11" max="11" width="12" style="15" hidden="1" customWidth="1" outlineLevel="1"/>
    <col min="12" max="12" width="17.44140625" style="15" hidden="1" customWidth="1" outlineLevel="1"/>
    <col min="13" max="13" width="12.5546875" style="15" customWidth="1" collapsed="1"/>
    <col min="14" max="14" width="14.5546875" style="15" bestFit="1" customWidth="1"/>
    <col min="15" max="15" width="16" style="15" bestFit="1" customWidth="1"/>
    <col min="16" max="17" width="14.44140625" style="15" customWidth="1"/>
    <col min="18" max="18" width="13.5546875" style="15" bestFit="1" customWidth="1"/>
    <col min="19" max="21" width="14.44140625" style="15" customWidth="1"/>
    <col min="22" max="22" width="14.5546875" style="15" customWidth="1"/>
    <col min="23" max="23" width="16.44140625" style="15" customWidth="1"/>
    <col min="24" max="24" width="14" style="15" bestFit="1" customWidth="1"/>
    <col min="25" max="25" width="11" style="15" customWidth="1"/>
    <col min="26" max="26" width="16.44140625" style="15" customWidth="1"/>
    <col min="27" max="27" width="14" style="15" bestFit="1" customWidth="1"/>
    <col min="28" max="28" width="12.5546875" style="15" bestFit="1" customWidth="1"/>
    <col min="29" max="29" width="13.5546875" style="15" customWidth="1"/>
    <col min="30" max="30" width="11.44140625" style="15" bestFit="1" customWidth="1"/>
    <col min="31" max="31" width="10.44140625" style="15" bestFit="1" customWidth="1"/>
    <col min="32" max="16384" width="9.44140625" style="15"/>
  </cols>
  <sheetData>
    <row r="1" spans="1:27" x14ac:dyDescent="0.3">
      <c r="A1" s="440" t="s">
        <v>372</v>
      </c>
    </row>
    <row r="2" spans="1:27" x14ac:dyDescent="0.3">
      <c r="A2" s="285" t="s">
        <v>1178</v>
      </c>
    </row>
    <row r="3" spans="1:27" x14ac:dyDescent="0.3">
      <c r="A3" s="207" t="s">
        <v>263</v>
      </c>
    </row>
    <row r="4" spans="1:27" x14ac:dyDescent="0.3">
      <c r="A4" s="220" t="s">
        <v>371</v>
      </c>
    </row>
    <row r="5" spans="1:27" x14ac:dyDescent="0.3">
      <c r="A5" s="207" t="s">
        <v>263</v>
      </c>
    </row>
    <row r="6" spans="1:27" x14ac:dyDescent="0.3">
      <c r="A6" s="226" t="s">
        <v>263</v>
      </c>
    </row>
    <row r="7" spans="1:27" x14ac:dyDescent="0.3">
      <c r="A7" s="441" t="s">
        <v>370</v>
      </c>
      <c r="B7" s="441"/>
      <c r="C7" s="441"/>
      <c r="O7" s="15" t="s">
        <v>601</v>
      </c>
      <c r="S7" s="15" t="s">
        <v>499</v>
      </c>
      <c r="W7" s="15" t="s">
        <v>601</v>
      </c>
      <c r="Z7" s="15" t="s">
        <v>499</v>
      </c>
    </row>
    <row r="8" spans="1:27" x14ac:dyDescent="0.3">
      <c r="A8" s="207" t="s">
        <v>263</v>
      </c>
    </row>
    <row r="9" spans="1:27" ht="28.8" x14ac:dyDescent="0.3">
      <c r="A9" s="208" t="s">
        <v>776</v>
      </c>
      <c r="B9" s="209" t="s">
        <v>261</v>
      </c>
      <c r="C9" s="209" t="s">
        <v>471</v>
      </c>
      <c r="D9" s="209" t="s">
        <v>162</v>
      </c>
      <c r="E9" s="209" t="s">
        <v>166</v>
      </c>
      <c r="F9" s="209" t="s">
        <v>260</v>
      </c>
      <c r="G9" s="209" t="s">
        <v>761</v>
      </c>
      <c r="H9" s="209" t="s">
        <v>259</v>
      </c>
      <c r="I9" s="209" t="s">
        <v>1131</v>
      </c>
      <c r="J9" s="209" t="s">
        <v>258</v>
      </c>
      <c r="K9" s="209" t="s">
        <v>257</v>
      </c>
      <c r="L9" s="209" t="s">
        <v>256</v>
      </c>
      <c r="M9" s="210" t="s">
        <v>255</v>
      </c>
      <c r="O9" s="442" t="s">
        <v>506</v>
      </c>
      <c r="P9" s="442" t="s">
        <v>507</v>
      </c>
      <c r="Q9" s="442" t="s">
        <v>508</v>
      </c>
      <c r="S9" s="442" t="s">
        <v>506</v>
      </c>
      <c r="T9" s="442" t="s">
        <v>507</v>
      </c>
      <c r="U9" s="442" t="s">
        <v>508</v>
      </c>
      <c r="W9" s="442" t="s">
        <v>777</v>
      </c>
      <c r="X9" s="442" t="s">
        <v>778</v>
      </c>
      <c r="Z9" s="442" t="s">
        <v>777</v>
      </c>
      <c r="AA9" s="442" t="s">
        <v>778</v>
      </c>
    </row>
    <row r="10" spans="1:27" x14ac:dyDescent="0.3">
      <c r="A10" s="202" t="s">
        <v>369</v>
      </c>
      <c r="B10" s="217">
        <v>482457.97</v>
      </c>
      <c r="C10" s="217">
        <v>0</v>
      </c>
      <c r="D10" s="217">
        <v>0</v>
      </c>
      <c r="E10" s="217">
        <v>0</v>
      </c>
      <c r="F10" s="217">
        <v>0</v>
      </c>
      <c r="G10" s="217">
        <v>0</v>
      </c>
      <c r="H10" s="217">
        <v>0</v>
      </c>
      <c r="I10" s="217">
        <v>0</v>
      </c>
      <c r="J10" s="217">
        <v>0</v>
      </c>
      <c r="K10" s="217">
        <v>0</v>
      </c>
      <c r="L10" s="217">
        <v>0</v>
      </c>
      <c r="M10" s="225">
        <v>482457.97</v>
      </c>
      <c r="N10" s="211">
        <f>SUM(O10:Q10)-B10</f>
        <v>0</v>
      </c>
      <c r="O10" s="211">
        <v>0</v>
      </c>
      <c r="P10" s="211">
        <v>0</v>
      </c>
      <c r="Q10" s="211">
        <f>B10</f>
        <v>482457.97</v>
      </c>
      <c r="R10" s="211">
        <f>SUM(S10:U10)-M10</f>
        <v>0</v>
      </c>
      <c r="S10" s="211">
        <v>0</v>
      </c>
      <c r="T10" s="211">
        <v>0</v>
      </c>
      <c r="U10" s="211">
        <f>M10</f>
        <v>482457.97</v>
      </c>
      <c r="V10" s="211">
        <f>B10-SUM(W10,X10)</f>
        <v>0</v>
      </c>
      <c r="W10" s="211">
        <f>B10</f>
        <v>482457.97</v>
      </c>
      <c r="X10" s="211">
        <v>0</v>
      </c>
      <c r="Y10" s="211">
        <f>M10-SUM(Z10,AA10)</f>
        <v>0</v>
      </c>
      <c r="Z10" s="211">
        <f>M10</f>
        <v>482457.97</v>
      </c>
      <c r="AA10" s="211">
        <v>0</v>
      </c>
    </row>
    <row r="11" spans="1:27" x14ac:dyDescent="0.3">
      <c r="A11" s="203" t="s">
        <v>457</v>
      </c>
      <c r="B11" s="218">
        <v>482457.97</v>
      </c>
      <c r="C11" s="218">
        <v>0</v>
      </c>
      <c r="D11" s="218">
        <v>0</v>
      </c>
      <c r="E11" s="218">
        <v>0</v>
      </c>
      <c r="F11" s="218">
        <v>0</v>
      </c>
      <c r="G11" s="218">
        <v>0</v>
      </c>
      <c r="H11" s="218">
        <v>0</v>
      </c>
      <c r="I11" s="218">
        <v>0</v>
      </c>
      <c r="J11" s="218">
        <v>0</v>
      </c>
      <c r="K11" s="218">
        <v>0</v>
      </c>
      <c r="L11" s="218">
        <v>0</v>
      </c>
      <c r="M11" s="227">
        <v>482457.97</v>
      </c>
      <c r="N11" s="211"/>
      <c r="O11" s="211"/>
      <c r="P11" s="211"/>
      <c r="Q11" s="211"/>
      <c r="R11" s="211"/>
      <c r="S11" s="211"/>
      <c r="T11" s="211"/>
      <c r="U11" s="211"/>
      <c r="V11" s="211"/>
      <c r="W11" s="211"/>
      <c r="X11" s="211"/>
      <c r="Y11" s="211"/>
      <c r="Z11" s="211"/>
      <c r="AA11" s="211"/>
    </row>
    <row r="12" spans="1:27" x14ac:dyDescent="0.3">
      <c r="A12" s="202" t="s">
        <v>368</v>
      </c>
      <c r="B12" s="217">
        <v>0</v>
      </c>
      <c r="C12" s="217">
        <v>0</v>
      </c>
      <c r="D12" s="217">
        <v>0</v>
      </c>
      <c r="E12" s="217">
        <v>0</v>
      </c>
      <c r="F12" s="217">
        <v>0</v>
      </c>
      <c r="G12" s="217">
        <v>0</v>
      </c>
      <c r="H12" s="217">
        <v>0</v>
      </c>
      <c r="I12" s="217">
        <v>0</v>
      </c>
      <c r="J12" s="217">
        <v>0</v>
      </c>
      <c r="K12" s="217">
        <v>0</v>
      </c>
      <c r="L12" s="217">
        <v>0</v>
      </c>
      <c r="M12" s="225">
        <v>0</v>
      </c>
      <c r="N12" s="211">
        <f>SUM(O12:Q12)-B12</f>
        <v>0</v>
      </c>
      <c r="O12" s="211">
        <v>0</v>
      </c>
      <c r="P12" s="211">
        <v>0</v>
      </c>
      <c r="Q12" s="211">
        <f>B12</f>
        <v>0</v>
      </c>
      <c r="R12" s="211">
        <f>SUM(S12:U12)-M12</f>
        <v>0</v>
      </c>
      <c r="S12" s="211">
        <v>0</v>
      </c>
      <c r="T12" s="211">
        <v>0</v>
      </c>
      <c r="U12" s="211">
        <f>M12</f>
        <v>0</v>
      </c>
      <c r="V12" s="211">
        <f>B12-SUM(W12,X12)</f>
        <v>0</v>
      </c>
      <c r="W12" s="211">
        <f>B12</f>
        <v>0</v>
      </c>
      <c r="X12" s="211">
        <v>0</v>
      </c>
      <c r="Y12" s="211">
        <f>M12-SUM(Z12,AA12)</f>
        <v>0</v>
      </c>
      <c r="Z12" s="211">
        <f>M12</f>
        <v>0</v>
      </c>
      <c r="AA12" s="211">
        <v>0</v>
      </c>
    </row>
    <row r="13" spans="1:27" x14ac:dyDescent="0.3">
      <c r="A13" s="203" t="s">
        <v>428</v>
      </c>
      <c r="B13" s="218">
        <v>0</v>
      </c>
      <c r="C13" s="218">
        <v>0</v>
      </c>
      <c r="D13" s="218">
        <v>0</v>
      </c>
      <c r="E13" s="218">
        <v>0</v>
      </c>
      <c r="F13" s="218">
        <v>0</v>
      </c>
      <c r="G13" s="218">
        <v>0</v>
      </c>
      <c r="H13" s="218">
        <v>0</v>
      </c>
      <c r="I13" s="218">
        <v>0</v>
      </c>
      <c r="J13" s="218">
        <v>0</v>
      </c>
      <c r="K13" s="218">
        <v>0</v>
      </c>
      <c r="L13" s="218">
        <v>0</v>
      </c>
      <c r="M13" s="227">
        <v>0</v>
      </c>
      <c r="N13" s="211"/>
      <c r="O13" s="211"/>
      <c r="P13" s="211"/>
      <c r="Q13" s="211"/>
      <c r="R13" s="211"/>
      <c r="S13" s="211"/>
      <c r="T13" s="211"/>
      <c r="U13" s="211"/>
      <c r="V13" s="211"/>
      <c r="W13" s="211"/>
      <c r="X13" s="211"/>
      <c r="Y13" s="211"/>
      <c r="Z13" s="211"/>
      <c r="AA13" s="211"/>
    </row>
    <row r="14" spans="1:27" x14ac:dyDescent="0.3">
      <c r="A14" s="203" t="s">
        <v>458</v>
      </c>
      <c r="B14" s="218">
        <v>482457.97</v>
      </c>
      <c r="C14" s="218">
        <v>0</v>
      </c>
      <c r="D14" s="218">
        <v>0</v>
      </c>
      <c r="E14" s="218">
        <v>0</v>
      </c>
      <c r="F14" s="218">
        <v>0</v>
      </c>
      <c r="G14" s="218">
        <v>0</v>
      </c>
      <c r="H14" s="218">
        <v>0</v>
      </c>
      <c r="I14" s="218">
        <v>0</v>
      </c>
      <c r="J14" s="218">
        <v>0</v>
      </c>
      <c r="K14" s="218">
        <v>0</v>
      </c>
      <c r="L14" s="218">
        <v>0</v>
      </c>
      <c r="M14" s="227">
        <v>482457.97</v>
      </c>
      <c r="N14" s="211">
        <f>SUM(O14:Q14)-B14</f>
        <v>0</v>
      </c>
      <c r="O14" s="211">
        <f>SUM(O10:O13)</f>
        <v>0</v>
      </c>
      <c r="P14" s="211">
        <f>SUM(P10:P13)</f>
        <v>0</v>
      </c>
      <c r="Q14" s="211">
        <f>SUM(Q10:Q13)</f>
        <v>482457.97</v>
      </c>
      <c r="R14" s="211">
        <f>SUM(S14:U14)-M14</f>
        <v>0</v>
      </c>
      <c r="S14" s="211">
        <f>SUM(S10:S13)</f>
        <v>0</v>
      </c>
      <c r="T14" s="211">
        <f>SUM(T10:T13)</f>
        <v>0</v>
      </c>
      <c r="U14" s="211">
        <f>SUM(U10:U13)</f>
        <v>482457.97</v>
      </c>
      <c r="V14" s="211">
        <f>B14-SUM(W14,X14)</f>
        <v>0</v>
      </c>
      <c r="W14" s="211">
        <f>SUM(W10:W13)</f>
        <v>482457.97</v>
      </c>
      <c r="X14" s="211">
        <f>SUM(X10:X13)</f>
        <v>0</v>
      </c>
      <c r="Y14" s="211">
        <f>M14-SUM(Z14,AA14)</f>
        <v>0</v>
      </c>
      <c r="Z14" s="211">
        <f>SUM(Z10:Z13)</f>
        <v>482457.97</v>
      </c>
      <c r="AA14" s="211">
        <f>SUM(AA10:AA13)</f>
        <v>0</v>
      </c>
    </row>
    <row r="15" spans="1:27" x14ac:dyDescent="0.3">
      <c r="N15" s="211"/>
      <c r="O15" s="211"/>
      <c r="P15" s="211"/>
      <c r="Q15" s="211"/>
      <c r="R15" s="211"/>
      <c r="S15" s="211"/>
      <c r="T15" s="211"/>
      <c r="U15" s="211"/>
      <c r="V15" s="211"/>
      <c r="W15" s="211"/>
      <c r="X15" s="211"/>
      <c r="Y15" s="211"/>
      <c r="Z15" s="211"/>
      <c r="AA15" s="211"/>
    </row>
    <row r="16" spans="1:27" x14ac:dyDescent="0.3">
      <c r="N16" s="211"/>
      <c r="O16" s="211"/>
      <c r="P16" s="211"/>
      <c r="Q16" s="211"/>
      <c r="R16" s="211"/>
      <c r="S16" s="211"/>
      <c r="T16" s="211"/>
      <c r="U16" s="211"/>
      <c r="V16" s="211"/>
      <c r="W16" s="211"/>
      <c r="X16" s="211"/>
      <c r="Y16" s="211"/>
      <c r="Z16" s="211"/>
      <c r="AA16" s="211"/>
    </row>
    <row r="17" spans="1:28" x14ac:dyDescent="0.3">
      <c r="A17" s="202" t="s">
        <v>367</v>
      </c>
      <c r="B17" s="443">
        <v>172788468.47</v>
      </c>
      <c r="C17" s="217">
        <v>0</v>
      </c>
      <c r="D17" s="217">
        <v>0</v>
      </c>
      <c r="E17" s="443">
        <v>25757095.170000002</v>
      </c>
      <c r="F17" s="443">
        <v>32946608.699999999</v>
      </c>
      <c r="G17" s="443">
        <v>0</v>
      </c>
      <c r="H17" s="217">
        <v>0</v>
      </c>
      <c r="I17" s="217">
        <v>0</v>
      </c>
      <c r="J17" s="217">
        <v>0</v>
      </c>
      <c r="K17" s="217">
        <v>0</v>
      </c>
      <c r="L17" s="217">
        <v>0</v>
      </c>
      <c r="M17" s="444">
        <v>231492172.34</v>
      </c>
      <c r="N17" s="211">
        <f t="shared" ref="N17:N28" si="0">SUM(O17:Q17)-B17</f>
        <v>0</v>
      </c>
      <c r="O17" s="211">
        <f>B17</f>
        <v>172788468.47</v>
      </c>
      <c r="P17" s="211">
        <v>0</v>
      </c>
      <c r="Q17" s="211">
        <v>0</v>
      </c>
      <c r="R17" s="211">
        <f t="shared" ref="R17:R39" si="1">SUM(S17:U17)-M17</f>
        <v>0</v>
      </c>
      <c r="S17" s="211">
        <f>M17</f>
        <v>231492172.34</v>
      </c>
      <c r="T17" s="211">
        <v>0</v>
      </c>
      <c r="U17" s="211">
        <v>0</v>
      </c>
      <c r="V17" s="211">
        <f t="shared" ref="V17:V39" si="2">B17-SUM(W17,X17)</f>
        <v>0</v>
      </c>
      <c r="W17" s="211">
        <v>0</v>
      </c>
      <c r="X17" s="211">
        <f t="shared" ref="X17:X38" si="3">B17</f>
        <v>172788468.47</v>
      </c>
      <c r="Y17" s="211">
        <f t="shared" ref="Y17:Y74" si="4">M17-SUM(Z17,AA17)</f>
        <v>0</v>
      </c>
      <c r="Z17" s="211">
        <v>0</v>
      </c>
      <c r="AA17" s="211">
        <f>M17</f>
        <v>231492172.34</v>
      </c>
    </row>
    <row r="18" spans="1:28" x14ac:dyDescent="0.3">
      <c r="A18" s="202" t="s">
        <v>366</v>
      </c>
      <c r="B18" s="443">
        <v>183706.41</v>
      </c>
      <c r="C18" s="217">
        <v>0</v>
      </c>
      <c r="D18" s="217">
        <v>0</v>
      </c>
      <c r="E18" s="217">
        <v>0</v>
      </c>
      <c r="F18" s="217">
        <v>0</v>
      </c>
      <c r="G18" s="217">
        <v>0</v>
      </c>
      <c r="H18" s="217">
        <v>0</v>
      </c>
      <c r="I18" s="217">
        <v>0</v>
      </c>
      <c r="J18" s="217">
        <v>0</v>
      </c>
      <c r="K18" s="217">
        <v>0</v>
      </c>
      <c r="L18" s="217">
        <v>0</v>
      </c>
      <c r="M18" s="444">
        <v>183706.41</v>
      </c>
      <c r="N18" s="211">
        <f t="shared" si="0"/>
        <v>0</v>
      </c>
      <c r="O18" s="211">
        <f>B18</f>
        <v>183706.41</v>
      </c>
      <c r="P18" s="211">
        <v>0</v>
      </c>
      <c r="Q18" s="211">
        <v>0</v>
      </c>
      <c r="R18" s="211">
        <f t="shared" si="1"/>
        <v>0</v>
      </c>
      <c r="S18" s="211">
        <f>M18</f>
        <v>183706.41</v>
      </c>
      <c r="T18" s="211">
        <v>0</v>
      </c>
      <c r="U18" s="211">
        <v>0</v>
      </c>
      <c r="V18" s="211">
        <f t="shared" si="2"/>
        <v>0</v>
      </c>
      <c r="W18" s="211">
        <v>0</v>
      </c>
      <c r="X18" s="211">
        <f t="shared" si="3"/>
        <v>183706.41</v>
      </c>
      <c r="Y18" s="211">
        <f t="shared" si="4"/>
        <v>0</v>
      </c>
      <c r="Z18" s="211">
        <v>0</v>
      </c>
      <c r="AA18" s="211">
        <f t="shared" ref="AA18:AA46" si="5">M18</f>
        <v>183706.41</v>
      </c>
    </row>
    <row r="19" spans="1:28" x14ac:dyDescent="0.3">
      <c r="A19" s="202" t="s">
        <v>762</v>
      </c>
      <c r="B19" s="217">
        <v>0</v>
      </c>
      <c r="C19" s="217">
        <v>0</v>
      </c>
      <c r="D19" s="217">
        <v>0</v>
      </c>
      <c r="E19" s="217">
        <v>0</v>
      </c>
      <c r="F19" s="217">
        <v>0</v>
      </c>
      <c r="G19" s="217">
        <v>0</v>
      </c>
      <c r="H19" s="217">
        <v>0</v>
      </c>
      <c r="I19" s="217">
        <v>0</v>
      </c>
      <c r="J19" s="217">
        <v>0</v>
      </c>
      <c r="K19" s="217">
        <v>0</v>
      </c>
      <c r="L19" s="217">
        <v>0</v>
      </c>
      <c r="M19" s="225">
        <v>0</v>
      </c>
      <c r="N19" s="211">
        <f t="shared" si="0"/>
        <v>0</v>
      </c>
      <c r="O19" s="211">
        <v>0</v>
      </c>
      <c r="P19" s="211">
        <v>0</v>
      </c>
      <c r="Q19" s="211">
        <v>0</v>
      </c>
      <c r="R19" s="211">
        <f t="shared" si="1"/>
        <v>0</v>
      </c>
      <c r="S19" s="211">
        <v>0</v>
      </c>
      <c r="T19" s="211">
        <v>0</v>
      </c>
      <c r="U19" s="211">
        <v>0</v>
      </c>
      <c r="V19" s="211">
        <f t="shared" si="2"/>
        <v>0</v>
      </c>
      <c r="W19" s="211">
        <v>0</v>
      </c>
      <c r="X19" s="211">
        <f t="shared" si="3"/>
        <v>0</v>
      </c>
      <c r="Y19" s="211">
        <f t="shared" si="4"/>
        <v>0</v>
      </c>
      <c r="Z19" s="211">
        <v>0</v>
      </c>
      <c r="AA19" s="211">
        <f t="shared" si="5"/>
        <v>0</v>
      </c>
    </row>
    <row r="20" spans="1:28" x14ac:dyDescent="0.3">
      <c r="A20" s="202" t="s">
        <v>365</v>
      </c>
      <c r="B20" s="443">
        <v>-15938208.869999999</v>
      </c>
      <c r="C20" s="217">
        <v>0</v>
      </c>
      <c r="D20" s="217">
        <v>0</v>
      </c>
      <c r="E20" s="443">
        <v>-290466.92</v>
      </c>
      <c r="F20" s="443">
        <v>-851091.37</v>
      </c>
      <c r="G20" s="443">
        <v>0</v>
      </c>
      <c r="H20" s="217">
        <v>0</v>
      </c>
      <c r="I20" s="217">
        <v>0</v>
      </c>
      <c r="J20" s="217">
        <v>0</v>
      </c>
      <c r="K20" s="217">
        <v>0</v>
      </c>
      <c r="L20" s="217">
        <v>0</v>
      </c>
      <c r="M20" s="444">
        <v>-17079767.16</v>
      </c>
      <c r="N20" s="211">
        <f t="shared" si="0"/>
        <v>0</v>
      </c>
      <c r="O20" s="211">
        <f>B20</f>
        <v>-15938208.869999999</v>
      </c>
      <c r="P20" s="211">
        <v>0</v>
      </c>
      <c r="Q20" s="211">
        <v>0</v>
      </c>
      <c r="R20" s="211">
        <f t="shared" si="1"/>
        <v>0</v>
      </c>
      <c r="S20" s="211">
        <f>M20</f>
        <v>-17079767.16</v>
      </c>
      <c r="T20" s="211">
        <v>0</v>
      </c>
      <c r="U20" s="211">
        <v>0</v>
      </c>
      <c r="V20" s="211">
        <f t="shared" si="2"/>
        <v>0</v>
      </c>
      <c r="W20" s="211">
        <v>0</v>
      </c>
      <c r="X20" s="211">
        <f t="shared" si="3"/>
        <v>-15938208.869999999</v>
      </c>
      <c r="Y20" s="211">
        <f t="shared" si="4"/>
        <v>0</v>
      </c>
      <c r="Z20" s="211">
        <v>0</v>
      </c>
      <c r="AA20" s="211">
        <f t="shared" si="5"/>
        <v>-17079767.16</v>
      </c>
    </row>
    <row r="21" spans="1:28" x14ac:dyDescent="0.3">
      <c r="A21" s="202" t="s">
        <v>395</v>
      </c>
      <c r="B21" s="217">
        <v>0</v>
      </c>
      <c r="C21" s="217">
        <v>0</v>
      </c>
      <c r="D21" s="217">
        <v>0</v>
      </c>
      <c r="E21" s="217">
        <v>0</v>
      </c>
      <c r="F21" s="217">
        <v>0</v>
      </c>
      <c r="G21" s="217">
        <v>0</v>
      </c>
      <c r="H21" s="217">
        <v>0</v>
      </c>
      <c r="I21" s="217">
        <v>0</v>
      </c>
      <c r="J21" s="217">
        <v>0</v>
      </c>
      <c r="K21" s="217">
        <v>0</v>
      </c>
      <c r="L21" s="217">
        <v>0</v>
      </c>
      <c r="M21" s="225">
        <v>0</v>
      </c>
      <c r="N21" s="211">
        <f t="shared" si="0"/>
        <v>0</v>
      </c>
      <c r="O21" s="211">
        <v>0</v>
      </c>
      <c r="P21" s="211">
        <v>0</v>
      </c>
      <c r="Q21" s="211">
        <v>0</v>
      </c>
      <c r="R21" s="211">
        <f t="shared" si="1"/>
        <v>0</v>
      </c>
      <c r="S21" s="211">
        <v>0</v>
      </c>
      <c r="T21" s="211">
        <v>0</v>
      </c>
      <c r="U21" s="211">
        <v>0</v>
      </c>
      <c r="V21" s="211">
        <f t="shared" si="2"/>
        <v>0</v>
      </c>
      <c r="W21" s="211">
        <v>0</v>
      </c>
      <c r="X21" s="211">
        <f t="shared" si="3"/>
        <v>0</v>
      </c>
      <c r="Y21" s="211">
        <f t="shared" si="4"/>
        <v>0</v>
      </c>
      <c r="Z21" s="211">
        <v>0</v>
      </c>
      <c r="AA21" s="211">
        <f t="shared" si="5"/>
        <v>0</v>
      </c>
    </row>
    <row r="22" spans="1:28" x14ac:dyDescent="0.3">
      <c r="A22" s="202" t="s">
        <v>394</v>
      </c>
      <c r="B22" s="217">
        <v>0</v>
      </c>
      <c r="C22" s="217">
        <v>0</v>
      </c>
      <c r="D22" s="217">
        <v>0</v>
      </c>
      <c r="E22" s="217">
        <v>0</v>
      </c>
      <c r="F22" s="217">
        <v>0</v>
      </c>
      <c r="G22" s="217">
        <v>0</v>
      </c>
      <c r="H22" s="217">
        <v>0</v>
      </c>
      <c r="I22" s="217">
        <v>0</v>
      </c>
      <c r="J22" s="217">
        <v>0</v>
      </c>
      <c r="K22" s="217">
        <v>0</v>
      </c>
      <c r="L22" s="217">
        <v>0</v>
      </c>
      <c r="M22" s="225">
        <v>0</v>
      </c>
      <c r="N22" s="211">
        <f t="shared" si="0"/>
        <v>0</v>
      </c>
      <c r="O22" s="211">
        <v>0</v>
      </c>
      <c r="P22" s="211">
        <v>0</v>
      </c>
      <c r="Q22" s="211">
        <v>0</v>
      </c>
      <c r="R22" s="211">
        <f t="shared" si="1"/>
        <v>0</v>
      </c>
      <c r="S22" s="211">
        <v>0</v>
      </c>
      <c r="T22" s="211">
        <v>0</v>
      </c>
      <c r="U22" s="211">
        <v>0</v>
      </c>
      <c r="V22" s="211">
        <f t="shared" si="2"/>
        <v>0</v>
      </c>
      <c r="W22" s="211">
        <v>0</v>
      </c>
      <c r="X22" s="211">
        <f t="shared" si="3"/>
        <v>0</v>
      </c>
      <c r="Y22" s="211">
        <f t="shared" si="4"/>
        <v>0</v>
      </c>
      <c r="Z22" s="211">
        <v>0</v>
      </c>
      <c r="AA22" s="211">
        <f t="shared" si="5"/>
        <v>0</v>
      </c>
    </row>
    <row r="23" spans="1:28" x14ac:dyDescent="0.3">
      <c r="A23" s="202" t="s">
        <v>393</v>
      </c>
      <c r="B23" s="217">
        <v>0</v>
      </c>
      <c r="C23" s="217">
        <v>0</v>
      </c>
      <c r="D23" s="217">
        <v>0</v>
      </c>
      <c r="E23" s="217">
        <v>0</v>
      </c>
      <c r="F23" s="217">
        <v>0</v>
      </c>
      <c r="G23" s="217">
        <v>0</v>
      </c>
      <c r="H23" s="217">
        <v>0</v>
      </c>
      <c r="I23" s="217">
        <v>0</v>
      </c>
      <c r="J23" s="217">
        <v>0</v>
      </c>
      <c r="K23" s="217">
        <v>0</v>
      </c>
      <c r="L23" s="217">
        <v>0</v>
      </c>
      <c r="M23" s="225">
        <v>0</v>
      </c>
      <c r="N23" s="211">
        <f t="shared" si="0"/>
        <v>0</v>
      </c>
      <c r="O23" s="211">
        <v>0</v>
      </c>
      <c r="P23" s="211">
        <v>0</v>
      </c>
      <c r="Q23" s="211">
        <v>0</v>
      </c>
      <c r="R23" s="211">
        <f t="shared" si="1"/>
        <v>0</v>
      </c>
      <c r="S23" s="211">
        <v>0</v>
      </c>
      <c r="T23" s="211">
        <v>0</v>
      </c>
      <c r="U23" s="211">
        <v>0</v>
      </c>
      <c r="V23" s="211">
        <f t="shared" si="2"/>
        <v>0</v>
      </c>
      <c r="W23" s="211">
        <v>0</v>
      </c>
      <c r="X23" s="211">
        <f t="shared" si="3"/>
        <v>0</v>
      </c>
      <c r="Y23" s="211">
        <f t="shared" si="4"/>
        <v>0</v>
      </c>
      <c r="Z23" s="211">
        <v>0</v>
      </c>
      <c r="AA23" s="211">
        <f t="shared" si="5"/>
        <v>0</v>
      </c>
    </row>
    <row r="24" spans="1:28" x14ac:dyDescent="0.3">
      <c r="A24" s="202" t="s">
        <v>392</v>
      </c>
      <c r="B24" s="217">
        <v>0</v>
      </c>
      <c r="C24" s="217">
        <v>0</v>
      </c>
      <c r="D24" s="217">
        <v>0</v>
      </c>
      <c r="E24" s="217">
        <v>0</v>
      </c>
      <c r="F24" s="217">
        <v>0</v>
      </c>
      <c r="G24" s="217">
        <v>0</v>
      </c>
      <c r="H24" s="217">
        <v>0</v>
      </c>
      <c r="I24" s="217">
        <v>0</v>
      </c>
      <c r="J24" s="217">
        <v>0</v>
      </c>
      <c r="K24" s="217">
        <v>0</v>
      </c>
      <c r="L24" s="217">
        <v>0</v>
      </c>
      <c r="M24" s="225">
        <v>0</v>
      </c>
      <c r="N24" s="211">
        <f t="shared" si="0"/>
        <v>0</v>
      </c>
      <c r="O24" s="211">
        <v>0</v>
      </c>
      <c r="P24" s="211">
        <v>0</v>
      </c>
      <c r="Q24" s="211">
        <v>0</v>
      </c>
      <c r="R24" s="211">
        <f t="shared" si="1"/>
        <v>0</v>
      </c>
      <c r="S24" s="211">
        <v>0</v>
      </c>
      <c r="T24" s="211">
        <v>0</v>
      </c>
      <c r="U24" s="211">
        <v>0</v>
      </c>
      <c r="V24" s="211">
        <f t="shared" si="2"/>
        <v>0</v>
      </c>
      <c r="W24" s="211">
        <v>0</v>
      </c>
      <c r="X24" s="211">
        <f t="shared" si="3"/>
        <v>0</v>
      </c>
      <c r="Y24" s="211">
        <f t="shared" si="4"/>
        <v>0</v>
      </c>
      <c r="Z24" s="211">
        <v>0</v>
      </c>
      <c r="AA24" s="211">
        <f t="shared" si="5"/>
        <v>0</v>
      </c>
    </row>
    <row r="25" spans="1:28" x14ac:dyDescent="0.3">
      <c r="A25" s="202" t="s">
        <v>391</v>
      </c>
      <c r="B25" s="217">
        <v>0</v>
      </c>
      <c r="C25" s="217">
        <v>0</v>
      </c>
      <c r="D25" s="217">
        <v>0</v>
      </c>
      <c r="E25" s="217">
        <v>0</v>
      </c>
      <c r="F25" s="217">
        <v>0</v>
      </c>
      <c r="G25" s="217">
        <v>0</v>
      </c>
      <c r="H25" s="217">
        <v>0</v>
      </c>
      <c r="I25" s="217">
        <v>0</v>
      </c>
      <c r="J25" s="217">
        <v>0</v>
      </c>
      <c r="K25" s="217">
        <v>0</v>
      </c>
      <c r="L25" s="217">
        <v>0</v>
      </c>
      <c r="M25" s="225">
        <v>0</v>
      </c>
      <c r="N25" s="211">
        <f t="shared" si="0"/>
        <v>0</v>
      </c>
      <c r="O25" s="211">
        <v>0</v>
      </c>
      <c r="P25" s="211">
        <v>0</v>
      </c>
      <c r="Q25" s="211">
        <v>0</v>
      </c>
      <c r="R25" s="211">
        <f t="shared" si="1"/>
        <v>0</v>
      </c>
      <c r="S25" s="211">
        <v>0</v>
      </c>
      <c r="T25" s="211">
        <v>0</v>
      </c>
      <c r="U25" s="211">
        <v>0</v>
      </c>
      <c r="V25" s="211">
        <f t="shared" si="2"/>
        <v>0</v>
      </c>
      <c r="W25" s="211">
        <v>0</v>
      </c>
      <c r="X25" s="211">
        <f t="shared" si="3"/>
        <v>0</v>
      </c>
      <c r="Y25" s="211">
        <f t="shared" si="4"/>
        <v>0</v>
      </c>
      <c r="Z25" s="211">
        <v>0</v>
      </c>
      <c r="AA25" s="211">
        <f t="shared" si="5"/>
        <v>0</v>
      </c>
    </row>
    <row r="26" spans="1:28" x14ac:dyDescent="0.3">
      <c r="A26" s="202" t="s">
        <v>364</v>
      </c>
      <c r="B26" s="445">
        <v>0</v>
      </c>
      <c r="C26" s="217">
        <v>0</v>
      </c>
      <c r="D26" s="217">
        <v>0</v>
      </c>
      <c r="E26" s="217">
        <v>0</v>
      </c>
      <c r="F26" s="217">
        <v>0</v>
      </c>
      <c r="G26" s="217">
        <v>0</v>
      </c>
      <c r="H26" s="217">
        <v>0</v>
      </c>
      <c r="I26" s="217">
        <v>0</v>
      </c>
      <c r="J26" s="217">
        <v>0</v>
      </c>
      <c r="K26" s="217">
        <v>0</v>
      </c>
      <c r="L26" s="217">
        <v>0</v>
      </c>
      <c r="M26" s="446">
        <v>0</v>
      </c>
      <c r="N26" s="211">
        <f t="shared" si="0"/>
        <v>0</v>
      </c>
      <c r="O26" s="211">
        <f>B26</f>
        <v>0</v>
      </c>
      <c r="P26" s="211">
        <v>0</v>
      </c>
      <c r="Q26" s="211">
        <v>0</v>
      </c>
      <c r="R26" s="211">
        <f t="shared" si="1"/>
        <v>0</v>
      </c>
      <c r="S26" s="211">
        <f>M26</f>
        <v>0</v>
      </c>
      <c r="T26" s="211">
        <v>0</v>
      </c>
      <c r="U26" s="211">
        <v>0</v>
      </c>
      <c r="V26" s="211">
        <f t="shared" si="2"/>
        <v>0</v>
      </c>
      <c r="W26" s="211">
        <v>0</v>
      </c>
      <c r="X26" s="211">
        <f t="shared" si="3"/>
        <v>0</v>
      </c>
      <c r="Y26" s="211">
        <f t="shared" si="4"/>
        <v>0</v>
      </c>
      <c r="Z26" s="211">
        <v>0</v>
      </c>
      <c r="AA26" s="211">
        <f t="shared" si="5"/>
        <v>0</v>
      </c>
    </row>
    <row r="27" spans="1:28" x14ac:dyDescent="0.3">
      <c r="A27" s="202" t="s">
        <v>363</v>
      </c>
      <c r="B27" s="445">
        <v>0</v>
      </c>
      <c r="C27" s="217">
        <v>0</v>
      </c>
      <c r="D27" s="217">
        <v>0</v>
      </c>
      <c r="E27" s="217">
        <v>0</v>
      </c>
      <c r="F27" s="217">
        <v>0</v>
      </c>
      <c r="G27" s="217">
        <v>0</v>
      </c>
      <c r="H27" s="217">
        <v>0</v>
      </c>
      <c r="I27" s="217">
        <v>0</v>
      </c>
      <c r="J27" s="217">
        <v>0</v>
      </c>
      <c r="K27" s="217">
        <v>0</v>
      </c>
      <c r="L27" s="217">
        <v>0</v>
      </c>
      <c r="M27" s="446">
        <v>0</v>
      </c>
      <c r="N27" s="211">
        <f t="shared" si="0"/>
        <v>0</v>
      </c>
      <c r="O27" s="211">
        <f>B27</f>
        <v>0</v>
      </c>
      <c r="P27" s="211">
        <v>0</v>
      </c>
      <c r="Q27" s="211">
        <v>0</v>
      </c>
      <c r="R27" s="211">
        <f t="shared" si="1"/>
        <v>0</v>
      </c>
      <c r="S27" s="211">
        <f>M27</f>
        <v>0</v>
      </c>
      <c r="T27" s="211">
        <v>0</v>
      </c>
      <c r="U27" s="211">
        <v>0</v>
      </c>
      <c r="V27" s="211">
        <f t="shared" si="2"/>
        <v>0</v>
      </c>
      <c r="W27" s="211">
        <v>0</v>
      </c>
      <c r="X27" s="211">
        <f t="shared" si="3"/>
        <v>0</v>
      </c>
      <c r="Y27" s="211">
        <f t="shared" si="4"/>
        <v>0</v>
      </c>
      <c r="Z27" s="211">
        <v>0</v>
      </c>
      <c r="AA27" s="211">
        <f t="shared" si="5"/>
        <v>0</v>
      </c>
    </row>
    <row r="28" spans="1:28" x14ac:dyDescent="0.3">
      <c r="A28" s="202" t="s">
        <v>362</v>
      </c>
      <c r="B28" s="443">
        <v>-32068.38</v>
      </c>
      <c r="C28" s="217">
        <v>0</v>
      </c>
      <c r="D28" s="217">
        <v>0</v>
      </c>
      <c r="E28" s="217">
        <v>0</v>
      </c>
      <c r="F28" s="217">
        <v>0</v>
      </c>
      <c r="G28" s="217">
        <v>0</v>
      </c>
      <c r="H28" s="217">
        <v>0</v>
      </c>
      <c r="I28" s="217">
        <v>0</v>
      </c>
      <c r="J28" s="217">
        <v>0</v>
      </c>
      <c r="K28" s="443">
        <v>-48535.13</v>
      </c>
      <c r="L28" s="217">
        <v>0</v>
      </c>
      <c r="M28" s="444">
        <v>-80603.509999999995</v>
      </c>
      <c r="N28" s="211">
        <f t="shared" si="0"/>
        <v>0</v>
      </c>
      <c r="O28" s="211">
        <f>B28</f>
        <v>-32068.38</v>
      </c>
      <c r="P28" s="211">
        <v>0</v>
      </c>
      <c r="Q28" s="211">
        <v>0</v>
      </c>
      <c r="R28" s="211">
        <f t="shared" si="1"/>
        <v>0</v>
      </c>
      <c r="S28" s="211">
        <f>M28</f>
        <v>-80603.509999999995</v>
      </c>
      <c r="T28" s="211">
        <v>0</v>
      </c>
      <c r="U28" s="211">
        <v>0</v>
      </c>
      <c r="V28" s="211">
        <f t="shared" si="2"/>
        <v>0</v>
      </c>
      <c r="W28" s="211">
        <v>0</v>
      </c>
      <c r="X28" s="211">
        <f t="shared" si="3"/>
        <v>-32068.38</v>
      </c>
      <c r="Y28" s="211">
        <f t="shared" si="4"/>
        <v>0</v>
      </c>
      <c r="Z28" s="211">
        <v>0</v>
      </c>
      <c r="AA28" s="211">
        <f t="shared" si="5"/>
        <v>-80603.509999999995</v>
      </c>
    </row>
    <row r="29" spans="1:28" x14ac:dyDescent="0.3">
      <c r="A29" s="202" t="s">
        <v>763</v>
      </c>
      <c r="B29" s="217">
        <v>0</v>
      </c>
      <c r="C29" s="217">
        <v>0</v>
      </c>
      <c r="D29" s="217">
        <v>0</v>
      </c>
      <c r="E29" s="217">
        <v>0</v>
      </c>
      <c r="F29" s="217">
        <v>0</v>
      </c>
      <c r="G29" s="217">
        <v>0</v>
      </c>
      <c r="H29" s="217">
        <v>0</v>
      </c>
      <c r="I29" s="217">
        <v>0</v>
      </c>
      <c r="J29" s="217">
        <v>0</v>
      </c>
      <c r="K29" s="217">
        <v>0</v>
      </c>
      <c r="L29" s="217">
        <v>0</v>
      </c>
      <c r="M29" s="225">
        <v>0</v>
      </c>
      <c r="N29" s="211">
        <v>0</v>
      </c>
      <c r="O29" s="211">
        <f>B29</f>
        <v>0</v>
      </c>
      <c r="P29" s="211">
        <v>0</v>
      </c>
      <c r="Q29" s="211">
        <v>0</v>
      </c>
      <c r="R29" s="211">
        <f t="shared" si="1"/>
        <v>0</v>
      </c>
      <c r="S29" s="211">
        <f>M29</f>
        <v>0</v>
      </c>
      <c r="T29" s="211">
        <v>0</v>
      </c>
      <c r="U29" s="211">
        <v>0</v>
      </c>
      <c r="V29" s="211">
        <f t="shared" si="2"/>
        <v>0</v>
      </c>
      <c r="W29" s="211">
        <v>0</v>
      </c>
      <c r="X29" s="211">
        <f t="shared" si="3"/>
        <v>0</v>
      </c>
      <c r="Y29" s="211">
        <f t="shared" si="4"/>
        <v>0</v>
      </c>
      <c r="Z29" s="211">
        <v>0</v>
      </c>
      <c r="AA29" s="211">
        <f t="shared" si="5"/>
        <v>0</v>
      </c>
    </row>
    <row r="30" spans="1:28" x14ac:dyDescent="0.3">
      <c r="A30" s="202" t="s">
        <v>390</v>
      </c>
      <c r="B30" s="217">
        <v>0</v>
      </c>
      <c r="C30" s="217">
        <v>0</v>
      </c>
      <c r="D30" s="217">
        <v>0</v>
      </c>
      <c r="E30" s="217">
        <v>0</v>
      </c>
      <c r="F30" s="217">
        <v>0</v>
      </c>
      <c r="G30" s="217">
        <v>0</v>
      </c>
      <c r="H30" s="217">
        <v>0</v>
      </c>
      <c r="I30" s="217">
        <v>0</v>
      </c>
      <c r="J30" s="217">
        <v>0</v>
      </c>
      <c r="K30" s="217">
        <v>0</v>
      </c>
      <c r="L30" s="217">
        <v>0</v>
      </c>
      <c r="M30" s="225">
        <v>0</v>
      </c>
      <c r="N30" s="211">
        <f t="shared" ref="N30:N39" si="6">SUM(O30:Q30)-B30</f>
        <v>0</v>
      </c>
      <c r="O30" s="211">
        <v>0</v>
      </c>
      <c r="P30" s="211">
        <v>0</v>
      </c>
      <c r="Q30" s="211">
        <v>0</v>
      </c>
      <c r="R30" s="211">
        <f t="shared" si="1"/>
        <v>0</v>
      </c>
      <c r="S30" s="211">
        <v>0</v>
      </c>
      <c r="T30" s="211">
        <v>0</v>
      </c>
      <c r="U30" s="211">
        <v>0</v>
      </c>
      <c r="V30" s="211">
        <f t="shared" si="2"/>
        <v>0</v>
      </c>
      <c r="W30" s="211">
        <v>0</v>
      </c>
      <c r="X30" s="211">
        <f t="shared" si="3"/>
        <v>0</v>
      </c>
      <c r="Y30" s="211">
        <f t="shared" si="4"/>
        <v>0</v>
      </c>
      <c r="Z30" s="211">
        <v>0</v>
      </c>
      <c r="AA30" s="211">
        <f t="shared" si="5"/>
        <v>0</v>
      </c>
    </row>
    <row r="31" spans="1:28" x14ac:dyDescent="0.3">
      <c r="A31" s="1133" t="s">
        <v>361</v>
      </c>
      <c r="B31" s="443">
        <v>-20669504.75</v>
      </c>
      <c r="C31" s="217">
        <v>0</v>
      </c>
      <c r="D31" s="1134">
        <f>-896405.92-2754384.84-136.14</f>
        <v>-3650926.9</v>
      </c>
      <c r="E31" s="217">
        <v>0</v>
      </c>
      <c r="F31" s="443">
        <v>-36690.15</v>
      </c>
      <c r="G31" s="443">
        <v>0</v>
      </c>
      <c r="H31" s="217">
        <v>0</v>
      </c>
      <c r="I31" s="217">
        <v>0</v>
      </c>
      <c r="J31" s="217">
        <v>0</v>
      </c>
      <c r="K31" s="217">
        <v>0</v>
      </c>
      <c r="L31" s="217">
        <v>0</v>
      </c>
      <c r="M31" s="1135">
        <f>-21602600.82-2754384.84-136.14</f>
        <v>-24357121.800000001</v>
      </c>
      <c r="N31" s="211">
        <f t="shared" si="6"/>
        <v>0</v>
      </c>
      <c r="O31" s="211">
        <f>B31</f>
        <v>-20669504.75</v>
      </c>
      <c r="P31" s="211">
        <v>0</v>
      </c>
      <c r="Q31" s="211">
        <v>0</v>
      </c>
      <c r="R31" s="211">
        <f t="shared" si="1"/>
        <v>0</v>
      </c>
      <c r="S31" s="211">
        <f>M31</f>
        <v>-24357121.800000001</v>
      </c>
      <c r="T31" s="211">
        <v>0</v>
      </c>
      <c r="U31" s="211">
        <v>0</v>
      </c>
      <c r="V31" s="211">
        <f t="shared" si="2"/>
        <v>0</v>
      </c>
      <c r="W31" s="211">
        <v>0</v>
      </c>
      <c r="X31" s="211">
        <f t="shared" si="3"/>
        <v>-20669504.75</v>
      </c>
      <c r="Y31" s="211">
        <f t="shared" si="4"/>
        <v>0</v>
      </c>
      <c r="Z31" s="211">
        <v>-3503972.12</v>
      </c>
      <c r="AA31" s="211">
        <v>-20853149.68</v>
      </c>
      <c r="AB31" s="211"/>
    </row>
    <row r="32" spans="1:28" x14ac:dyDescent="0.3">
      <c r="A32" s="202" t="s">
        <v>360</v>
      </c>
      <c r="B32" s="217">
        <v>0</v>
      </c>
      <c r="C32" s="217">
        <v>0</v>
      </c>
      <c r="D32" s="443">
        <v>1413445.81</v>
      </c>
      <c r="E32" s="217">
        <v>0</v>
      </c>
      <c r="F32" s="217">
        <v>0</v>
      </c>
      <c r="G32" s="217">
        <v>0</v>
      </c>
      <c r="H32" s="217">
        <v>0</v>
      </c>
      <c r="I32" s="217">
        <v>0</v>
      </c>
      <c r="J32" s="217">
        <v>0</v>
      </c>
      <c r="K32" s="217">
        <v>0</v>
      </c>
      <c r="L32" s="217">
        <v>0</v>
      </c>
      <c r="M32" s="444">
        <v>1413445.81</v>
      </c>
      <c r="N32" s="211">
        <f t="shared" si="6"/>
        <v>0</v>
      </c>
      <c r="O32" s="211">
        <f>B32</f>
        <v>0</v>
      </c>
      <c r="P32" s="211">
        <v>0</v>
      </c>
      <c r="Q32" s="211">
        <v>0</v>
      </c>
      <c r="R32" s="211">
        <f t="shared" si="1"/>
        <v>0</v>
      </c>
      <c r="S32" s="211">
        <f>M32</f>
        <v>1413445.81</v>
      </c>
      <c r="T32" s="211">
        <v>0</v>
      </c>
      <c r="U32" s="211">
        <v>0</v>
      </c>
      <c r="V32" s="211">
        <f t="shared" si="2"/>
        <v>0</v>
      </c>
      <c r="W32" s="211">
        <v>0</v>
      </c>
      <c r="X32" s="211">
        <f t="shared" si="3"/>
        <v>0</v>
      </c>
      <c r="Y32" s="211">
        <f t="shared" si="4"/>
        <v>0</v>
      </c>
      <c r="Z32" s="211">
        <v>0</v>
      </c>
      <c r="AA32" s="211">
        <f t="shared" si="5"/>
        <v>1413445.81</v>
      </c>
      <c r="AB32" s="211"/>
    </row>
    <row r="33" spans="1:28" x14ac:dyDescent="0.3">
      <c r="A33" s="1133" t="s">
        <v>764</v>
      </c>
      <c r="B33" s="217">
        <v>0</v>
      </c>
      <c r="C33" s="217">
        <v>0</v>
      </c>
      <c r="D33" s="1134">
        <f>5740449.85+15870503.11+784.47</f>
        <v>21611737.43</v>
      </c>
      <c r="E33" s="217">
        <v>0</v>
      </c>
      <c r="F33" s="217">
        <v>0</v>
      </c>
      <c r="G33" s="217">
        <v>0</v>
      </c>
      <c r="H33" s="217">
        <v>0</v>
      </c>
      <c r="I33" s="217">
        <v>0</v>
      </c>
      <c r="J33" s="217">
        <v>0</v>
      </c>
      <c r="K33" s="217">
        <v>0</v>
      </c>
      <c r="L33" s="217">
        <v>0</v>
      </c>
      <c r="M33" s="1135">
        <f>5740449.85+15870503.11+784.47</f>
        <v>21611737.43</v>
      </c>
      <c r="N33" s="211">
        <f t="shared" si="6"/>
        <v>0</v>
      </c>
      <c r="O33" s="211">
        <v>0</v>
      </c>
      <c r="P33" s="211">
        <v>0</v>
      </c>
      <c r="Q33" s="211">
        <v>0</v>
      </c>
      <c r="R33" s="211">
        <f t="shared" si="1"/>
        <v>0</v>
      </c>
      <c r="S33" s="211">
        <f>M33</f>
        <v>21611737.43</v>
      </c>
      <c r="T33" s="211">
        <v>0</v>
      </c>
      <c r="U33" s="211">
        <v>0</v>
      </c>
      <c r="V33" s="211">
        <f t="shared" si="2"/>
        <v>0</v>
      </c>
      <c r="W33" s="211">
        <v>0</v>
      </c>
      <c r="X33" s="211">
        <f t="shared" si="3"/>
        <v>0</v>
      </c>
      <c r="Y33" s="211">
        <f t="shared" si="4"/>
        <v>0</v>
      </c>
      <c r="Z33" s="211">
        <v>21611737.43</v>
      </c>
      <c r="AA33" s="211">
        <v>0</v>
      </c>
      <c r="AB33" s="211"/>
    </row>
    <row r="34" spans="1:28" x14ac:dyDescent="0.3">
      <c r="A34" s="1138" t="s">
        <v>359</v>
      </c>
      <c r="B34" s="217">
        <v>0</v>
      </c>
      <c r="C34" s="217">
        <v>0</v>
      </c>
      <c r="D34" s="1139">
        <f>-567878.72-9522.3</f>
        <v>-577401.02</v>
      </c>
      <c r="E34" s="217">
        <v>0</v>
      </c>
      <c r="F34" s="217">
        <v>0</v>
      </c>
      <c r="G34" s="217">
        <v>0</v>
      </c>
      <c r="H34" s="217">
        <v>0</v>
      </c>
      <c r="I34" s="217">
        <v>0</v>
      </c>
      <c r="J34" s="217">
        <v>0</v>
      </c>
      <c r="K34" s="217">
        <v>0</v>
      </c>
      <c r="L34" s="217">
        <v>0</v>
      </c>
      <c r="M34" s="1140">
        <f>-567878.72-9522.3</f>
        <v>-577401.02</v>
      </c>
      <c r="N34" s="211">
        <f t="shared" si="6"/>
        <v>0</v>
      </c>
      <c r="O34" s="211">
        <f>B34</f>
        <v>0</v>
      </c>
      <c r="P34" s="211">
        <v>0</v>
      </c>
      <c r="Q34" s="211">
        <v>0</v>
      </c>
      <c r="R34" s="211">
        <f t="shared" si="1"/>
        <v>0</v>
      </c>
      <c r="S34" s="211">
        <f>M34</f>
        <v>-577401.02</v>
      </c>
      <c r="T34" s="211">
        <v>0</v>
      </c>
      <c r="U34" s="211">
        <v>0</v>
      </c>
      <c r="V34" s="211">
        <f t="shared" si="2"/>
        <v>0</v>
      </c>
      <c r="W34" s="211">
        <v>0</v>
      </c>
      <c r="X34" s="211">
        <f t="shared" si="3"/>
        <v>0</v>
      </c>
      <c r="Y34" s="211">
        <f t="shared" si="4"/>
        <v>0</v>
      </c>
      <c r="Z34" s="211">
        <v>-15262.75</v>
      </c>
      <c r="AA34" s="211">
        <v>-562138.27</v>
      </c>
      <c r="AB34" s="211"/>
    </row>
    <row r="35" spans="1:28" x14ac:dyDescent="0.3">
      <c r="A35" s="202" t="s">
        <v>358</v>
      </c>
      <c r="B35" s="443">
        <v>14023.17</v>
      </c>
      <c r="C35" s="217">
        <v>0</v>
      </c>
      <c r="D35" s="217">
        <v>0</v>
      </c>
      <c r="E35" s="217">
        <v>0</v>
      </c>
      <c r="F35" s="443">
        <v>2372062.73</v>
      </c>
      <c r="G35" s="443">
        <v>0</v>
      </c>
      <c r="H35" s="217">
        <v>0</v>
      </c>
      <c r="I35" s="217">
        <v>0</v>
      </c>
      <c r="J35" s="217">
        <v>0</v>
      </c>
      <c r="K35" s="217">
        <v>0</v>
      </c>
      <c r="L35" s="217">
        <v>0</v>
      </c>
      <c r="M35" s="444">
        <v>2386085.9</v>
      </c>
      <c r="N35" s="211">
        <f t="shared" si="6"/>
        <v>0</v>
      </c>
      <c r="O35" s="211">
        <f>B35</f>
        <v>14023.17</v>
      </c>
      <c r="P35" s="211">
        <v>0</v>
      </c>
      <c r="Q35" s="211">
        <v>0</v>
      </c>
      <c r="R35" s="211">
        <f t="shared" si="1"/>
        <v>0</v>
      </c>
      <c r="S35" s="211">
        <f>M35</f>
        <v>2386085.9</v>
      </c>
      <c r="T35" s="211">
        <v>0</v>
      </c>
      <c r="U35" s="211">
        <v>0</v>
      </c>
      <c r="V35" s="211">
        <f t="shared" si="2"/>
        <v>0</v>
      </c>
      <c r="W35" s="211">
        <v>0</v>
      </c>
      <c r="X35" s="211">
        <f t="shared" si="3"/>
        <v>14023.17</v>
      </c>
      <c r="Y35" s="211">
        <f t="shared" si="4"/>
        <v>0</v>
      </c>
      <c r="Z35" s="211">
        <v>0</v>
      </c>
      <c r="AA35" s="211">
        <f t="shared" si="5"/>
        <v>2386085.9</v>
      </c>
    </row>
    <row r="36" spans="1:28" x14ac:dyDescent="0.3">
      <c r="A36" s="202" t="s">
        <v>357</v>
      </c>
      <c r="B36" s="217">
        <v>0</v>
      </c>
      <c r="C36" s="217">
        <v>0</v>
      </c>
      <c r="D36" s="217">
        <v>0</v>
      </c>
      <c r="E36" s="217">
        <v>0</v>
      </c>
      <c r="F36" s="217">
        <v>0</v>
      </c>
      <c r="G36" s="217">
        <v>0</v>
      </c>
      <c r="H36" s="217">
        <v>0</v>
      </c>
      <c r="I36" s="217">
        <v>0</v>
      </c>
      <c r="J36" s="217">
        <v>0</v>
      </c>
      <c r="K36" s="217">
        <v>0</v>
      </c>
      <c r="L36" s="217">
        <v>0</v>
      </c>
      <c r="M36" s="225">
        <v>0</v>
      </c>
      <c r="N36" s="211">
        <f t="shared" si="6"/>
        <v>0</v>
      </c>
      <c r="O36" s="211">
        <v>0</v>
      </c>
      <c r="P36" s="211">
        <v>0</v>
      </c>
      <c r="Q36" s="211">
        <v>0</v>
      </c>
      <c r="R36" s="211">
        <f t="shared" si="1"/>
        <v>0</v>
      </c>
      <c r="S36" s="211">
        <v>0</v>
      </c>
      <c r="T36" s="211">
        <v>0</v>
      </c>
      <c r="U36" s="211">
        <v>0</v>
      </c>
      <c r="V36" s="211">
        <f t="shared" si="2"/>
        <v>0</v>
      </c>
      <c r="W36" s="211">
        <v>0</v>
      </c>
      <c r="X36" s="211">
        <f t="shared" si="3"/>
        <v>0</v>
      </c>
      <c r="Y36" s="211">
        <f t="shared" si="4"/>
        <v>0</v>
      </c>
      <c r="Z36" s="211">
        <v>0</v>
      </c>
      <c r="AA36" s="211">
        <f t="shared" si="5"/>
        <v>0</v>
      </c>
    </row>
    <row r="37" spans="1:28" x14ac:dyDescent="0.3">
      <c r="A37" s="202" t="s">
        <v>356</v>
      </c>
      <c r="B37" s="217">
        <v>0</v>
      </c>
      <c r="C37" s="217">
        <v>0</v>
      </c>
      <c r="D37" s="217">
        <v>0</v>
      </c>
      <c r="E37" s="217">
        <v>0</v>
      </c>
      <c r="F37" s="217">
        <v>0</v>
      </c>
      <c r="G37" s="217">
        <v>0</v>
      </c>
      <c r="H37" s="217">
        <v>0</v>
      </c>
      <c r="I37" s="217">
        <v>0</v>
      </c>
      <c r="J37" s="217">
        <v>0</v>
      </c>
      <c r="K37" s="217">
        <v>0</v>
      </c>
      <c r="L37" s="217">
        <v>0</v>
      </c>
      <c r="M37" s="225">
        <v>0</v>
      </c>
      <c r="N37" s="211">
        <f t="shared" si="6"/>
        <v>0</v>
      </c>
      <c r="O37" s="211">
        <v>0</v>
      </c>
      <c r="P37" s="211">
        <v>0</v>
      </c>
      <c r="Q37" s="211">
        <v>0</v>
      </c>
      <c r="R37" s="211">
        <f t="shared" si="1"/>
        <v>0</v>
      </c>
      <c r="S37" s="211">
        <v>0</v>
      </c>
      <c r="T37" s="211">
        <v>0</v>
      </c>
      <c r="U37" s="211">
        <v>0</v>
      </c>
      <c r="V37" s="211">
        <f t="shared" si="2"/>
        <v>0</v>
      </c>
      <c r="W37" s="211">
        <v>0</v>
      </c>
      <c r="X37" s="211">
        <f t="shared" si="3"/>
        <v>0</v>
      </c>
      <c r="Y37" s="211">
        <f t="shared" si="4"/>
        <v>0</v>
      </c>
      <c r="Z37" s="211">
        <v>0</v>
      </c>
      <c r="AA37" s="211">
        <f t="shared" si="5"/>
        <v>0</v>
      </c>
    </row>
    <row r="38" spans="1:28" x14ac:dyDescent="0.3">
      <c r="A38" s="202" t="s">
        <v>376</v>
      </c>
      <c r="B38" s="217">
        <v>0</v>
      </c>
      <c r="C38" s="217">
        <v>0</v>
      </c>
      <c r="D38" s="217">
        <v>0</v>
      </c>
      <c r="E38" s="217">
        <v>0</v>
      </c>
      <c r="F38" s="217">
        <v>0</v>
      </c>
      <c r="G38" s="217">
        <v>0</v>
      </c>
      <c r="H38" s="217">
        <v>0</v>
      </c>
      <c r="I38" s="217">
        <v>0</v>
      </c>
      <c r="J38" s="217">
        <v>0</v>
      </c>
      <c r="K38" s="217">
        <v>0</v>
      </c>
      <c r="L38" s="217">
        <v>0</v>
      </c>
      <c r="M38" s="225">
        <v>0</v>
      </c>
      <c r="N38" s="211">
        <f t="shared" si="6"/>
        <v>0</v>
      </c>
      <c r="O38" s="211">
        <v>0</v>
      </c>
      <c r="P38" s="211">
        <v>0</v>
      </c>
      <c r="Q38" s="211">
        <v>0</v>
      </c>
      <c r="R38" s="211">
        <f t="shared" si="1"/>
        <v>0</v>
      </c>
      <c r="S38" s="211">
        <v>0</v>
      </c>
      <c r="T38" s="211">
        <v>0</v>
      </c>
      <c r="U38" s="211">
        <v>0</v>
      </c>
      <c r="V38" s="211">
        <f t="shared" si="2"/>
        <v>0</v>
      </c>
      <c r="W38" s="211">
        <v>0</v>
      </c>
      <c r="X38" s="211">
        <f t="shared" si="3"/>
        <v>0</v>
      </c>
      <c r="Y38" s="211">
        <f t="shared" si="4"/>
        <v>0</v>
      </c>
      <c r="Z38" s="211">
        <v>0</v>
      </c>
      <c r="AA38" s="211">
        <f t="shared" si="5"/>
        <v>0</v>
      </c>
    </row>
    <row r="39" spans="1:28" x14ac:dyDescent="0.3">
      <c r="A39" s="1133" t="s">
        <v>1331</v>
      </c>
      <c r="B39" s="1134">
        <v>14953646.560000001</v>
      </c>
      <c r="C39" s="217">
        <v>0</v>
      </c>
      <c r="D39" s="1134">
        <v>4565.79</v>
      </c>
      <c r="E39" s="217">
        <v>0</v>
      </c>
      <c r="F39" s="217">
        <v>1645.27</v>
      </c>
      <c r="G39" s="217">
        <v>0</v>
      </c>
      <c r="H39" s="217">
        <v>0</v>
      </c>
      <c r="I39" s="217">
        <v>0</v>
      </c>
      <c r="J39" s="217">
        <v>0</v>
      </c>
      <c r="K39" s="217">
        <v>0</v>
      </c>
      <c r="L39" s="217">
        <v>0</v>
      </c>
      <c r="M39" s="1135">
        <f>14953646.56+4565.79+1645.27</f>
        <v>14959857.619999999</v>
      </c>
      <c r="N39" s="211">
        <f t="shared" si="6"/>
        <v>0</v>
      </c>
      <c r="O39" s="211">
        <v>14953646.560000001</v>
      </c>
      <c r="P39" s="211">
        <v>0</v>
      </c>
      <c r="Q39" s="211">
        <v>0</v>
      </c>
      <c r="R39" s="211">
        <f t="shared" si="1"/>
        <v>0</v>
      </c>
      <c r="S39" s="211">
        <v>14959857.619999999</v>
      </c>
      <c r="T39" s="211">
        <v>0</v>
      </c>
      <c r="U39" s="211">
        <v>0</v>
      </c>
      <c r="V39" s="211">
        <f t="shared" si="2"/>
        <v>0</v>
      </c>
      <c r="W39" s="211">
        <f>B39</f>
        <v>14953646.560000001</v>
      </c>
      <c r="X39" s="211">
        <v>0</v>
      </c>
      <c r="Y39" s="211">
        <f t="shared" si="4"/>
        <v>0</v>
      </c>
      <c r="Z39" s="211">
        <f>M39</f>
        <v>14959857.619999999</v>
      </c>
      <c r="AA39" s="211">
        <v>0</v>
      </c>
    </row>
    <row r="40" spans="1:28" x14ac:dyDescent="0.3">
      <c r="A40" s="203" t="s">
        <v>459</v>
      </c>
      <c r="B40" s="218">
        <v>136346416.05000001</v>
      </c>
      <c r="C40" s="218">
        <v>0</v>
      </c>
      <c r="D40" s="218">
        <f>5689611.02+15870503.11-2754384.84+784.47-136.14-9522.3</f>
        <v>18796855.319999997</v>
      </c>
      <c r="E40" s="218">
        <v>25466628.25</v>
      </c>
      <c r="F40" s="218">
        <v>34430889.909999996</v>
      </c>
      <c r="G40" s="218">
        <v>0</v>
      </c>
      <c r="H40" s="218">
        <v>0</v>
      </c>
      <c r="I40" s="218">
        <v>0</v>
      </c>
      <c r="J40" s="218">
        <v>0</v>
      </c>
      <c r="K40" s="218">
        <v>-48535.13</v>
      </c>
      <c r="L40" s="218">
        <v>0</v>
      </c>
      <c r="M40" s="227">
        <f>201885010.1+15870503.11-2754384.84+784.47-136.14-9522.3</f>
        <v>214992254.39999998</v>
      </c>
      <c r="N40" s="211"/>
      <c r="O40" s="211"/>
      <c r="P40" s="211"/>
      <c r="Q40" s="211"/>
      <c r="R40" s="211"/>
      <c r="S40" s="211"/>
      <c r="T40" s="211"/>
      <c r="U40" s="211"/>
      <c r="V40" s="211"/>
      <c r="W40" s="211"/>
      <c r="X40" s="211"/>
      <c r="Y40" s="211"/>
      <c r="Z40" s="211"/>
      <c r="AA40" s="211"/>
    </row>
    <row r="41" spans="1:28" x14ac:dyDescent="0.3">
      <c r="A41" s="202" t="s">
        <v>355</v>
      </c>
      <c r="B41" s="443">
        <v>59549055.329999998</v>
      </c>
      <c r="C41" s="217">
        <v>0</v>
      </c>
      <c r="D41" s="217">
        <v>0</v>
      </c>
      <c r="E41" s="217">
        <v>0</v>
      </c>
      <c r="F41" s="217">
        <v>0</v>
      </c>
      <c r="G41" s="217">
        <v>0</v>
      </c>
      <c r="H41" s="217">
        <v>0</v>
      </c>
      <c r="I41" s="217">
        <v>0</v>
      </c>
      <c r="J41" s="443">
        <v>4131215.86</v>
      </c>
      <c r="K41" s="217">
        <v>0</v>
      </c>
      <c r="L41" s="217">
        <v>0</v>
      </c>
      <c r="M41" s="444">
        <v>63680271.189999998</v>
      </c>
      <c r="N41" s="211">
        <f>SUM(O41:Q41)-B41</f>
        <v>0</v>
      </c>
      <c r="O41" s="211">
        <f>B41</f>
        <v>59549055.329999998</v>
      </c>
      <c r="P41" s="211">
        <v>0</v>
      </c>
      <c r="Q41" s="211">
        <v>0</v>
      </c>
      <c r="R41" s="211">
        <f>SUM(S41:U41)-M41</f>
        <v>0</v>
      </c>
      <c r="S41" s="211">
        <f>M41</f>
        <v>63680271.189999998</v>
      </c>
      <c r="T41" s="211">
        <v>0</v>
      </c>
      <c r="U41" s="211">
        <v>0</v>
      </c>
      <c r="V41" s="211">
        <f>B41-SUM(W41,X41)</f>
        <v>0</v>
      </c>
      <c r="W41" s="211">
        <v>0</v>
      </c>
      <c r="X41" s="211">
        <f>B41</f>
        <v>59549055.329999998</v>
      </c>
      <c r="Y41" s="211">
        <f t="shared" si="4"/>
        <v>0</v>
      </c>
      <c r="Z41" s="211">
        <v>0</v>
      </c>
      <c r="AA41" s="211">
        <f t="shared" si="5"/>
        <v>63680271.189999998</v>
      </c>
    </row>
    <row r="42" spans="1:28" x14ac:dyDescent="0.3">
      <c r="A42" s="202" t="s">
        <v>354</v>
      </c>
      <c r="B42" s="443">
        <v>-421622.84</v>
      </c>
      <c r="C42" s="217">
        <v>0</v>
      </c>
      <c r="D42" s="217">
        <v>0</v>
      </c>
      <c r="E42" s="217">
        <v>0</v>
      </c>
      <c r="F42" s="217">
        <v>0</v>
      </c>
      <c r="G42" s="217">
        <v>0</v>
      </c>
      <c r="H42" s="217">
        <v>0</v>
      </c>
      <c r="I42" s="217">
        <v>0</v>
      </c>
      <c r="J42" s="443">
        <v>-24289.22</v>
      </c>
      <c r="K42" s="217">
        <v>0</v>
      </c>
      <c r="L42" s="217">
        <v>0</v>
      </c>
      <c r="M42" s="444">
        <v>-445912.06</v>
      </c>
      <c r="N42" s="211">
        <f>SUM(O42:Q42)-B42</f>
        <v>0</v>
      </c>
      <c r="O42" s="211">
        <f>B42</f>
        <v>-421622.84</v>
      </c>
      <c r="P42" s="211">
        <v>0</v>
      </c>
      <c r="Q42" s="211">
        <v>0</v>
      </c>
      <c r="R42" s="211">
        <f>SUM(S42:U42)-M42</f>
        <v>0</v>
      </c>
      <c r="S42" s="211">
        <f>M42</f>
        <v>-445912.06</v>
      </c>
      <c r="T42" s="211">
        <v>0</v>
      </c>
      <c r="U42" s="211">
        <v>0</v>
      </c>
      <c r="V42" s="211">
        <f>B42-SUM(W42,X42)</f>
        <v>0</v>
      </c>
      <c r="W42" s="211">
        <v>0</v>
      </c>
      <c r="X42" s="211">
        <f>B42</f>
        <v>-421622.84</v>
      </c>
      <c r="Y42" s="211">
        <f t="shared" si="4"/>
        <v>0</v>
      </c>
      <c r="Z42" s="211">
        <v>0</v>
      </c>
      <c r="AA42" s="211">
        <f t="shared" si="5"/>
        <v>-445912.06</v>
      </c>
    </row>
    <row r="43" spans="1:28" x14ac:dyDescent="0.3">
      <c r="A43" s="202" t="s">
        <v>353</v>
      </c>
      <c r="B43" s="443">
        <v>-10311956.17</v>
      </c>
      <c r="C43" s="217">
        <v>0</v>
      </c>
      <c r="D43" s="217">
        <v>0</v>
      </c>
      <c r="E43" s="217">
        <v>0</v>
      </c>
      <c r="F43" s="217">
        <v>0</v>
      </c>
      <c r="G43" s="217">
        <v>0</v>
      </c>
      <c r="H43" s="217">
        <v>0</v>
      </c>
      <c r="I43" s="217">
        <v>0</v>
      </c>
      <c r="J43" s="217">
        <v>0</v>
      </c>
      <c r="K43" s="217">
        <v>0</v>
      </c>
      <c r="L43" s="217">
        <v>0</v>
      </c>
      <c r="M43" s="444">
        <v>-10311956.17</v>
      </c>
      <c r="N43" s="211">
        <f>SUM(O43:Q43)-B43</f>
        <v>0</v>
      </c>
      <c r="O43" s="211">
        <f>B43</f>
        <v>-10311956.17</v>
      </c>
      <c r="P43" s="211">
        <v>0</v>
      </c>
      <c r="Q43" s="211">
        <v>0</v>
      </c>
      <c r="R43" s="211">
        <f>SUM(S43:U43)-M43</f>
        <v>0</v>
      </c>
      <c r="S43" s="211">
        <f>M43</f>
        <v>-10311956.17</v>
      </c>
      <c r="T43" s="211">
        <v>0</v>
      </c>
      <c r="U43" s="211">
        <v>0</v>
      </c>
      <c r="V43" s="211">
        <f>B43-SUM(W43,X43)</f>
        <v>0</v>
      </c>
      <c r="W43" s="211">
        <v>0</v>
      </c>
      <c r="X43" s="211">
        <f>B43</f>
        <v>-10311956.17</v>
      </c>
      <c r="Y43" s="211">
        <f t="shared" si="4"/>
        <v>0</v>
      </c>
      <c r="Z43" s="211">
        <v>0</v>
      </c>
      <c r="AA43" s="211">
        <f t="shared" si="5"/>
        <v>-10311956.17</v>
      </c>
    </row>
    <row r="44" spans="1:28" x14ac:dyDescent="0.3">
      <c r="A44" s="203" t="s">
        <v>460</v>
      </c>
      <c r="B44" s="218">
        <v>48815476.32</v>
      </c>
      <c r="C44" s="218">
        <v>0</v>
      </c>
      <c r="D44" s="218">
        <v>0</v>
      </c>
      <c r="E44" s="218">
        <v>0</v>
      </c>
      <c r="F44" s="218">
        <v>0</v>
      </c>
      <c r="G44" s="218">
        <v>0</v>
      </c>
      <c r="H44" s="218">
        <v>0</v>
      </c>
      <c r="I44" s="218">
        <v>0</v>
      </c>
      <c r="J44" s="218">
        <v>4106926.64</v>
      </c>
      <c r="K44" s="218">
        <v>0</v>
      </c>
      <c r="L44" s="218">
        <v>0</v>
      </c>
      <c r="M44" s="227">
        <v>52922402.960000001</v>
      </c>
      <c r="N44" s="211"/>
      <c r="O44" s="211"/>
      <c r="P44" s="211"/>
      <c r="Q44" s="211"/>
      <c r="R44" s="211"/>
      <c r="S44" s="211"/>
      <c r="T44" s="211"/>
      <c r="U44" s="211"/>
      <c r="V44" s="211"/>
      <c r="W44" s="211"/>
      <c r="X44" s="211"/>
      <c r="Y44" s="211"/>
      <c r="Z44" s="211"/>
      <c r="AA44" s="211"/>
    </row>
    <row r="45" spans="1:28" x14ac:dyDescent="0.3">
      <c r="A45" s="202" t="s">
        <v>352</v>
      </c>
      <c r="B45" s="447">
        <v>1220787.04</v>
      </c>
      <c r="C45" s="448">
        <v>0</v>
      </c>
      <c r="D45" s="448">
        <v>0</v>
      </c>
      <c r="E45" s="448">
        <v>0</v>
      </c>
      <c r="F45" s="448">
        <v>0</v>
      </c>
      <c r="G45" s="448">
        <v>0</v>
      </c>
      <c r="H45" s="448">
        <v>0</v>
      </c>
      <c r="I45" s="448">
        <v>0</v>
      </c>
      <c r="J45" s="448">
        <v>0</v>
      </c>
      <c r="K45" s="448">
        <v>0</v>
      </c>
      <c r="L45" s="448">
        <v>0</v>
      </c>
      <c r="M45" s="449">
        <v>1220787.04</v>
      </c>
      <c r="N45" s="211">
        <f t="shared" ref="N45:N61" si="7">SUM(O45:Q45)-B45</f>
        <v>0</v>
      </c>
      <c r="O45" s="211">
        <f t="shared" ref="O45:O59" si="8">B45</f>
        <v>1220787.04</v>
      </c>
      <c r="P45" s="211">
        <v>0</v>
      </c>
      <c r="Q45" s="211">
        <v>0</v>
      </c>
      <c r="R45" s="211">
        <f t="shared" ref="R45:R61" si="9">SUM(S45:U45)-M45</f>
        <v>0</v>
      </c>
      <c r="S45" s="211">
        <f t="shared" ref="S45:S61" si="10">M45</f>
        <v>1220787.04</v>
      </c>
      <c r="T45" s="211">
        <v>0</v>
      </c>
      <c r="U45" s="211">
        <v>0</v>
      </c>
      <c r="V45" s="211">
        <f t="shared" ref="V45:V61" si="11">B45-SUM(W45,X45)</f>
        <v>0</v>
      </c>
      <c r="W45" s="211">
        <v>0</v>
      </c>
      <c r="X45" s="211">
        <f>B45</f>
        <v>1220787.04</v>
      </c>
      <c r="Y45" s="211">
        <f t="shared" si="4"/>
        <v>0</v>
      </c>
      <c r="Z45" s="211">
        <v>0</v>
      </c>
      <c r="AA45" s="211">
        <f t="shared" si="5"/>
        <v>1220787.04</v>
      </c>
    </row>
    <row r="46" spans="1:28" x14ac:dyDescent="0.3">
      <c r="A46" s="202" t="s">
        <v>351</v>
      </c>
      <c r="B46" s="447">
        <v>-2694.3</v>
      </c>
      <c r="C46" s="448">
        <v>0</v>
      </c>
      <c r="D46" s="448">
        <v>0</v>
      </c>
      <c r="E46" s="448">
        <v>0</v>
      </c>
      <c r="F46" s="448">
        <v>0</v>
      </c>
      <c r="G46" s="448">
        <v>0</v>
      </c>
      <c r="H46" s="448">
        <v>0</v>
      </c>
      <c r="I46" s="448">
        <v>0</v>
      </c>
      <c r="J46" s="448">
        <v>0</v>
      </c>
      <c r="K46" s="448">
        <v>0</v>
      </c>
      <c r="L46" s="448">
        <v>0</v>
      </c>
      <c r="M46" s="449">
        <v>-2694.3</v>
      </c>
      <c r="N46" s="211">
        <f t="shared" si="7"/>
        <v>0</v>
      </c>
      <c r="O46" s="211">
        <f t="shared" si="8"/>
        <v>-2694.3</v>
      </c>
      <c r="P46" s="211">
        <v>0</v>
      </c>
      <c r="Q46" s="211">
        <v>0</v>
      </c>
      <c r="R46" s="211">
        <f t="shared" si="9"/>
        <v>0</v>
      </c>
      <c r="S46" s="211">
        <f t="shared" si="10"/>
        <v>-2694.3</v>
      </c>
      <c r="T46" s="211">
        <v>0</v>
      </c>
      <c r="U46" s="211">
        <v>0</v>
      </c>
      <c r="V46" s="211">
        <f t="shared" si="11"/>
        <v>0</v>
      </c>
      <c r="W46" s="211">
        <v>0</v>
      </c>
      <c r="X46" s="211">
        <f>B46</f>
        <v>-2694.3</v>
      </c>
      <c r="Y46" s="211">
        <f t="shared" si="4"/>
        <v>0</v>
      </c>
      <c r="Z46" s="211">
        <v>0</v>
      </c>
      <c r="AA46" s="211">
        <f t="shared" si="5"/>
        <v>-2694.3</v>
      </c>
    </row>
    <row r="47" spans="1:28" x14ac:dyDescent="0.3">
      <c r="A47" s="202" t="s">
        <v>350</v>
      </c>
      <c r="B47" s="450">
        <v>18871653.02</v>
      </c>
      <c r="C47" s="450">
        <v>987091.25</v>
      </c>
      <c r="D47" s="448">
        <v>0</v>
      </c>
      <c r="E47" s="450">
        <v>4176559.8</v>
      </c>
      <c r="F47" s="450">
        <v>53272.85</v>
      </c>
      <c r="G47" s="450">
        <v>0</v>
      </c>
      <c r="H47" s="448">
        <v>0</v>
      </c>
      <c r="I47" s="448">
        <v>0</v>
      </c>
      <c r="J47" s="448">
        <v>0</v>
      </c>
      <c r="K47" s="448">
        <v>0</v>
      </c>
      <c r="L47" s="448">
        <v>0</v>
      </c>
      <c r="M47" s="451">
        <v>24088576.920000002</v>
      </c>
      <c r="N47" s="211">
        <f t="shared" si="7"/>
        <v>0</v>
      </c>
      <c r="O47" s="211">
        <f t="shared" si="8"/>
        <v>18871653.02</v>
      </c>
      <c r="P47" s="211">
        <v>0</v>
      </c>
      <c r="Q47" s="211">
        <v>0</v>
      </c>
      <c r="R47" s="211">
        <f t="shared" si="9"/>
        <v>0</v>
      </c>
      <c r="S47" s="211">
        <f t="shared" si="10"/>
        <v>24088576.920000002</v>
      </c>
      <c r="T47" s="211">
        <v>0</v>
      </c>
      <c r="U47" s="211">
        <v>0</v>
      </c>
      <c r="V47" s="211">
        <f t="shared" si="11"/>
        <v>0</v>
      </c>
      <c r="W47" s="211">
        <f>B47</f>
        <v>18871653.02</v>
      </c>
      <c r="X47" s="211">
        <v>0</v>
      </c>
      <c r="Y47" s="211">
        <f t="shared" si="4"/>
        <v>0</v>
      </c>
      <c r="Z47" s="211">
        <f>M47</f>
        <v>24088576.920000002</v>
      </c>
      <c r="AA47" s="211">
        <v>0</v>
      </c>
    </row>
    <row r="48" spans="1:28" x14ac:dyDescent="0.3">
      <c r="A48" s="202" t="s">
        <v>349</v>
      </c>
      <c r="B48" s="450">
        <v>1339393.07</v>
      </c>
      <c r="C48" s="448">
        <v>0</v>
      </c>
      <c r="D48" s="448">
        <v>0</v>
      </c>
      <c r="E48" s="450">
        <v>8003.68</v>
      </c>
      <c r="F48" s="450">
        <v>171274.3</v>
      </c>
      <c r="G48" s="450">
        <v>0</v>
      </c>
      <c r="H48" s="448">
        <v>0</v>
      </c>
      <c r="I48" s="448">
        <v>0</v>
      </c>
      <c r="J48" s="448">
        <v>0</v>
      </c>
      <c r="K48" s="448">
        <v>0</v>
      </c>
      <c r="L48" s="448">
        <v>0</v>
      </c>
      <c r="M48" s="451">
        <v>1518671.05</v>
      </c>
      <c r="N48" s="211">
        <f t="shared" si="7"/>
        <v>0</v>
      </c>
      <c r="O48" s="211">
        <f t="shared" si="8"/>
        <v>1339393.07</v>
      </c>
      <c r="P48" s="211">
        <v>0</v>
      </c>
      <c r="Q48" s="211">
        <v>0</v>
      </c>
      <c r="R48" s="211">
        <f t="shared" si="9"/>
        <v>0</v>
      </c>
      <c r="S48" s="211">
        <f t="shared" si="10"/>
        <v>1518671.05</v>
      </c>
      <c r="T48" s="211">
        <v>0</v>
      </c>
      <c r="U48" s="211">
        <v>0</v>
      </c>
      <c r="V48" s="211">
        <f t="shared" si="11"/>
        <v>0</v>
      </c>
      <c r="W48" s="211">
        <f>B48</f>
        <v>1339393.07</v>
      </c>
      <c r="X48" s="211">
        <v>0</v>
      </c>
      <c r="Y48" s="211">
        <f t="shared" si="4"/>
        <v>0</v>
      </c>
      <c r="Z48" s="211">
        <f>M48</f>
        <v>1518671.05</v>
      </c>
      <c r="AA48" s="211">
        <v>0</v>
      </c>
    </row>
    <row r="49" spans="1:31" x14ac:dyDescent="0.3">
      <c r="A49" s="202" t="s">
        <v>765</v>
      </c>
      <c r="B49" s="447">
        <v>0</v>
      </c>
      <c r="C49" s="448">
        <v>0</v>
      </c>
      <c r="D49" s="448">
        <v>0</v>
      </c>
      <c r="E49" s="448">
        <v>0</v>
      </c>
      <c r="F49" s="448">
        <v>0</v>
      </c>
      <c r="G49" s="448">
        <v>1364135.81</v>
      </c>
      <c r="H49" s="448">
        <v>0</v>
      </c>
      <c r="I49" s="448">
        <v>0</v>
      </c>
      <c r="J49" s="448">
        <v>0</v>
      </c>
      <c r="K49" s="448">
        <v>0</v>
      </c>
      <c r="L49" s="448">
        <v>0</v>
      </c>
      <c r="M49" s="449">
        <v>1364135.81</v>
      </c>
      <c r="N49" s="211">
        <f t="shared" si="7"/>
        <v>0</v>
      </c>
      <c r="O49" s="211">
        <f t="shared" si="8"/>
        <v>0</v>
      </c>
      <c r="P49" s="211">
        <v>0</v>
      </c>
      <c r="Q49" s="211">
        <v>0</v>
      </c>
      <c r="R49" s="211">
        <f t="shared" si="9"/>
        <v>0</v>
      </c>
      <c r="S49" s="211">
        <f t="shared" si="10"/>
        <v>1364135.81</v>
      </c>
      <c r="T49" s="211">
        <v>0</v>
      </c>
      <c r="U49" s="211">
        <v>0</v>
      </c>
      <c r="V49" s="211">
        <f t="shared" si="11"/>
        <v>0</v>
      </c>
      <c r="W49" s="211">
        <v>0</v>
      </c>
      <c r="X49" s="211">
        <f>B49</f>
        <v>0</v>
      </c>
      <c r="Y49" s="211">
        <f t="shared" si="4"/>
        <v>0</v>
      </c>
      <c r="Z49" s="211">
        <v>0</v>
      </c>
      <c r="AA49" s="211">
        <f>M49</f>
        <v>1364135.81</v>
      </c>
    </row>
    <row r="50" spans="1:31" x14ac:dyDescent="0.3">
      <c r="A50" s="202" t="s">
        <v>348</v>
      </c>
      <c r="B50" s="450">
        <v>-20211.05</v>
      </c>
      <c r="C50" s="448">
        <v>0</v>
      </c>
      <c r="D50" s="448">
        <v>0</v>
      </c>
      <c r="E50" s="448">
        <v>-4184.5600000000004</v>
      </c>
      <c r="F50" s="448">
        <v>-224.55</v>
      </c>
      <c r="G50" s="448">
        <v>0</v>
      </c>
      <c r="H50" s="448">
        <v>0</v>
      </c>
      <c r="I50" s="448">
        <v>0</v>
      </c>
      <c r="J50" s="448">
        <v>0</v>
      </c>
      <c r="K50" s="450">
        <v>-987</v>
      </c>
      <c r="L50" s="448">
        <v>0</v>
      </c>
      <c r="M50" s="451">
        <v>-25607.16</v>
      </c>
      <c r="N50" s="211">
        <f t="shared" si="7"/>
        <v>0</v>
      </c>
      <c r="O50" s="211">
        <f t="shared" si="8"/>
        <v>-20211.05</v>
      </c>
      <c r="P50" s="211">
        <v>0</v>
      </c>
      <c r="Q50" s="211">
        <v>0</v>
      </c>
      <c r="R50" s="211">
        <f t="shared" si="9"/>
        <v>0</v>
      </c>
      <c r="S50" s="211">
        <f t="shared" si="10"/>
        <v>-25607.16</v>
      </c>
      <c r="T50" s="211">
        <v>0</v>
      </c>
      <c r="U50" s="211">
        <v>0</v>
      </c>
      <c r="V50" s="211">
        <f t="shared" si="11"/>
        <v>0</v>
      </c>
      <c r="W50" s="211">
        <f>B50</f>
        <v>-20211.05</v>
      </c>
      <c r="X50" s="211">
        <v>0</v>
      </c>
      <c r="Y50" s="211">
        <f t="shared" si="4"/>
        <v>0</v>
      </c>
      <c r="Z50" s="211">
        <f>M50</f>
        <v>-25607.16</v>
      </c>
      <c r="AA50" s="211">
        <v>0</v>
      </c>
    </row>
    <row r="51" spans="1:31" x14ac:dyDescent="0.3">
      <c r="A51" s="1133" t="s">
        <v>347</v>
      </c>
      <c r="B51" s="447">
        <v>407079.89</v>
      </c>
      <c r="C51" s="450">
        <v>0</v>
      </c>
      <c r="D51" s="1136">
        <f>16050053.07-15870503.11-784.47</f>
        <v>178765.49000000089</v>
      </c>
      <c r="E51" s="448">
        <v>1675.2</v>
      </c>
      <c r="F51" s="448">
        <v>344642.64</v>
      </c>
      <c r="G51" s="448">
        <v>0</v>
      </c>
      <c r="H51" s="448">
        <v>0</v>
      </c>
      <c r="I51" s="448">
        <v>0</v>
      </c>
      <c r="J51" s="447">
        <v>1271229.27</v>
      </c>
      <c r="K51" s="448">
        <v>0</v>
      </c>
      <c r="L51" s="448">
        <v>0</v>
      </c>
      <c r="M51" s="1137">
        <f>18074680.07-15870503.11-784.47</f>
        <v>2203392.4900000007</v>
      </c>
      <c r="N51" s="211">
        <f t="shared" si="7"/>
        <v>0</v>
      </c>
      <c r="O51" s="211">
        <f t="shared" si="8"/>
        <v>407079.89</v>
      </c>
      <c r="P51" s="211">
        <v>0</v>
      </c>
      <c r="Q51" s="211">
        <v>0</v>
      </c>
      <c r="R51" s="211">
        <f t="shared" si="9"/>
        <v>0</v>
      </c>
      <c r="S51" s="211">
        <f>M51</f>
        <v>2203392.4900000007</v>
      </c>
      <c r="T51" s="211">
        <v>0</v>
      </c>
      <c r="U51" s="211">
        <v>0</v>
      </c>
      <c r="V51" s="211">
        <f t="shared" si="11"/>
        <v>0</v>
      </c>
      <c r="W51" s="211">
        <v>29796.83</v>
      </c>
      <c r="X51" s="211">
        <v>377283.06</v>
      </c>
      <c r="Y51" s="211">
        <f t="shared" si="4"/>
        <v>0</v>
      </c>
      <c r="Z51" s="211">
        <v>29012.36</v>
      </c>
      <c r="AA51" s="211">
        <v>2174380.13</v>
      </c>
      <c r="AB51" s="211"/>
    </row>
    <row r="52" spans="1:31" x14ac:dyDescent="0.3">
      <c r="A52" s="202" t="s">
        <v>346</v>
      </c>
      <c r="B52" s="448">
        <v>0</v>
      </c>
      <c r="C52" s="448">
        <v>0</v>
      </c>
      <c r="D52" s="447">
        <v>118551.93</v>
      </c>
      <c r="E52" s="448">
        <v>0</v>
      </c>
      <c r="F52" s="448">
        <v>0</v>
      </c>
      <c r="G52" s="448">
        <v>0</v>
      </c>
      <c r="H52" s="448">
        <v>0</v>
      </c>
      <c r="I52" s="448">
        <v>0</v>
      </c>
      <c r="J52" s="448">
        <v>0</v>
      </c>
      <c r="K52" s="448">
        <v>0</v>
      </c>
      <c r="L52" s="448">
        <v>0</v>
      </c>
      <c r="M52" s="451">
        <v>118551.93</v>
      </c>
      <c r="N52" s="211">
        <f t="shared" si="7"/>
        <v>0</v>
      </c>
      <c r="O52" s="211">
        <f t="shared" si="8"/>
        <v>0</v>
      </c>
      <c r="P52" s="211">
        <v>0</v>
      </c>
      <c r="Q52" s="211">
        <v>0</v>
      </c>
      <c r="R52" s="211">
        <f t="shared" si="9"/>
        <v>0</v>
      </c>
      <c r="S52" s="211">
        <f t="shared" si="10"/>
        <v>118551.93</v>
      </c>
      <c r="T52" s="211">
        <v>0</v>
      </c>
      <c r="U52" s="211">
        <v>0</v>
      </c>
      <c r="V52" s="211">
        <f t="shared" si="11"/>
        <v>0</v>
      </c>
      <c r="W52" s="211">
        <v>0</v>
      </c>
      <c r="X52" s="211">
        <f>B52</f>
        <v>0</v>
      </c>
      <c r="Y52" s="211">
        <f t="shared" si="4"/>
        <v>0</v>
      </c>
      <c r="Z52" s="211">
        <v>0</v>
      </c>
      <c r="AA52" s="211">
        <f t="shared" ref="AA52:AA58" si="12">M52</f>
        <v>118551.93</v>
      </c>
    </row>
    <row r="53" spans="1:31" x14ac:dyDescent="0.3">
      <c r="A53" s="202" t="s">
        <v>438</v>
      </c>
      <c r="B53" s="448">
        <v>0</v>
      </c>
      <c r="C53" s="448">
        <v>0</v>
      </c>
      <c r="D53" s="448">
        <v>0</v>
      </c>
      <c r="E53" s="448">
        <v>0</v>
      </c>
      <c r="F53" s="448">
        <v>0</v>
      </c>
      <c r="G53" s="448">
        <v>0</v>
      </c>
      <c r="H53" s="448">
        <v>0</v>
      </c>
      <c r="I53" s="448">
        <v>0</v>
      </c>
      <c r="J53" s="448">
        <v>0</v>
      </c>
      <c r="K53" s="448">
        <v>0</v>
      </c>
      <c r="L53" s="448">
        <v>0</v>
      </c>
      <c r="M53" s="451">
        <v>0</v>
      </c>
      <c r="N53" s="211">
        <f t="shared" si="7"/>
        <v>0</v>
      </c>
      <c r="O53" s="211">
        <f t="shared" si="8"/>
        <v>0</v>
      </c>
      <c r="P53" s="211">
        <v>0</v>
      </c>
      <c r="Q53" s="211">
        <v>0</v>
      </c>
      <c r="R53" s="211">
        <f t="shared" si="9"/>
        <v>0</v>
      </c>
      <c r="S53" s="211">
        <f t="shared" si="10"/>
        <v>0</v>
      </c>
      <c r="T53" s="211">
        <v>0</v>
      </c>
      <c r="U53" s="211">
        <v>0</v>
      </c>
      <c r="V53" s="211">
        <f t="shared" si="11"/>
        <v>0</v>
      </c>
      <c r="W53" s="211">
        <v>0</v>
      </c>
      <c r="X53" s="211">
        <f>B53</f>
        <v>0</v>
      </c>
      <c r="Y53" s="211">
        <f t="shared" si="4"/>
        <v>0</v>
      </c>
      <c r="Z53" s="211">
        <v>0</v>
      </c>
      <c r="AA53" s="211">
        <f t="shared" si="12"/>
        <v>0</v>
      </c>
    </row>
    <row r="54" spans="1:31" x14ac:dyDescent="0.3">
      <c r="A54" s="202" t="s">
        <v>455</v>
      </c>
      <c r="B54" s="448">
        <v>0</v>
      </c>
      <c r="C54" s="448">
        <v>0</v>
      </c>
      <c r="D54" s="448">
        <v>0</v>
      </c>
      <c r="E54" s="448">
        <v>0</v>
      </c>
      <c r="F54" s="448">
        <v>0</v>
      </c>
      <c r="G54" s="448">
        <v>0</v>
      </c>
      <c r="H54" s="448">
        <v>0</v>
      </c>
      <c r="I54" s="448">
        <v>0</v>
      </c>
      <c r="J54" s="448">
        <v>0</v>
      </c>
      <c r="K54" s="448">
        <v>0</v>
      </c>
      <c r="L54" s="448">
        <v>0</v>
      </c>
      <c r="M54" s="451">
        <v>0</v>
      </c>
      <c r="N54" s="211">
        <f t="shared" si="7"/>
        <v>0</v>
      </c>
      <c r="O54" s="211">
        <f t="shared" si="8"/>
        <v>0</v>
      </c>
      <c r="P54" s="211">
        <v>0</v>
      </c>
      <c r="Q54" s="211">
        <v>0</v>
      </c>
      <c r="R54" s="211">
        <f t="shared" si="9"/>
        <v>0</v>
      </c>
      <c r="S54" s="211">
        <f t="shared" si="10"/>
        <v>0</v>
      </c>
      <c r="T54" s="211">
        <v>0</v>
      </c>
      <c r="U54" s="211">
        <v>0</v>
      </c>
      <c r="V54" s="211">
        <f t="shared" si="11"/>
        <v>0</v>
      </c>
      <c r="W54" s="211">
        <v>0</v>
      </c>
      <c r="X54" s="211">
        <f>B54</f>
        <v>0</v>
      </c>
      <c r="Y54" s="211">
        <f t="shared" si="4"/>
        <v>0</v>
      </c>
      <c r="Z54" s="211">
        <v>0</v>
      </c>
      <c r="AA54" s="211">
        <f t="shared" si="12"/>
        <v>0</v>
      </c>
    </row>
    <row r="55" spans="1:31" x14ac:dyDescent="0.3">
      <c r="A55" s="1138" t="s">
        <v>345</v>
      </c>
      <c r="B55" s="447">
        <v>-20111.54</v>
      </c>
      <c r="C55" s="448">
        <v>0</v>
      </c>
      <c r="D55" s="1141">
        <f>-1587088.33+9522.3</f>
        <v>-1577566.03</v>
      </c>
      <c r="E55" s="448">
        <v>-3.35</v>
      </c>
      <c r="F55" s="448">
        <v>-20728.5</v>
      </c>
      <c r="G55" s="448">
        <v>0</v>
      </c>
      <c r="H55" s="448">
        <v>0</v>
      </c>
      <c r="I55" s="448">
        <v>0</v>
      </c>
      <c r="J55" s="447">
        <v>-2542.46</v>
      </c>
      <c r="K55" s="450">
        <v>0</v>
      </c>
      <c r="L55" s="448">
        <v>0</v>
      </c>
      <c r="M55" s="1142">
        <f>-1630474.18+9522.3</f>
        <v>-1620951.88</v>
      </c>
      <c r="N55" s="211">
        <f t="shared" si="7"/>
        <v>0</v>
      </c>
      <c r="O55" s="211">
        <f t="shared" si="8"/>
        <v>-20111.54</v>
      </c>
      <c r="P55" s="211">
        <v>0</v>
      </c>
      <c r="Q55" s="211">
        <v>0</v>
      </c>
      <c r="R55" s="211">
        <f t="shared" si="9"/>
        <v>0</v>
      </c>
      <c r="S55" s="211">
        <f t="shared" si="10"/>
        <v>-1620951.88</v>
      </c>
      <c r="T55" s="211">
        <v>0</v>
      </c>
      <c r="U55" s="211">
        <v>0</v>
      </c>
      <c r="V55" s="211">
        <f t="shared" si="11"/>
        <v>0</v>
      </c>
      <c r="W55" s="211">
        <v>-17.88</v>
      </c>
      <c r="X55" s="211">
        <v>-20093.66</v>
      </c>
      <c r="Y55" s="211">
        <f t="shared" si="4"/>
        <v>0</v>
      </c>
      <c r="Z55" s="211">
        <v>0</v>
      </c>
      <c r="AA55" s="211">
        <v>-1620951.88</v>
      </c>
      <c r="AB55" s="211"/>
    </row>
    <row r="56" spans="1:31" x14ac:dyDescent="0.3">
      <c r="A56" s="202" t="s">
        <v>344</v>
      </c>
      <c r="B56" s="448">
        <v>0</v>
      </c>
      <c r="C56" s="448">
        <v>0</v>
      </c>
      <c r="D56" s="447">
        <v>1565223.22</v>
      </c>
      <c r="E56" s="448">
        <v>0</v>
      </c>
      <c r="F56" s="448">
        <v>0</v>
      </c>
      <c r="G56" s="448">
        <v>0</v>
      </c>
      <c r="H56" s="448">
        <v>0</v>
      </c>
      <c r="I56" s="448">
        <v>0</v>
      </c>
      <c r="J56" s="448">
        <v>0</v>
      </c>
      <c r="K56" s="448">
        <v>0</v>
      </c>
      <c r="L56" s="448">
        <v>0</v>
      </c>
      <c r="M56" s="451">
        <v>1565223.22</v>
      </c>
      <c r="N56" s="211">
        <f t="shared" si="7"/>
        <v>0</v>
      </c>
      <c r="O56" s="211">
        <f t="shared" si="8"/>
        <v>0</v>
      </c>
      <c r="P56" s="211">
        <v>0</v>
      </c>
      <c r="Q56" s="211">
        <v>0</v>
      </c>
      <c r="R56" s="211">
        <f t="shared" si="9"/>
        <v>0</v>
      </c>
      <c r="S56" s="211">
        <f t="shared" si="10"/>
        <v>1565223.22</v>
      </c>
      <c r="T56" s="211">
        <v>0</v>
      </c>
      <c r="U56" s="211">
        <v>0</v>
      </c>
      <c r="V56" s="211">
        <f t="shared" si="11"/>
        <v>0</v>
      </c>
      <c r="W56" s="211">
        <v>0</v>
      </c>
      <c r="X56" s="211">
        <f>B56</f>
        <v>0</v>
      </c>
      <c r="Y56" s="211">
        <f t="shared" si="4"/>
        <v>0</v>
      </c>
      <c r="Z56" s="211">
        <v>0</v>
      </c>
      <c r="AA56" s="211">
        <f t="shared" si="12"/>
        <v>1565223.22</v>
      </c>
    </row>
    <row r="57" spans="1:31" x14ac:dyDescent="0.3">
      <c r="A57" s="202" t="s">
        <v>328</v>
      </c>
      <c r="B57" s="448">
        <v>0</v>
      </c>
      <c r="C57" s="448">
        <v>0</v>
      </c>
      <c r="D57" s="447">
        <v>202360.15</v>
      </c>
      <c r="E57" s="448">
        <v>0</v>
      </c>
      <c r="F57" s="448">
        <v>0</v>
      </c>
      <c r="G57" s="448">
        <v>0</v>
      </c>
      <c r="H57" s="448">
        <v>0</v>
      </c>
      <c r="I57" s="448">
        <v>0</v>
      </c>
      <c r="J57" s="448">
        <v>0</v>
      </c>
      <c r="K57" s="448">
        <v>0</v>
      </c>
      <c r="L57" s="448">
        <v>0</v>
      </c>
      <c r="M57" s="451">
        <v>202360.15</v>
      </c>
      <c r="N57" s="211">
        <f t="shared" si="7"/>
        <v>0</v>
      </c>
      <c r="O57" s="211">
        <f t="shared" si="8"/>
        <v>0</v>
      </c>
      <c r="P57" s="211">
        <v>0</v>
      </c>
      <c r="Q57" s="211">
        <v>0</v>
      </c>
      <c r="R57" s="211">
        <f t="shared" si="9"/>
        <v>0</v>
      </c>
      <c r="S57" s="211">
        <f>M57</f>
        <v>202360.15</v>
      </c>
      <c r="T57" s="211">
        <v>0</v>
      </c>
      <c r="U57" s="211">
        <v>0</v>
      </c>
      <c r="V57" s="211">
        <f t="shared" si="11"/>
        <v>0</v>
      </c>
      <c r="W57" s="211">
        <v>0</v>
      </c>
      <c r="X57" s="211">
        <f>B57</f>
        <v>0</v>
      </c>
      <c r="Y57" s="211">
        <f t="shared" si="4"/>
        <v>0</v>
      </c>
      <c r="Z57" s="211">
        <v>0</v>
      </c>
      <c r="AA57" s="211">
        <f t="shared" si="12"/>
        <v>202360.15</v>
      </c>
    </row>
    <row r="58" spans="1:31" x14ac:dyDescent="0.3">
      <c r="A58" s="202" t="s">
        <v>327</v>
      </c>
      <c r="B58" s="448">
        <v>0</v>
      </c>
      <c r="C58" s="448">
        <v>0</v>
      </c>
      <c r="D58" s="447">
        <v>-201849.59</v>
      </c>
      <c r="E58" s="448">
        <v>0</v>
      </c>
      <c r="F58" s="448">
        <v>0</v>
      </c>
      <c r="G58" s="448">
        <v>0</v>
      </c>
      <c r="H58" s="448">
        <v>0</v>
      </c>
      <c r="I58" s="448">
        <v>0</v>
      </c>
      <c r="J58" s="448">
        <v>0</v>
      </c>
      <c r="K58" s="448">
        <v>0</v>
      </c>
      <c r="L58" s="448">
        <v>0</v>
      </c>
      <c r="M58" s="451">
        <v>-201849.59</v>
      </c>
      <c r="N58" s="211">
        <f t="shared" si="7"/>
        <v>0</v>
      </c>
      <c r="O58" s="211">
        <f t="shared" si="8"/>
        <v>0</v>
      </c>
      <c r="P58" s="211">
        <v>0</v>
      </c>
      <c r="Q58" s="211">
        <v>0</v>
      </c>
      <c r="R58" s="211">
        <f t="shared" si="9"/>
        <v>0</v>
      </c>
      <c r="S58" s="211">
        <f t="shared" si="10"/>
        <v>-201849.59</v>
      </c>
      <c r="T58" s="211">
        <v>0</v>
      </c>
      <c r="U58" s="211">
        <v>0</v>
      </c>
      <c r="V58" s="211">
        <f t="shared" si="11"/>
        <v>0</v>
      </c>
      <c r="W58" s="211">
        <v>0</v>
      </c>
      <c r="X58" s="211">
        <f>B58</f>
        <v>0</v>
      </c>
      <c r="Y58" s="211">
        <f t="shared" si="4"/>
        <v>0</v>
      </c>
      <c r="Z58" s="211">
        <v>0</v>
      </c>
      <c r="AA58" s="211">
        <f t="shared" si="12"/>
        <v>-201849.59</v>
      </c>
    </row>
    <row r="59" spans="1:31" x14ac:dyDescent="0.3">
      <c r="A59" s="1133" t="s">
        <v>343</v>
      </c>
      <c r="B59" s="448">
        <v>-2214003.0299999998</v>
      </c>
      <c r="C59" s="450">
        <v>-40307.35</v>
      </c>
      <c r="D59" s="1136">
        <f>-2764001.13+2754384.84+136.14</f>
        <v>-9480.1500000000378</v>
      </c>
      <c r="E59" s="448">
        <v>0</v>
      </c>
      <c r="F59" s="448">
        <v>0</v>
      </c>
      <c r="G59" s="448">
        <v>0</v>
      </c>
      <c r="H59" s="448">
        <v>0</v>
      </c>
      <c r="I59" s="448">
        <v>0</v>
      </c>
      <c r="J59" s="448">
        <v>0</v>
      </c>
      <c r="K59" s="448">
        <v>0</v>
      </c>
      <c r="L59" s="448">
        <v>0</v>
      </c>
      <c r="M59" s="1137">
        <f>-5018311.51+2754384.84+136.14</f>
        <v>-2263790.5299999998</v>
      </c>
      <c r="N59" s="211">
        <f t="shared" si="7"/>
        <v>0</v>
      </c>
      <c r="O59" s="211">
        <f t="shared" si="8"/>
        <v>-2214003.0299999998</v>
      </c>
      <c r="P59" s="211">
        <v>0</v>
      </c>
      <c r="Q59" s="211">
        <v>0</v>
      </c>
      <c r="R59" s="211">
        <f t="shared" si="9"/>
        <v>0</v>
      </c>
      <c r="S59" s="211">
        <f t="shared" si="10"/>
        <v>-2263790.5299999998</v>
      </c>
      <c r="T59" s="211">
        <v>0</v>
      </c>
      <c r="U59" s="211">
        <v>0</v>
      </c>
      <c r="V59" s="211">
        <f t="shared" si="11"/>
        <v>0</v>
      </c>
      <c r="W59" s="211">
        <v>-2060195.95</v>
      </c>
      <c r="X59" s="211">
        <v>-153807.07999999999</v>
      </c>
      <c r="Y59" s="211">
        <f t="shared" si="4"/>
        <v>0</v>
      </c>
      <c r="Z59" s="211">
        <v>-2100367.16</v>
      </c>
      <c r="AA59" s="211">
        <v>-163423.37</v>
      </c>
      <c r="AB59" s="211"/>
      <c r="AD59" s="211"/>
    </row>
    <row r="60" spans="1:31" x14ac:dyDescent="0.3">
      <c r="A60" s="1133" t="s">
        <v>342</v>
      </c>
      <c r="B60" s="1136">
        <f>14953646.56-14953646.56</f>
        <v>0</v>
      </c>
      <c r="C60" s="450">
        <v>2937.05</v>
      </c>
      <c r="D60" s="1136">
        <f>4809.62-4565.79</f>
        <v>243.82999999999993</v>
      </c>
      <c r="E60" s="448">
        <v>0</v>
      </c>
      <c r="F60" s="1136">
        <f>1645.27-1645.27</f>
        <v>0</v>
      </c>
      <c r="G60" s="448">
        <v>0</v>
      </c>
      <c r="H60" s="448">
        <v>0</v>
      </c>
      <c r="I60" s="448">
        <v>0</v>
      </c>
      <c r="J60" s="448">
        <v>0</v>
      </c>
      <c r="K60" s="448">
        <v>0</v>
      </c>
      <c r="L60" s="448">
        <v>0</v>
      </c>
      <c r="M60" s="1137">
        <f>14963038.5-14953646.56-4565.79-1645.27</f>
        <v>3180.8799999994785</v>
      </c>
      <c r="N60" s="211">
        <f>SUM(O60:Q60)-B60</f>
        <v>0</v>
      </c>
      <c r="O60" s="211">
        <v>0</v>
      </c>
      <c r="P60" s="211">
        <v>0</v>
      </c>
      <c r="Q60" s="211">
        <v>0</v>
      </c>
      <c r="R60" s="211">
        <f t="shared" si="9"/>
        <v>5.2159521146677434E-10</v>
      </c>
      <c r="S60" s="211">
        <v>3180.88</v>
      </c>
      <c r="T60" s="211">
        <v>0</v>
      </c>
      <c r="U60" s="211">
        <v>0</v>
      </c>
      <c r="V60" s="211">
        <f t="shared" si="11"/>
        <v>0</v>
      </c>
      <c r="W60" s="211">
        <v>0</v>
      </c>
      <c r="X60" s="211">
        <v>0</v>
      </c>
      <c r="Y60" s="211">
        <f t="shared" si="4"/>
        <v>-5.2159521146677434E-10</v>
      </c>
      <c r="Z60" s="211">
        <v>2937.05</v>
      </c>
      <c r="AA60" s="211">
        <v>243.83</v>
      </c>
      <c r="AB60" s="211"/>
      <c r="AC60" s="211"/>
      <c r="AE60" s="211"/>
    </row>
    <row r="61" spans="1:31" x14ac:dyDescent="0.3">
      <c r="A61" s="202" t="s">
        <v>389</v>
      </c>
      <c r="B61" s="448">
        <v>0</v>
      </c>
      <c r="C61" s="448">
        <v>0</v>
      </c>
      <c r="D61" s="448">
        <v>0</v>
      </c>
      <c r="E61" s="448">
        <v>0</v>
      </c>
      <c r="F61" s="448">
        <v>0</v>
      </c>
      <c r="G61" s="448">
        <v>0</v>
      </c>
      <c r="H61" s="448">
        <v>0</v>
      </c>
      <c r="I61" s="448">
        <v>0</v>
      </c>
      <c r="J61" s="448">
        <v>0</v>
      </c>
      <c r="K61" s="448">
        <v>0</v>
      </c>
      <c r="L61" s="448">
        <v>0</v>
      </c>
      <c r="M61" s="451">
        <v>0</v>
      </c>
      <c r="N61" s="211">
        <f t="shared" si="7"/>
        <v>0</v>
      </c>
      <c r="O61" s="211">
        <f>B61</f>
        <v>0</v>
      </c>
      <c r="P61" s="211">
        <v>0</v>
      </c>
      <c r="Q61" s="211">
        <v>0</v>
      </c>
      <c r="R61" s="211">
        <f t="shared" si="9"/>
        <v>0</v>
      </c>
      <c r="S61" s="211">
        <f t="shared" si="10"/>
        <v>0</v>
      </c>
      <c r="T61" s="211">
        <v>0</v>
      </c>
      <c r="U61" s="211">
        <v>0</v>
      </c>
      <c r="V61" s="211">
        <f t="shared" si="11"/>
        <v>0</v>
      </c>
      <c r="W61" s="211">
        <v>0</v>
      </c>
      <c r="X61" s="211">
        <f>B61</f>
        <v>0</v>
      </c>
      <c r="Y61" s="211">
        <f t="shared" si="4"/>
        <v>0</v>
      </c>
      <c r="Z61" s="211">
        <v>0</v>
      </c>
      <c r="AA61" s="211">
        <f>M61</f>
        <v>0</v>
      </c>
      <c r="AD61" s="211"/>
      <c r="AE61" s="211"/>
    </row>
    <row r="62" spans="1:31" x14ac:dyDescent="0.3">
      <c r="A62" s="203" t="s">
        <v>461</v>
      </c>
      <c r="B62" s="218">
        <v>34535539.659999996</v>
      </c>
      <c r="C62" s="218">
        <v>949720.95</v>
      </c>
      <c r="D62" s="218">
        <f>13388058.94-15870503.11+2754384.84-784.47+136.14+9522.3</f>
        <v>280814.63999999996</v>
      </c>
      <c r="E62" s="218">
        <v>4182050.77</v>
      </c>
      <c r="F62" s="218">
        <v>549882.01</v>
      </c>
      <c r="G62" s="218">
        <v>1364135.81</v>
      </c>
      <c r="H62" s="218">
        <v>0</v>
      </c>
      <c r="I62" s="218">
        <v>0</v>
      </c>
      <c r="J62" s="218">
        <v>1268686.81</v>
      </c>
      <c r="K62" s="218">
        <v>-987</v>
      </c>
      <c r="L62" s="218">
        <v>0</v>
      </c>
      <c r="M62" s="227">
        <f>56237087.95-15870503.11+2754384.84-784.47+136.14+9522.3</f>
        <v>43129843.650000006</v>
      </c>
      <c r="N62" s="211"/>
      <c r="O62" s="211"/>
      <c r="P62" s="211"/>
      <c r="Q62" s="211"/>
      <c r="R62" s="211"/>
      <c r="S62" s="211"/>
      <c r="T62" s="211"/>
      <c r="U62" s="211"/>
      <c r="V62" s="211"/>
      <c r="W62" s="211"/>
      <c r="X62" s="211"/>
      <c r="Y62" s="211"/>
      <c r="Z62" s="211"/>
      <c r="AA62" s="211"/>
    </row>
    <row r="63" spans="1:31" x14ac:dyDescent="0.3">
      <c r="A63" s="202" t="s">
        <v>340</v>
      </c>
      <c r="B63" s="217">
        <v>5398.81</v>
      </c>
      <c r="C63" s="217">
        <v>0</v>
      </c>
      <c r="D63" s="217">
        <v>0</v>
      </c>
      <c r="E63" s="217">
        <v>0</v>
      </c>
      <c r="F63" s="217">
        <v>0</v>
      </c>
      <c r="G63" s="217">
        <v>0</v>
      </c>
      <c r="H63" s="217">
        <v>0</v>
      </c>
      <c r="I63" s="217">
        <v>0</v>
      </c>
      <c r="J63" s="217">
        <v>0</v>
      </c>
      <c r="K63" s="217">
        <v>0</v>
      </c>
      <c r="L63" s="217">
        <v>-5398.81</v>
      </c>
      <c r="M63" s="225">
        <v>0</v>
      </c>
      <c r="N63" s="211">
        <f t="shared" ref="N63:N72" si="13">SUM(O63:Q63)-B63</f>
        <v>0</v>
      </c>
      <c r="O63" s="211">
        <f>B63</f>
        <v>5398.81</v>
      </c>
      <c r="P63" s="211">
        <v>0</v>
      </c>
      <c r="Q63" s="211">
        <v>0</v>
      </c>
      <c r="R63" s="211">
        <f t="shared" ref="R63:R72" si="14">SUM(S63:U63)-M63</f>
        <v>0</v>
      </c>
      <c r="S63" s="211">
        <f>M63</f>
        <v>0</v>
      </c>
      <c r="T63" s="211">
        <v>0</v>
      </c>
      <c r="U63" s="211">
        <v>0</v>
      </c>
      <c r="V63" s="211">
        <f t="shared" ref="V63:V72" si="15">B63-SUM(W63,X63)</f>
        <v>0</v>
      </c>
      <c r="W63" s="211">
        <f t="shared" ref="W63:W70" si="16">B63</f>
        <v>5398.81</v>
      </c>
      <c r="X63" s="211">
        <v>0</v>
      </c>
      <c r="Y63" s="211">
        <f t="shared" si="4"/>
        <v>0</v>
      </c>
      <c r="Z63" s="211">
        <f>M63</f>
        <v>0</v>
      </c>
      <c r="AA63" s="211">
        <v>0</v>
      </c>
    </row>
    <row r="64" spans="1:31" x14ac:dyDescent="0.3">
      <c r="A64" s="202" t="s">
        <v>339</v>
      </c>
      <c r="B64" s="217">
        <v>0</v>
      </c>
      <c r="C64" s="217">
        <v>0</v>
      </c>
      <c r="D64" s="217">
        <v>10053711.189999999</v>
      </c>
      <c r="E64" s="217">
        <v>3948026.54</v>
      </c>
      <c r="F64" s="217">
        <v>9456518.8000000007</v>
      </c>
      <c r="G64" s="217">
        <v>0</v>
      </c>
      <c r="H64" s="217">
        <v>0</v>
      </c>
      <c r="I64" s="217">
        <v>0</v>
      </c>
      <c r="J64" s="217">
        <v>652750.79</v>
      </c>
      <c r="K64" s="217">
        <v>0</v>
      </c>
      <c r="L64" s="217">
        <v>-24111007.32</v>
      </c>
      <c r="M64" s="225">
        <v>0</v>
      </c>
      <c r="N64" s="211">
        <f t="shared" si="13"/>
        <v>0</v>
      </c>
      <c r="O64" s="211">
        <v>0</v>
      </c>
      <c r="P64" s="211">
        <v>0</v>
      </c>
      <c r="Q64" s="211">
        <v>0</v>
      </c>
      <c r="R64" s="211">
        <f t="shared" si="14"/>
        <v>0</v>
      </c>
      <c r="S64" s="211">
        <f t="shared" ref="S64:S72" si="17">M64</f>
        <v>0</v>
      </c>
      <c r="T64" s="211">
        <v>0</v>
      </c>
      <c r="U64" s="211">
        <v>0</v>
      </c>
      <c r="V64" s="211">
        <f t="shared" si="15"/>
        <v>0</v>
      </c>
      <c r="W64" s="211">
        <f t="shared" si="16"/>
        <v>0</v>
      </c>
      <c r="X64" s="211">
        <v>0</v>
      </c>
      <c r="Y64" s="211">
        <f t="shared" si="4"/>
        <v>0</v>
      </c>
      <c r="Z64" s="211">
        <f t="shared" ref="Z64:Z72" si="18">M64</f>
        <v>0</v>
      </c>
      <c r="AA64" s="211">
        <v>0</v>
      </c>
    </row>
    <row r="65" spans="1:29" x14ac:dyDescent="0.3">
      <c r="A65" s="1138" t="s">
        <v>338</v>
      </c>
      <c r="B65" s="1139">
        <f>31556982.35+3000000</f>
        <v>34556982.350000001</v>
      </c>
      <c r="C65" s="217">
        <v>6653.15</v>
      </c>
      <c r="D65" s="217">
        <v>0</v>
      </c>
      <c r="E65" s="217">
        <v>0</v>
      </c>
      <c r="F65" s="217">
        <v>0</v>
      </c>
      <c r="G65" s="217">
        <v>0</v>
      </c>
      <c r="H65" s="217">
        <v>0</v>
      </c>
      <c r="I65" s="217">
        <v>0</v>
      </c>
      <c r="J65" s="217">
        <v>19346.810000000001</v>
      </c>
      <c r="K65" s="217">
        <v>0</v>
      </c>
      <c r="L65" s="1139">
        <f>-31582982.31-3000000</f>
        <v>-34582982.310000002</v>
      </c>
      <c r="M65" s="225">
        <v>0</v>
      </c>
      <c r="N65" s="211">
        <f t="shared" si="13"/>
        <v>0</v>
      </c>
      <c r="O65" s="211">
        <v>10706910.279999999</v>
      </c>
      <c r="P65" s="211">
        <v>12392.18</v>
      </c>
      <c r="Q65" s="211">
        <v>23837679.890000001</v>
      </c>
      <c r="R65" s="211">
        <f t="shared" si="14"/>
        <v>0</v>
      </c>
      <c r="S65" s="211">
        <f t="shared" si="17"/>
        <v>0</v>
      </c>
      <c r="T65" s="211">
        <v>0</v>
      </c>
      <c r="U65" s="211">
        <v>0</v>
      </c>
      <c r="V65" s="211">
        <f t="shared" si="15"/>
        <v>0</v>
      </c>
      <c r="W65" s="211">
        <f t="shared" si="16"/>
        <v>34556982.350000001</v>
      </c>
      <c r="X65" s="211">
        <v>0</v>
      </c>
      <c r="Y65" s="211">
        <f t="shared" si="4"/>
        <v>0</v>
      </c>
      <c r="Z65" s="211">
        <f t="shared" si="18"/>
        <v>0</v>
      </c>
      <c r="AA65" s="211">
        <v>0</v>
      </c>
      <c r="AC65" s="211"/>
    </row>
    <row r="66" spans="1:29" x14ac:dyDescent="0.3">
      <c r="A66" s="202" t="s">
        <v>337</v>
      </c>
      <c r="B66" s="217">
        <v>209170.95</v>
      </c>
      <c r="C66" s="217">
        <v>0</v>
      </c>
      <c r="D66" s="217">
        <v>0</v>
      </c>
      <c r="E66" s="217">
        <v>0</v>
      </c>
      <c r="F66" s="217">
        <v>9480</v>
      </c>
      <c r="G66" s="217">
        <v>0</v>
      </c>
      <c r="H66" s="217">
        <v>0</v>
      </c>
      <c r="I66" s="217">
        <v>0</v>
      </c>
      <c r="J66" s="217">
        <v>0</v>
      </c>
      <c r="K66" s="217">
        <v>0</v>
      </c>
      <c r="L66" s="217">
        <v>-218650.95</v>
      </c>
      <c r="M66" s="225">
        <v>0</v>
      </c>
      <c r="N66" s="211">
        <f t="shared" si="13"/>
        <v>0</v>
      </c>
      <c r="O66" s="211">
        <v>102067.39</v>
      </c>
      <c r="P66" s="211">
        <v>0</v>
      </c>
      <c r="Q66" s="211">
        <v>107103.56</v>
      </c>
      <c r="R66" s="211">
        <f t="shared" si="14"/>
        <v>0</v>
      </c>
      <c r="S66" s="211">
        <f t="shared" si="17"/>
        <v>0</v>
      </c>
      <c r="T66" s="211">
        <v>0</v>
      </c>
      <c r="U66" s="211">
        <v>0</v>
      </c>
      <c r="V66" s="211">
        <f t="shared" si="15"/>
        <v>0</v>
      </c>
      <c r="W66" s="211">
        <f t="shared" si="16"/>
        <v>209170.95</v>
      </c>
      <c r="X66" s="211">
        <v>0</v>
      </c>
      <c r="Y66" s="211">
        <f t="shared" si="4"/>
        <v>0</v>
      </c>
      <c r="Z66" s="211">
        <f t="shared" si="18"/>
        <v>0</v>
      </c>
      <c r="AA66" s="211">
        <v>0</v>
      </c>
    </row>
    <row r="67" spans="1:29" x14ac:dyDescent="0.3">
      <c r="A67" s="202" t="s">
        <v>336</v>
      </c>
      <c r="B67" s="217">
        <v>241871.94</v>
      </c>
      <c r="C67" s="217">
        <v>0</v>
      </c>
      <c r="D67" s="217">
        <v>0</v>
      </c>
      <c r="E67" s="217">
        <v>0</v>
      </c>
      <c r="F67" s="217">
        <v>0</v>
      </c>
      <c r="G67" s="217">
        <v>0</v>
      </c>
      <c r="H67" s="217">
        <v>0</v>
      </c>
      <c r="I67" s="217">
        <v>0</v>
      </c>
      <c r="J67" s="217">
        <v>0</v>
      </c>
      <c r="K67" s="217">
        <v>0</v>
      </c>
      <c r="L67" s="217">
        <v>-241871.94</v>
      </c>
      <c r="M67" s="225">
        <v>0</v>
      </c>
      <c r="N67" s="211">
        <f t="shared" si="13"/>
        <v>0</v>
      </c>
      <c r="O67" s="211">
        <v>149700</v>
      </c>
      <c r="P67" s="211">
        <v>0</v>
      </c>
      <c r="Q67" s="211">
        <v>92171.94</v>
      </c>
      <c r="R67" s="211">
        <f t="shared" si="14"/>
        <v>0</v>
      </c>
      <c r="S67" s="211">
        <f t="shared" si="17"/>
        <v>0</v>
      </c>
      <c r="T67" s="211">
        <v>0</v>
      </c>
      <c r="U67" s="211">
        <v>0</v>
      </c>
      <c r="V67" s="211">
        <f t="shared" si="15"/>
        <v>0</v>
      </c>
      <c r="W67" s="211">
        <f t="shared" si="16"/>
        <v>241871.94</v>
      </c>
      <c r="X67" s="211">
        <v>0</v>
      </c>
      <c r="Y67" s="211">
        <f t="shared" si="4"/>
        <v>0</v>
      </c>
      <c r="Z67" s="211">
        <f t="shared" si="18"/>
        <v>0</v>
      </c>
      <c r="AA67" s="211">
        <v>0</v>
      </c>
    </row>
    <row r="68" spans="1:29" x14ac:dyDescent="0.3">
      <c r="A68" s="202" t="s">
        <v>335</v>
      </c>
      <c r="B68" s="217">
        <v>0</v>
      </c>
      <c r="C68" s="217">
        <v>0</v>
      </c>
      <c r="D68" s="217">
        <v>0</v>
      </c>
      <c r="E68" s="217">
        <v>0</v>
      </c>
      <c r="F68" s="217">
        <v>0</v>
      </c>
      <c r="G68" s="217">
        <v>0</v>
      </c>
      <c r="H68" s="217">
        <v>0</v>
      </c>
      <c r="I68" s="217">
        <v>0</v>
      </c>
      <c r="J68" s="217">
        <v>0</v>
      </c>
      <c r="K68" s="217">
        <v>0</v>
      </c>
      <c r="L68" s="217">
        <v>0</v>
      </c>
      <c r="M68" s="225">
        <v>0</v>
      </c>
      <c r="N68" s="211">
        <f t="shared" si="13"/>
        <v>0</v>
      </c>
      <c r="O68" s="211">
        <v>0</v>
      </c>
      <c r="P68" s="211">
        <v>0</v>
      </c>
      <c r="Q68" s="211">
        <v>0</v>
      </c>
      <c r="R68" s="211">
        <f t="shared" si="14"/>
        <v>0</v>
      </c>
      <c r="S68" s="211">
        <f t="shared" si="17"/>
        <v>0</v>
      </c>
      <c r="T68" s="211">
        <v>0</v>
      </c>
      <c r="U68" s="211">
        <v>0</v>
      </c>
      <c r="V68" s="211">
        <f t="shared" si="15"/>
        <v>0</v>
      </c>
      <c r="W68" s="211">
        <f t="shared" si="16"/>
        <v>0</v>
      </c>
      <c r="X68" s="211">
        <v>0</v>
      </c>
      <c r="Y68" s="211">
        <f t="shared" si="4"/>
        <v>0</v>
      </c>
      <c r="Z68" s="211">
        <f t="shared" si="18"/>
        <v>0</v>
      </c>
      <c r="AA68" s="211">
        <v>0</v>
      </c>
    </row>
    <row r="69" spans="1:29" x14ac:dyDescent="0.3">
      <c r="A69" s="202" t="s">
        <v>1182</v>
      </c>
      <c r="B69" s="217">
        <v>1809230.31</v>
      </c>
      <c r="C69" s="217">
        <v>0</v>
      </c>
      <c r="D69" s="217">
        <v>0</v>
      </c>
      <c r="E69" s="217">
        <v>0</v>
      </c>
      <c r="F69" s="217">
        <v>0</v>
      </c>
      <c r="G69" s="217">
        <v>0</v>
      </c>
      <c r="H69" s="217">
        <v>0</v>
      </c>
      <c r="I69" s="217">
        <v>0</v>
      </c>
      <c r="J69" s="217">
        <v>0</v>
      </c>
      <c r="K69" s="217">
        <v>0</v>
      </c>
      <c r="L69" s="217">
        <v>-1809230.31</v>
      </c>
      <c r="M69" s="225">
        <v>0</v>
      </c>
      <c r="N69" s="211">
        <f t="shared" si="13"/>
        <v>0</v>
      </c>
      <c r="O69" s="211">
        <v>1808437.9</v>
      </c>
      <c r="P69" s="211">
        <v>698</v>
      </c>
      <c r="Q69" s="211">
        <v>94.41</v>
      </c>
      <c r="R69" s="211">
        <f t="shared" si="14"/>
        <v>0</v>
      </c>
      <c r="S69" s="211">
        <f t="shared" si="17"/>
        <v>0</v>
      </c>
      <c r="T69" s="211">
        <v>0</v>
      </c>
      <c r="U69" s="211">
        <v>0</v>
      </c>
      <c r="V69" s="211">
        <f t="shared" si="15"/>
        <v>0</v>
      </c>
      <c r="W69" s="211">
        <f t="shared" si="16"/>
        <v>1809230.31</v>
      </c>
      <c r="X69" s="211">
        <v>0</v>
      </c>
      <c r="Y69" s="211">
        <f t="shared" si="4"/>
        <v>0</v>
      </c>
      <c r="Z69" s="211">
        <f t="shared" si="18"/>
        <v>0</v>
      </c>
      <c r="AA69" s="211">
        <v>0</v>
      </c>
    </row>
    <row r="70" spans="1:29" x14ac:dyDescent="0.3">
      <c r="A70" s="202" t="s">
        <v>333</v>
      </c>
      <c r="B70" s="217">
        <v>-1743344.4</v>
      </c>
      <c r="C70" s="217">
        <v>-593.22</v>
      </c>
      <c r="D70" s="217">
        <v>-1742412.82</v>
      </c>
      <c r="E70" s="217">
        <v>0</v>
      </c>
      <c r="F70" s="217">
        <v>0</v>
      </c>
      <c r="G70" s="217">
        <v>0</v>
      </c>
      <c r="H70" s="217">
        <v>0</v>
      </c>
      <c r="I70" s="217">
        <v>0</v>
      </c>
      <c r="J70" s="217">
        <v>0</v>
      </c>
      <c r="K70" s="217">
        <v>0</v>
      </c>
      <c r="L70" s="217">
        <v>3486350.44</v>
      </c>
      <c r="M70" s="225">
        <v>0</v>
      </c>
      <c r="N70" s="211">
        <f t="shared" si="13"/>
        <v>0</v>
      </c>
      <c r="O70" s="211">
        <v>-1743314.13</v>
      </c>
      <c r="P70" s="211">
        <v>-30.27</v>
      </c>
      <c r="Q70" s="211">
        <v>0</v>
      </c>
      <c r="R70" s="211">
        <f t="shared" si="14"/>
        <v>0</v>
      </c>
      <c r="S70" s="211">
        <f t="shared" si="17"/>
        <v>0</v>
      </c>
      <c r="T70" s="211">
        <v>0</v>
      </c>
      <c r="U70" s="211">
        <v>0</v>
      </c>
      <c r="V70" s="211">
        <f t="shared" si="15"/>
        <v>0</v>
      </c>
      <c r="W70" s="211">
        <f t="shared" si="16"/>
        <v>-1743344.4</v>
      </c>
      <c r="X70" s="211">
        <v>0</v>
      </c>
      <c r="Y70" s="211">
        <f t="shared" si="4"/>
        <v>0</v>
      </c>
      <c r="Z70" s="211">
        <f t="shared" si="18"/>
        <v>0</v>
      </c>
      <c r="AA70" s="211">
        <v>0</v>
      </c>
    </row>
    <row r="71" spans="1:29" x14ac:dyDescent="0.3">
      <c r="A71" s="202" t="s">
        <v>1132</v>
      </c>
      <c r="B71" s="217">
        <v>41026.019999999997</v>
      </c>
      <c r="C71" s="217">
        <v>0</v>
      </c>
      <c r="D71" s="217">
        <v>0</v>
      </c>
      <c r="E71" s="217">
        <v>0</v>
      </c>
      <c r="F71" s="217">
        <v>0</v>
      </c>
      <c r="G71" s="217">
        <v>0</v>
      </c>
      <c r="H71" s="217">
        <v>0</v>
      </c>
      <c r="I71" s="217">
        <v>0</v>
      </c>
      <c r="J71" s="217">
        <v>0</v>
      </c>
      <c r="K71" s="217">
        <v>0</v>
      </c>
      <c r="L71" s="217">
        <v>-41026.019999999997</v>
      </c>
      <c r="M71" s="225">
        <v>0</v>
      </c>
      <c r="N71" s="211">
        <f t="shared" si="13"/>
        <v>0</v>
      </c>
      <c r="O71" s="211">
        <v>41026.019999999997</v>
      </c>
      <c r="P71" s="211">
        <v>0</v>
      </c>
      <c r="Q71" s="211">
        <v>0</v>
      </c>
      <c r="R71" s="211">
        <f t="shared" si="14"/>
        <v>0</v>
      </c>
      <c r="S71" s="211">
        <f t="shared" si="17"/>
        <v>0</v>
      </c>
      <c r="T71" s="211">
        <v>0</v>
      </c>
      <c r="U71" s="211">
        <v>0</v>
      </c>
      <c r="V71" s="211">
        <f t="shared" si="15"/>
        <v>0</v>
      </c>
      <c r="W71" s="211">
        <v>41026.019999999997</v>
      </c>
      <c r="X71" s="211">
        <v>0</v>
      </c>
      <c r="Y71" s="211">
        <f t="shared" si="4"/>
        <v>0</v>
      </c>
      <c r="Z71" s="211">
        <f t="shared" si="18"/>
        <v>0</v>
      </c>
      <c r="AA71" s="211">
        <v>0</v>
      </c>
    </row>
    <row r="72" spans="1:29" x14ac:dyDescent="0.3">
      <c r="A72" s="202" t="s">
        <v>332</v>
      </c>
      <c r="B72" s="217">
        <v>-22118.21</v>
      </c>
      <c r="C72" s="217">
        <v>0</v>
      </c>
      <c r="D72" s="217">
        <v>-6032.23</v>
      </c>
      <c r="E72" s="217">
        <v>-2368.8200000000002</v>
      </c>
      <c r="F72" s="217">
        <v>-5679.6</v>
      </c>
      <c r="G72" s="217">
        <v>0</v>
      </c>
      <c r="H72" s="217">
        <v>0</v>
      </c>
      <c r="I72" s="217">
        <v>0</v>
      </c>
      <c r="J72" s="217">
        <v>-1509.51</v>
      </c>
      <c r="K72" s="217">
        <v>37708.370000000003</v>
      </c>
      <c r="L72" s="217">
        <v>0</v>
      </c>
      <c r="M72" s="225">
        <v>0</v>
      </c>
      <c r="N72" s="211">
        <f t="shared" si="13"/>
        <v>0</v>
      </c>
      <c r="O72" s="211">
        <v>-7688.13</v>
      </c>
      <c r="P72" s="211">
        <v>-7.85</v>
      </c>
      <c r="Q72" s="211">
        <v>-14422.23</v>
      </c>
      <c r="R72" s="211">
        <f t="shared" si="14"/>
        <v>0</v>
      </c>
      <c r="S72" s="211">
        <f t="shared" si="17"/>
        <v>0</v>
      </c>
      <c r="T72" s="211">
        <v>0</v>
      </c>
      <c r="U72" s="211">
        <v>0</v>
      </c>
      <c r="V72" s="211">
        <f t="shared" si="15"/>
        <v>0</v>
      </c>
      <c r="W72" s="211">
        <f>B72</f>
        <v>-22118.21</v>
      </c>
      <c r="X72" s="211">
        <v>0</v>
      </c>
      <c r="Y72" s="211">
        <f t="shared" si="4"/>
        <v>0</v>
      </c>
      <c r="Z72" s="211">
        <f t="shared" si="18"/>
        <v>0</v>
      </c>
      <c r="AA72" s="211">
        <v>0</v>
      </c>
    </row>
    <row r="73" spans="1:29" x14ac:dyDescent="0.3">
      <c r="A73" s="203" t="s">
        <v>462</v>
      </c>
      <c r="B73" s="218">
        <f>32098217.77+3000000</f>
        <v>35098217.769999996</v>
      </c>
      <c r="C73" s="218">
        <v>6059.93</v>
      </c>
      <c r="D73" s="218">
        <v>8305266.1399999997</v>
      </c>
      <c r="E73" s="218">
        <v>3945657.72</v>
      </c>
      <c r="F73" s="218">
        <v>9460319.1999999993</v>
      </c>
      <c r="G73" s="218">
        <v>0</v>
      </c>
      <c r="H73" s="218">
        <v>0</v>
      </c>
      <c r="I73" s="218">
        <v>0</v>
      </c>
      <c r="J73" s="218">
        <v>670588.09</v>
      </c>
      <c r="K73" s="218">
        <v>37708.370000000003</v>
      </c>
      <c r="L73" s="218">
        <f>-54523817.22-3000000</f>
        <v>-57523817.219999999</v>
      </c>
      <c r="M73" s="227">
        <v>0</v>
      </c>
      <c r="N73" s="211"/>
      <c r="O73" s="211"/>
      <c r="P73" s="211"/>
      <c r="Q73" s="211"/>
      <c r="R73" s="211"/>
      <c r="S73" s="211"/>
      <c r="T73" s="211"/>
      <c r="U73" s="211"/>
      <c r="V73" s="211"/>
      <c r="W73" s="211"/>
      <c r="X73" s="211"/>
      <c r="Y73" s="211"/>
      <c r="Z73" s="211"/>
      <c r="AA73" s="211"/>
    </row>
    <row r="74" spans="1:29" x14ac:dyDescent="0.3">
      <c r="A74" s="203" t="s">
        <v>684</v>
      </c>
      <c r="B74" s="218">
        <f>251795649.8+3000000</f>
        <v>254795649.80000001</v>
      </c>
      <c r="C74" s="218">
        <v>955780.88</v>
      </c>
      <c r="D74" s="218">
        <v>27382936.100000001</v>
      </c>
      <c r="E74" s="218">
        <v>33594336.740000002</v>
      </c>
      <c r="F74" s="218">
        <v>44441091.119999997</v>
      </c>
      <c r="G74" s="218">
        <v>1364135.81</v>
      </c>
      <c r="H74" s="218">
        <v>0</v>
      </c>
      <c r="I74" s="218">
        <v>0</v>
      </c>
      <c r="J74" s="218">
        <v>6046201.54</v>
      </c>
      <c r="K74" s="218">
        <v>-11813.76</v>
      </c>
      <c r="L74" s="218">
        <f>-54523817.22-3000000</f>
        <v>-57523817.219999999</v>
      </c>
      <c r="M74" s="227">
        <v>311044501.00999999</v>
      </c>
      <c r="N74" s="211"/>
      <c r="O74" s="211"/>
      <c r="P74" s="211"/>
      <c r="Q74" s="211"/>
      <c r="R74" s="211"/>
      <c r="S74" s="211"/>
      <c r="T74" s="211"/>
      <c r="U74" s="211"/>
      <c r="V74" s="211">
        <f>B74-SUM(W74,X74)</f>
        <v>0</v>
      </c>
      <c r="W74" s="211">
        <f>SUM(W17:W72)</f>
        <v>68212282.36999999</v>
      </c>
      <c r="X74" s="211">
        <f>SUM(X17:X72)</f>
        <v>186583367.42999998</v>
      </c>
      <c r="Y74" s="211">
        <f t="shared" si="4"/>
        <v>0</v>
      </c>
      <c r="Z74" s="211">
        <f>SUM(Z17:Z72)</f>
        <v>56565583.239999995</v>
      </c>
      <c r="AA74" s="211">
        <f>SUM(AA17:AA72)</f>
        <v>254478917.77000001</v>
      </c>
    </row>
    <row r="75" spans="1:29" ht="20.85" customHeight="1" x14ac:dyDescent="0.3">
      <c r="A75" s="202" t="s">
        <v>309</v>
      </c>
      <c r="B75" s="217">
        <v>0</v>
      </c>
      <c r="C75" s="217">
        <v>0</v>
      </c>
      <c r="D75" s="217">
        <v>0</v>
      </c>
      <c r="E75" s="217">
        <v>0</v>
      </c>
      <c r="F75" s="217">
        <v>0</v>
      </c>
      <c r="G75" s="217">
        <v>0</v>
      </c>
      <c r="H75" s="217">
        <v>0</v>
      </c>
      <c r="I75" s="217">
        <v>0</v>
      </c>
      <c r="J75" s="217">
        <v>0</v>
      </c>
      <c r="K75" s="217">
        <v>0</v>
      </c>
      <c r="L75" s="217">
        <v>0</v>
      </c>
      <c r="M75" s="225">
        <v>0</v>
      </c>
      <c r="N75" s="211">
        <f>SUM(O75:Q75)-B75</f>
        <v>0</v>
      </c>
      <c r="O75" s="211">
        <v>0</v>
      </c>
      <c r="P75" s="211">
        <v>0</v>
      </c>
      <c r="Q75" s="211">
        <v>0</v>
      </c>
      <c r="R75" s="211">
        <f>SUM(S75:U75)-M75</f>
        <v>0</v>
      </c>
      <c r="S75" s="211">
        <v>0</v>
      </c>
      <c r="T75" s="211">
        <v>0</v>
      </c>
      <c r="U75" s="211">
        <v>0</v>
      </c>
      <c r="V75" s="211"/>
      <c r="W75" s="211"/>
      <c r="X75" s="211"/>
      <c r="Y75" s="211"/>
      <c r="Z75" s="211"/>
      <c r="AA75" s="211"/>
    </row>
    <row r="76" spans="1:29" ht="21.6" customHeight="1" x14ac:dyDescent="0.3">
      <c r="A76" s="203" t="s">
        <v>487</v>
      </c>
      <c r="B76" s="218">
        <v>0</v>
      </c>
      <c r="C76" s="218">
        <v>0</v>
      </c>
      <c r="D76" s="218">
        <v>0</v>
      </c>
      <c r="E76" s="218">
        <v>0</v>
      </c>
      <c r="F76" s="218">
        <v>0</v>
      </c>
      <c r="G76" s="218">
        <v>0</v>
      </c>
      <c r="H76" s="218">
        <v>0</v>
      </c>
      <c r="I76" s="218">
        <v>0</v>
      </c>
      <c r="J76" s="218">
        <v>0</v>
      </c>
      <c r="K76" s="218">
        <v>0</v>
      </c>
      <c r="L76" s="218">
        <v>0</v>
      </c>
      <c r="M76" s="227">
        <v>0</v>
      </c>
      <c r="N76" s="211"/>
      <c r="O76" s="211"/>
      <c r="P76" s="211"/>
      <c r="Q76" s="211"/>
      <c r="R76" s="211"/>
      <c r="S76" s="211"/>
      <c r="T76" s="211"/>
      <c r="U76" s="211"/>
      <c r="V76" s="211"/>
      <c r="W76" s="211"/>
      <c r="X76" s="211"/>
      <c r="Y76" s="211"/>
      <c r="Z76" s="211"/>
      <c r="AA76" s="211"/>
    </row>
    <row r="77" spans="1:29" x14ac:dyDescent="0.3">
      <c r="A77" s="202" t="s">
        <v>268</v>
      </c>
      <c r="B77" s="217">
        <v>0</v>
      </c>
      <c r="C77" s="217">
        <v>107898.88</v>
      </c>
      <c r="D77" s="217">
        <v>0</v>
      </c>
      <c r="E77" s="217">
        <v>0</v>
      </c>
      <c r="F77" s="217">
        <v>0</v>
      </c>
      <c r="G77" s="217">
        <v>0</v>
      </c>
      <c r="H77" s="217">
        <v>0</v>
      </c>
      <c r="I77" s="217">
        <v>0</v>
      </c>
      <c r="J77" s="217">
        <v>0</v>
      </c>
      <c r="K77" s="217">
        <v>0</v>
      </c>
      <c r="L77" s="217">
        <v>0</v>
      </c>
      <c r="M77" s="225">
        <v>107898.88</v>
      </c>
      <c r="N77" s="211">
        <f>SUM(O77:Q77)-B77</f>
        <v>0</v>
      </c>
      <c r="O77" s="211">
        <v>0</v>
      </c>
      <c r="P77" s="211">
        <v>0</v>
      </c>
      <c r="Q77" s="211">
        <v>0</v>
      </c>
      <c r="R77" s="211">
        <f>SUM(S77:U77)-M77</f>
        <v>0</v>
      </c>
      <c r="S77" s="211">
        <v>0</v>
      </c>
      <c r="T77" s="211">
        <v>0</v>
      </c>
      <c r="U77" s="211">
        <f>M77</f>
        <v>107898.88</v>
      </c>
      <c r="V77" s="211"/>
      <c r="W77" s="211"/>
      <c r="X77" s="211"/>
      <c r="Y77" s="211"/>
      <c r="Z77" s="211"/>
      <c r="AA77" s="211"/>
    </row>
    <row r="78" spans="1:29" x14ac:dyDescent="0.3">
      <c r="A78" s="202" t="s">
        <v>378</v>
      </c>
      <c r="B78" s="217">
        <v>0</v>
      </c>
      <c r="C78" s="217">
        <v>0</v>
      </c>
      <c r="D78" s="217">
        <v>0</v>
      </c>
      <c r="E78" s="217">
        <v>0</v>
      </c>
      <c r="F78" s="217">
        <v>0</v>
      </c>
      <c r="G78" s="217">
        <v>0</v>
      </c>
      <c r="H78" s="217">
        <v>0</v>
      </c>
      <c r="I78" s="217">
        <v>0</v>
      </c>
      <c r="J78" s="217">
        <v>0</v>
      </c>
      <c r="K78" s="217">
        <v>0</v>
      </c>
      <c r="L78" s="217">
        <v>0</v>
      </c>
      <c r="M78" s="225">
        <v>0</v>
      </c>
      <c r="N78" s="211">
        <f>SUM(O78:Q78)-B78</f>
        <v>0</v>
      </c>
      <c r="O78" s="211">
        <v>0</v>
      </c>
      <c r="P78" s="211">
        <v>0</v>
      </c>
      <c r="Q78" s="211">
        <v>0</v>
      </c>
      <c r="R78" s="211">
        <f>SUM(S78:U78)-M78</f>
        <v>0</v>
      </c>
      <c r="S78" s="211">
        <v>0</v>
      </c>
      <c r="T78" s="211">
        <v>0</v>
      </c>
      <c r="U78" s="211">
        <v>0</v>
      </c>
      <c r="V78" s="211"/>
      <c r="W78" s="211"/>
      <c r="X78" s="211"/>
      <c r="Y78" s="211"/>
      <c r="Z78" s="211"/>
      <c r="AA78" s="211"/>
    </row>
    <row r="79" spans="1:29" x14ac:dyDescent="0.3">
      <c r="A79" s="203" t="s">
        <v>470</v>
      </c>
      <c r="B79" s="218">
        <v>0</v>
      </c>
      <c r="C79" s="218">
        <v>107898.88</v>
      </c>
      <c r="D79" s="218">
        <v>0</v>
      </c>
      <c r="E79" s="218">
        <v>0</v>
      </c>
      <c r="F79" s="218">
        <v>0</v>
      </c>
      <c r="G79" s="218">
        <v>0</v>
      </c>
      <c r="H79" s="218">
        <v>0</v>
      </c>
      <c r="I79" s="218">
        <v>0</v>
      </c>
      <c r="J79" s="218">
        <v>0</v>
      </c>
      <c r="K79" s="218">
        <v>0</v>
      </c>
      <c r="L79" s="218">
        <v>0</v>
      </c>
      <c r="M79" s="227">
        <v>107898.88</v>
      </c>
      <c r="N79" s="211"/>
      <c r="O79" s="211"/>
      <c r="P79" s="211"/>
      <c r="Q79" s="211"/>
      <c r="R79" s="211"/>
      <c r="S79" s="211"/>
      <c r="T79" s="211"/>
      <c r="U79" s="211"/>
      <c r="V79" s="211"/>
      <c r="W79" s="211"/>
      <c r="X79" s="211"/>
      <c r="Y79" s="211"/>
      <c r="Z79" s="211"/>
      <c r="AA79" s="211"/>
    </row>
    <row r="80" spans="1:29" x14ac:dyDescent="0.3">
      <c r="A80" s="202" t="s">
        <v>341</v>
      </c>
      <c r="B80" s="217">
        <v>2099821.04</v>
      </c>
      <c r="C80" s="217">
        <v>0</v>
      </c>
      <c r="D80" s="217">
        <v>0</v>
      </c>
      <c r="E80" s="217">
        <v>19326.169999999998</v>
      </c>
      <c r="F80" s="217">
        <v>0</v>
      </c>
      <c r="G80" s="217">
        <v>0</v>
      </c>
      <c r="H80" s="217">
        <v>0</v>
      </c>
      <c r="I80" s="217">
        <v>0</v>
      </c>
      <c r="J80" s="217">
        <v>0</v>
      </c>
      <c r="K80" s="217">
        <v>-19326.169999999998</v>
      </c>
      <c r="L80" s="217">
        <v>-2099821.04</v>
      </c>
      <c r="M80" s="225">
        <v>0</v>
      </c>
      <c r="N80" s="211">
        <f>SUM(O80:Q80)-B80</f>
        <v>0</v>
      </c>
      <c r="O80" s="211">
        <v>0</v>
      </c>
      <c r="P80" s="211">
        <v>0</v>
      </c>
      <c r="Q80" s="211">
        <f>B80</f>
        <v>2099821.04</v>
      </c>
      <c r="R80" s="211">
        <f>SUM(S80:U80)-M80</f>
        <v>0</v>
      </c>
      <c r="S80" s="211">
        <v>0</v>
      </c>
      <c r="T80" s="211">
        <v>0</v>
      </c>
      <c r="U80" s="211">
        <f>M80</f>
        <v>0</v>
      </c>
      <c r="V80" s="211"/>
      <c r="W80" s="211"/>
      <c r="X80" s="211"/>
      <c r="Y80" s="211"/>
      <c r="Z80" s="211"/>
      <c r="AA80" s="211"/>
    </row>
    <row r="81" spans="1:27" x14ac:dyDescent="0.3">
      <c r="A81" s="202" t="s">
        <v>331</v>
      </c>
      <c r="B81" s="217">
        <v>2482482.7999999998</v>
      </c>
      <c r="C81" s="217">
        <v>9582.76</v>
      </c>
      <c r="D81" s="217">
        <v>768743.38</v>
      </c>
      <c r="E81" s="217">
        <v>8024291.3499999996</v>
      </c>
      <c r="F81" s="217">
        <v>22313069.859999999</v>
      </c>
      <c r="G81" s="217">
        <v>0</v>
      </c>
      <c r="H81" s="217">
        <v>0</v>
      </c>
      <c r="I81" s="217">
        <v>3943.81</v>
      </c>
      <c r="J81" s="217">
        <v>0</v>
      </c>
      <c r="K81" s="217">
        <v>0</v>
      </c>
      <c r="L81" s="217">
        <v>-33602113.960000001</v>
      </c>
      <c r="M81" s="225">
        <v>0</v>
      </c>
      <c r="N81" s="211">
        <f>SUM(O81:Q81)-B81</f>
        <v>0</v>
      </c>
      <c r="O81" s="211">
        <v>2432537.31</v>
      </c>
      <c r="P81" s="211">
        <v>33610.800000000003</v>
      </c>
      <c r="Q81" s="211">
        <v>16334.69</v>
      </c>
      <c r="R81" s="211">
        <f>SUM(S81:U81)-M81</f>
        <v>0</v>
      </c>
      <c r="S81" s="211">
        <v>0</v>
      </c>
      <c r="T81" s="211">
        <v>0</v>
      </c>
      <c r="U81" s="211">
        <f>M81</f>
        <v>0</v>
      </c>
      <c r="V81" s="211"/>
      <c r="W81" s="211"/>
      <c r="X81" s="211"/>
      <c r="Y81" s="211"/>
      <c r="Z81" s="211"/>
      <c r="AA81" s="211"/>
    </row>
    <row r="82" spans="1:27" x14ac:dyDescent="0.3">
      <c r="A82" s="203" t="s">
        <v>463</v>
      </c>
      <c r="B82" s="218">
        <v>4582303.84</v>
      </c>
      <c r="C82" s="218">
        <v>9582.76</v>
      </c>
      <c r="D82" s="218">
        <v>768743.38</v>
      </c>
      <c r="E82" s="218">
        <v>8043617.5199999996</v>
      </c>
      <c r="F82" s="218">
        <v>22313069.859999999</v>
      </c>
      <c r="G82" s="218">
        <v>0</v>
      </c>
      <c r="H82" s="218">
        <v>0</v>
      </c>
      <c r="I82" s="218">
        <v>3943.81</v>
      </c>
      <c r="J82" s="218">
        <v>0</v>
      </c>
      <c r="K82" s="218">
        <v>-19326.169999999998</v>
      </c>
      <c r="L82" s="218">
        <v>-35701935</v>
      </c>
      <c r="M82" s="227">
        <v>0</v>
      </c>
      <c r="N82" s="211"/>
      <c r="O82" s="211"/>
      <c r="P82" s="211"/>
      <c r="Q82" s="211"/>
      <c r="R82" s="211"/>
      <c r="S82" s="211"/>
      <c r="T82" s="211"/>
      <c r="U82" s="211"/>
      <c r="V82" s="211"/>
      <c r="W82" s="211"/>
      <c r="X82" s="211"/>
      <c r="Y82" s="211"/>
      <c r="Z82" s="211"/>
      <c r="AA82" s="211"/>
    </row>
    <row r="83" spans="1:27" x14ac:dyDescent="0.3">
      <c r="A83" s="202" t="s">
        <v>265</v>
      </c>
      <c r="B83" s="217">
        <v>0</v>
      </c>
      <c r="C83" s="217">
        <v>0</v>
      </c>
      <c r="D83" s="217">
        <v>0</v>
      </c>
      <c r="E83" s="217">
        <v>0</v>
      </c>
      <c r="F83" s="217">
        <v>0</v>
      </c>
      <c r="G83" s="217">
        <v>10.98</v>
      </c>
      <c r="H83" s="217">
        <v>0</v>
      </c>
      <c r="I83" s="217">
        <v>0</v>
      </c>
      <c r="J83" s="217">
        <v>0</v>
      </c>
      <c r="K83" s="217">
        <v>0</v>
      </c>
      <c r="L83" s="217">
        <v>0</v>
      </c>
      <c r="M83" s="225">
        <v>10.98</v>
      </c>
      <c r="N83" s="211">
        <f>SUM(O83:Q83)-B83</f>
        <v>0</v>
      </c>
      <c r="O83" s="211">
        <v>0</v>
      </c>
      <c r="P83" s="211">
        <v>0</v>
      </c>
      <c r="Q83" s="211">
        <v>0</v>
      </c>
      <c r="R83" s="211">
        <f>SUM(S83:U83)-M83</f>
        <v>0</v>
      </c>
      <c r="S83" s="211">
        <v>0</v>
      </c>
      <c r="T83" s="211">
        <v>0</v>
      </c>
      <c r="U83" s="211">
        <v>10.98</v>
      </c>
      <c r="V83" s="211"/>
      <c r="W83" s="211"/>
      <c r="X83" s="211"/>
      <c r="Y83" s="211"/>
      <c r="Z83" s="211"/>
      <c r="AA83" s="211"/>
    </row>
    <row r="84" spans="1:27" x14ac:dyDescent="0.3">
      <c r="A84" s="202" t="s">
        <v>534</v>
      </c>
      <c r="B84" s="217">
        <v>0</v>
      </c>
      <c r="C84" s="217">
        <v>0</v>
      </c>
      <c r="D84" s="217">
        <v>0</v>
      </c>
      <c r="E84" s="217">
        <v>0</v>
      </c>
      <c r="F84" s="217">
        <v>0</v>
      </c>
      <c r="G84" s="217">
        <v>0</v>
      </c>
      <c r="H84" s="217">
        <v>0</v>
      </c>
      <c r="I84" s="217">
        <v>0</v>
      </c>
      <c r="J84" s="217">
        <v>0</v>
      </c>
      <c r="K84" s="217">
        <v>0</v>
      </c>
      <c r="L84" s="217">
        <v>0</v>
      </c>
      <c r="M84" s="225">
        <v>0</v>
      </c>
      <c r="N84" s="211">
        <f>SUM(O84:Q84)-B84</f>
        <v>0</v>
      </c>
      <c r="O84" s="211">
        <v>0</v>
      </c>
      <c r="P84" s="211">
        <v>0</v>
      </c>
      <c r="Q84" s="211">
        <v>0</v>
      </c>
      <c r="R84" s="211">
        <f>SUM(S84:U84)-M84</f>
        <v>0</v>
      </c>
      <c r="S84" s="211">
        <v>0</v>
      </c>
      <c r="T84" s="211">
        <v>0</v>
      </c>
      <c r="U84" s="211">
        <v>0</v>
      </c>
      <c r="V84" s="211"/>
      <c r="W84" s="211"/>
      <c r="X84" s="211"/>
      <c r="Y84" s="211"/>
      <c r="Z84" s="211"/>
      <c r="AA84" s="211"/>
    </row>
    <row r="85" spans="1:27" x14ac:dyDescent="0.3">
      <c r="A85" s="202" t="s">
        <v>264</v>
      </c>
      <c r="B85" s="217">
        <v>0</v>
      </c>
      <c r="C85" s="217">
        <v>0</v>
      </c>
      <c r="D85" s="217">
        <v>0</v>
      </c>
      <c r="E85" s="217">
        <v>0</v>
      </c>
      <c r="F85" s="217">
        <v>0</v>
      </c>
      <c r="G85" s="217">
        <v>0</v>
      </c>
      <c r="H85" s="217">
        <v>0</v>
      </c>
      <c r="I85" s="217">
        <v>0</v>
      </c>
      <c r="J85" s="217">
        <v>0</v>
      </c>
      <c r="K85" s="217">
        <v>0</v>
      </c>
      <c r="L85" s="217">
        <v>0</v>
      </c>
      <c r="M85" s="225">
        <v>0</v>
      </c>
      <c r="N85" s="211">
        <f>SUM(O85:Q85)-B85</f>
        <v>0</v>
      </c>
      <c r="O85" s="211">
        <v>0</v>
      </c>
      <c r="P85" s="211">
        <v>0</v>
      </c>
      <c r="Q85" s="211">
        <f>B85</f>
        <v>0</v>
      </c>
      <c r="R85" s="211">
        <f>SUM(S85:U85)-M85</f>
        <v>0</v>
      </c>
      <c r="S85" s="211">
        <v>0</v>
      </c>
      <c r="T85" s="211">
        <v>0</v>
      </c>
      <c r="U85" s="211">
        <f>M85</f>
        <v>0</v>
      </c>
      <c r="V85" s="211"/>
      <c r="W85" s="211"/>
      <c r="X85" s="211"/>
      <c r="Y85" s="211"/>
      <c r="Z85" s="211"/>
      <c r="AA85" s="211"/>
    </row>
    <row r="86" spans="1:27" x14ac:dyDescent="0.3">
      <c r="A86" s="202" t="s">
        <v>1179</v>
      </c>
      <c r="B86" s="217">
        <v>279607.21000000002</v>
      </c>
      <c r="C86" s="217">
        <v>0</v>
      </c>
      <c r="D86" s="217">
        <v>0</v>
      </c>
      <c r="E86" s="217">
        <v>0</v>
      </c>
      <c r="F86" s="217">
        <v>0</v>
      </c>
      <c r="G86" s="217">
        <v>0</v>
      </c>
      <c r="H86" s="217">
        <v>0</v>
      </c>
      <c r="I86" s="217">
        <v>0</v>
      </c>
      <c r="J86" s="217">
        <v>0</v>
      </c>
      <c r="K86" s="217">
        <v>0</v>
      </c>
      <c r="L86" s="217">
        <v>0</v>
      </c>
      <c r="M86" s="225">
        <v>279607.21000000002</v>
      </c>
      <c r="N86" s="211">
        <f>SUM(O86:Q86)-B86</f>
        <v>0</v>
      </c>
      <c r="O86" s="211">
        <v>0</v>
      </c>
      <c r="P86" s="211">
        <v>0</v>
      </c>
      <c r="Q86" s="211">
        <v>279607.21000000002</v>
      </c>
      <c r="R86" s="211">
        <f>SUM(S86:U86)-M86</f>
        <v>0</v>
      </c>
      <c r="S86" s="211">
        <v>0</v>
      </c>
      <c r="T86" s="211">
        <v>0</v>
      </c>
      <c r="U86" s="211">
        <v>279607.21000000002</v>
      </c>
      <c r="V86" s="211"/>
      <c r="W86" s="211"/>
      <c r="X86" s="211"/>
      <c r="Y86" s="211"/>
      <c r="Z86" s="211"/>
      <c r="AA86" s="211"/>
    </row>
    <row r="87" spans="1:27" x14ac:dyDescent="0.3">
      <c r="A87" s="203" t="s">
        <v>136</v>
      </c>
      <c r="B87" s="218">
        <v>279607.21000000002</v>
      </c>
      <c r="C87" s="218">
        <v>0</v>
      </c>
      <c r="D87" s="218">
        <v>0</v>
      </c>
      <c r="E87" s="218">
        <v>0</v>
      </c>
      <c r="F87" s="218">
        <v>0</v>
      </c>
      <c r="G87" s="218">
        <v>10.98</v>
      </c>
      <c r="H87" s="218">
        <v>0</v>
      </c>
      <c r="I87" s="218">
        <v>0</v>
      </c>
      <c r="J87" s="218">
        <v>0</v>
      </c>
      <c r="K87" s="218">
        <v>0</v>
      </c>
      <c r="L87" s="218">
        <v>0</v>
      </c>
      <c r="M87" s="227">
        <v>279618.19</v>
      </c>
      <c r="N87" s="211"/>
      <c r="O87" s="211"/>
      <c r="P87" s="211"/>
      <c r="Q87" s="211"/>
      <c r="R87" s="211"/>
      <c r="S87" s="211"/>
      <c r="T87" s="211"/>
      <c r="U87" s="211"/>
      <c r="V87" s="211"/>
      <c r="W87" s="211"/>
      <c r="X87" s="211"/>
      <c r="Y87" s="211"/>
      <c r="Z87" s="211"/>
      <c r="AA87" s="211"/>
    </row>
    <row r="88" spans="1:27" x14ac:dyDescent="0.3">
      <c r="A88" s="202" t="s">
        <v>1180</v>
      </c>
      <c r="B88" s="217">
        <v>-15</v>
      </c>
      <c r="C88" s="217">
        <v>0</v>
      </c>
      <c r="D88" s="217">
        <v>0</v>
      </c>
      <c r="E88" s="217">
        <v>0</v>
      </c>
      <c r="F88" s="217">
        <v>0</v>
      </c>
      <c r="G88" s="217">
        <v>0</v>
      </c>
      <c r="H88" s="217">
        <v>0</v>
      </c>
      <c r="I88" s="217">
        <v>0</v>
      </c>
      <c r="J88" s="217">
        <v>0</v>
      </c>
      <c r="K88" s="217">
        <v>0</v>
      </c>
      <c r="L88" s="217">
        <v>0</v>
      </c>
      <c r="M88" s="225">
        <v>-15</v>
      </c>
      <c r="N88" s="211">
        <f t="shared" ref="N88:N120" si="19">SUM(O88:Q88)-B88</f>
        <v>0</v>
      </c>
      <c r="O88" s="211">
        <v>0</v>
      </c>
      <c r="P88" s="211">
        <v>0</v>
      </c>
      <c r="Q88" s="211">
        <v>-15</v>
      </c>
      <c r="R88" s="211">
        <f t="shared" ref="R88:R148" si="20">SUM(S88:U88)-M88</f>
        <v>0</v>
      </c>
      <c r="S88" s="211">
        <v>0</v>
      </c>
      <c r="T88" s="211">
        <v>0</v>
      </c>
      <c r="U88" s="211">
        <v>-15</v>
      </c>
      <c r="V88" s="211"/>
      <c r="W88" s="211"/>
      <c r="X88" s="211"/>
      <c r="Y88" s="211"/>
      <c r="Z88" s="211"/>
      <c r="AA88" s="211"/>
    </row>
    <row r="89" spans="1:27" x14ac:dyDescent="0.3">
      <c r="A89" s="202" t="s">
        <v>489</v>
      </c>
      <c r="B89" s="217">
        <v>0</v>
      </c>
      <c r="C89" s="217">
        <v>0</v>
      </c>
      <c r="D89" s="217">
        <v>0</v>
      </c>
      <c r="E89" s="217">
        <v>0</v>
      </c>
      <c r="F89" s="217">
        <v>0</v>
      </c>
      <c r="G89" s="217">
        <v>0</v>
      </c>
      <c r="H89" s="217">
        <v>0</v>
      </c>
      <c r="I89" s="217">
        <v>0</v>
      </c>
      <c r="J89" s="217">
        <v>0</v>
      </c>
      <c r="K89" s="217">
        <v>0</v>
      </c>
      <c r="L89" s="217">
        <v>0</v>
      </c>
      <c r="M89" s="225">
        <v>0</v>
      </c>
      <c r="N89" s="211">
        <f t="shared" si="19"/>
        <v>0</v>
      </c>
      <c r="O89" s="211">
        <v>0</v>
      </c>
      <c r="P89" s="211">
        <v>0</v>
      </c>
      <c r="Q89" s="211">
        <v>0</v>
      </c>
      <c r="R89" s="211">
        <f t="shared" si="20"/>
        <v>0</v>
      </c>
      <c r="S89" s="211">
        <v>0</v>
      </c>
      <c r="T89" s="211">
        <v>0</v>
      </c>
      <c r="U89" s="211">
        <v>0</v>
      </c>
      <c r="V89" s="211"/>
      <c r="W89" s="211"/>
      <c r="X89" s="211"/>
      <c r="Y89" s="211"/>
      <c r="Z89" s="211"/>
      <c r="AA89" s="211"/>
    </row>
    <row r="90" spans="1:27" x14ac:dyDescent="0.3">
      <c r="A90" s="202" t="s">
        <v>439</v>
      </c>
      <c r="B90" s="217">
        <v>0</v>
      </c>
      <c r="C90" s="217">
        <v>0</v>
      </c>
      <c r="D90" s="217">
        <v>0</v>
      </c>
      <c r="E90" s="217">
        <v>0</v>
      </c>
      <c r="F90" s="217">
        <v>0</v>
      </c>
      <c r="G90" s="217">
        <v>0</v>
      </c>
      <c r="H90" s="217">
        <v>0</v>
      </c>
      <c r="I90" s="217">
        <v>0</v>
      </c>
      <c r="J90" s="217">
        <v>0</v>
      </c>
      <c r="K90" s="217">
        <v>0</v>
      </c>
      <c r="L90" s="217">
        <v>0</v>
      </c>
      <c r="M90" s="225">
        <v>0</v>
      </c>
      <c r="N90" s="211">
        <f t="shared" si="19"/>
        <v>0</v>
      </c>
      <c r="O90" s="211">
        <v>0</v>
      </c>
      <c r="P90" s="211">
        <v>0</v>
      </c>
      <c r="Q90" s="211">
        <v>0</v>
      </c>
      <c r="R90" s="211">
        <f t="shared" si="20"/>
        <v>0</v>
      </c>
      <c r="S90" s="211">
        <v>0</v>
      </c>
      <c r="T90" s="211">
        <v>0</v>
      </c>
      <c r="U90" s="211">
        <v>0</v>
      </c>
      <c r="V90" s="211"/>
      <c r="W90" s="211"/>
      <c r="X90" s="211"/>
      <c r="Y90" s="211"/>
      <c r="Z90" s="211"/>
      <c r="AA90" s="211"/>
    </row>
    <row r="91" spans="1:27" x14ac:dyDescent="0.3">
      <c r="A91" s="202" t="s">
        <v>330</v>
      </c>
      <c r="B91" s="217">
        <v>0</v>
      </c>
      <c r="C91" s="217">
        <v>0</v>
      </c>
      <c r="D91" s="217">
        <v>0</v>
      </c>
      <c r="E91" s="217">
        <v>0</v>
      </c>
      <c r="F91" s="217">
        <v>0</v>
      </c>
      <c r="G91" s="217">
        <v>0</v>
      </c>
      <c r="H91" s="217">
        <v>0</v>
      </c>
      <c r="I91" s="217">
        <v>0</v>
      </c>
      <c r="J91" s="217">
        <v>0</v>
      </c>
      <c r="K91" s="217">
        <v>0</v>
      </c>
      <c r="L91" s="217">
        <v>0</v>
      </c>
      <c r="M91" s="225">
        <v>0</v>
      </c>
      <c r="N91" s="211">
        <f t="shared" si="19"/>
        <v>0</v>
      </c>
      <c r="O91" s="211">
        <v>0</v>
      </c>
      <c r="P91" s="211">
        <v>0</v>
      </c>
      <c r="Q91" s="211">
        <v>0</v>
      </c>
      <c r="R91" s="211">
        <f t="shared" si="20"/>
        <v>0</v>
      </c>
      <c r="S91" s="211">
        <v>0</v>
      </c>
      <c r="T91" s="211">
        <v>0</v>
      </c>
      <c r="U91" s="211">
        <v>0</v>
      </c>
      <c r="V91" s="211"/>
      <c r="W91" s="211"/>
      <c r="X91" s="211"/>
      <c r="Y91" s="211"/>
      <c r="Z91" s="211"/>
      <c r="AA91" s="211"/>
    </row>
    <row r="92" spans="1:27" x14ac:dyDescent="0.3">
      <c r="A92" s="202" t="s">
        <v>329</v>
      </c>
      <c r="B92" s="217">
        <v>0</v>
      </c>
      <c r="C92" s="217">
        <v>0</v>
      </c>
      <c r="D92" s="217">
        <v>0</v>
      </c>
      <c r="E92" s="217">
        <v>0</v>
      </c>
      <c r="F92" s="217">
        <v>0</v>
      </c>
      <c r="G92" s="217">
        <v>0</v>
      </c>
      <c r="H92" s="217">
        <v>0</v>
      </c>
      <c r="I92" s="217">
        <v>0</v>
      </c>
      <c r="J92" s="217">
        <v>0</v>
      </c>
      <c r="K92" s="217">
        <v>0</v>
      </c>
      <c r="L92" s="217">
        <v>0</v>
      </c>
      <c r="M92" s="225">
        <v>0</v>
      </c>
      <c r="N92" s="211">
        <f t="shared" si="19"/>
        <v>0</v>
      </c>
      <c r="O92" s="211">
        <v>0</v>
      </c>
      <c r="P92" s="211">
        <v>0</v>
      </c>
      <c r="Q92" s="211">
        <v>0</v>
      </c>
      <c r="R92" s="211">
        <f t="shared" si="20"/>
        <v>0</v>
      </c>
      <c r="S92" s="211">
        <v>0</v>
      </c>
      <c r="T92" s="211">
        <v>0</v>
      </c>
      <c r="U92" s="211">
        <v>0</v>
      </c>
      <c r="V92" s="211"/>
      <c r="W92" s="211"/>
      <c r="X92" s="211"/>
      <c r="Y92" s="211"/>
      <c r="Z92" s="211"/>
      <c r="AA92" s="211"/>
    </row>
    <row r="93" spans="1:27" x14ac:dyDescent="0.3">
      <c r="A93" s="202" t="s">
        <v>766</v>
      </c>
      <c r="B93" s="445">
        <v>31783.62</v>
      </c>
      <c r="C93" s="445">
        <v>0</v>
      </c>
      <c r="D93" s="445">
        <v>3638.17</v>
      </c>
      <c r="E93" s="445">
        <v>0</v>
      </c>
      <c r="F93" s="445">
        <v>0</v>
      </c>
      <c r="G93" s="445">
        <v>0</v>
      </c>
      <c r="H93" s="445">
        <v>0</v>
      </c>
      <c r="I93" s="445">
        <v>0</v>
      </c>
      <c r="J93" s="445">
        <v>0</v>
      </c>
      <c r="K93" s="445">
        <v>0</v>
      </c>
      <c r="L93" s="445">
        <v>0</v>
      </c>
      <c r="M93" s="446">
        <v>35421.79</v>
      </c>
      <c r="N93" s="211">
        <f t="shared" si="19"/>
        <v>0</v>
      </c>
      <c r="O93" s="211">
        <v>0</v>
      </c>
      <c r="P93" s="211">
        <f>B93</f>
        <v>31783.62</v>
      </c>
      <c r="Q93" s="211">
        <v>0</v>
      </c>
      <c r="R93" s="211">
        <f t="shared" si="20"/>
        <v>0</v>
      </c>
      <c r="S93" s="211">
        <v>0</v>
      </c>
      <c r="T93" s="211">
        <f>M93</f>
        <v>35421.79</v>
      </c>
      <c r="U93" s="211">
        <v>0</v>
      </c>
      <c r="V93" s="211"/>
      <c r="W93" s="211"/>
      <c r="X93" s="211"/>
      <c r="Y93" s="211"/>
      <c r="Z93" s="211"/>
      <c r="AA93" s="211"/>
    </row>
    <row r="94" spans="1:27" x14ac:dyDescent="0.3">
      <c r="A94" s="202" t="s">
        <v>767</v>
      </c>
      <c r="B94" s="445">
        <v>-840.2</v>
      </c>
      <c r="C94" s="445">
        <v>0</v>
      </c>
      <c r="D94" s="445">
        <v>-34.99</v>
      </c>
      <c r="E94" s="445">
        <v>0</v>
      </c>
      <c r="F94" s="445">
        <v>0</v>
      </c>
      <c r="G94" s="445">
        <v>0</v>
      </c>
      <c r="H94" s="445">
        <v>0</v>
      </c>
      <c r="I94" s="445">
        <v>0</v>
      </c>
      <c r="J94" s="445">
        <v>0</v>
      </c>
      <c r="K94" s="445">
        <v>0</v>
      </c>
      <c r="L94" s="445">
        <v>0</v>
      </c>
      <c r="M94" s="446">
        <v>-875.19</v>
      </c>
      <c r="N94" s="211">
        <f t="shared" si="19"/>
        <v>0</v>
      </c>
      <c r="O94" s="211">
        <v>0</v>
      </c>
      <c r="P94" s="211">
        <f>B94</f>
        <v>-840.2</v>
      </c>
      <c r="Q94" s="211">
        <v>0</v>
      </c>
      <c r="R94" s="211">
        <f t="shared" si="20"/>
        <v>0</v>
      </c>
      <c r="S94" s="211">
        <v>0</v>
      </c>
      <c r="T94" s="211">
        <f>M94</f>
        <v>-875.19</v>
      </c>
      <c r="U94" s="211">
        <v>0</v>
      </c>
      <c r="V94" s="211"/>
      <c r="W94" s="211"/>
      <c r="X94" s="211"/>
      <c r="Y94" s="211"/>
      <c r="Z94" s="211"/>
      <c r="AA94" s="211"/>
    </row>
    <row r="95" spans="1:27" x14ac:dyDescent="0.3">
      <c r="A95" s="202" t="s">
        <v>768</v>
      </c>
      <c r="B95" s="445">
        <v>-72.209999999999994</v>
      </c>
      <c r="C95" s="445">
        <v>0</v>
      </c>
      <c r="D95" s="445">
        <v>0</v>
      </c>
      <c r="E95" s="445">
        <v>0</v>
      </c>
      <c r="F95" s="445">
        <v>0</v>
      </c>
      <c r="G95" s="445">
        <v>0</v>
      </c>
      <c r="H95" s="445">
        <v>0</v>
      </c>
      <c r="I95" s="445">
        <v>0</v>
      </c>
      <c r="J95" s="445">
        <v>0</v>
      </c>
      <c r="K95" s="445">
        <v>0</v>
      </c>
      <c r="L95" s="445">
        <v>0</v>
      </c>
      <c r="M95" s="446">
        <v>-72.209999999999994</v>
      </c>
      <c r="N95" s="211">
        <f t="shared" si="19"/>
        <v>0</v>
      </c>
      <c r="O95" s="211">
        <v>0</v>
      </c>
      <c r="P95" s="211">
        <f>B95</f>
        <v>-72.209999999999994</v>
      </c>
      <c r="Q95" s="211">
        <v>0</v>
      </c>
      <c r="R95" s="211">
        <f t="shared" si="20"/>
        <v>0</v>
      </c>
      <c r="S95" s="211">
        <v>0</v>
      </c>
      <c r="T95" s="211">
        <f>M95</f>
        <v>-72.209999999999994</v>
      </c>
      <c r="U95" s="211">
        <v>0</v>
      </c>
      <c r="V95" s="211"/>
      <c r="W95" s="211"/>
      <c r="X95" s="211"/>
      <c r="Y95" s="211"/>
      <c r="Z95" s="211"/>
      <c r="AA95" s="211"/>
    </row>
    <row r="96" spans="1:27" x14ac:dyDescent="0.3">
      <c r="A96" s="202" t="s">
        <v>388</v>
      </c>
      <c r="B96" s="217">
        <v>0</v>
      </c>
      <c r="C96" s="217">
        <v>0</v>
      </c>
      <c r="D96" s="217">
        <v>0</v>
      </c>
      <c r="E96" s="217">
        <v>0</v>
      </c>
      <c r="F96" s="217">
        <v>0</v>
      </c>
      <c r="G96" s="217">
        <v>0</v>
      </c>
      <c r="H96" s="217">
        <v>0</v>
      </c>
      <c r="I96" s="217">
        <v>0</v>
      </c>
      <c r="J96" s="217">
        <v>0</v>
      </c>
      <c r="K96" s="217">
        <v>0</v>
      </c>
      <c r="L96" s="217">
        <v>0</v>
      </c>
      <c r="M96" s="225">
        <v>0</v>
      </c>
      <c r="N96" s="211">
        <f t="shared" si="19"/>
        <v>0</v>
      </c>
      <c r="O96" s="211">
        <v>0</v>
      </c>
      <c r="P96" s="211">
        <v>0</v>
      </c>
      <c r="Q96" s="211">
        <v>0</v>
      </c>
      <c r="R96" s="211">
        <f t="shared" si="20"/>
        <v>0</v>
      </c>
      <c r="S96" s="211">
        <v>0</v>
      </c>
      <c r="T96" s="211">
        <v>0</v>
      </c>
      <c r="U96" s="211">
        <v>0</v>
      </c>
      <c r="V96" s="211"/>
      <c r="W96" s="211"/>
      <c r="X96" s="211"/>
      <c r="Y96" s="211"/>
      <c r="Z96" s="211"/>
      <c r="AA96" s="211"/>
    </row>
    <row r="97" spans="1:27" x14ac:dyDescent="0.3">
      <c r="A97" s="202" t="s">
        <v>387</v>
      </c>
      <c r="B97" s="217">
        <v>0</v>
      </c>
      <c r="C97" s="217">
        <v>0</v>
      </c>
      <c r="D97" s="217">
        <v>0</v>
      </c>
      <c r="E97" s="217">
        <v>0</v>
      </c>
      <c r="F97" s="217">
        <v>0</v>
      </c>
      <c r="G97" s="217">
        <v>0</v>
      </c>
      <c r="H97" s="217">
        <v>0</v>
      </c>
      <c r="I97" s="217">
        <v>0</v>
      </c>
      <c r="J97" s="217">
        <v>0</v>
      </c>
      <c r="K97" s="217">
        <v>0</v>
      </c>
      <c r="L97" s="217">
        <v>0</v>
      </c>
      <c r="M97" s="225">
        <v>0</v>
      </c>
      <c r="N97" s="211">
        <f t="shared" si="19"/>
        <v>0</v>
      </c>
      <c r="O97" s="211">
        <v>0</v>
      </c>
      <c r="P97" s="211">
        <v>0</v>
      </c>
      <c r="Q97" s="211">
        <v>0</v>
      </c>
      <c r="R97" s="211">
        <f t="shared" si="20"/>
        <v>0</v>
      </c>
      <c r="S97" s="211">
        <v>0</v>
      </c>
      <c r="T97" s="211">
        <v>0</v>
      </c>
      <c r="U97" s="211">
        <v>0</v>
      </c>
      <c r="V97" s="211"/>
      <c r="W97" s="211"/>
      <c r="X97" s="211"/>
      <c r="Y97" s="211"/>
      <c r="Z97" s="211"/>
      <c r="AA97" s="211"/>
    </row>
    <row r="98" spans="1:27" x14ac:dyDescent="0.3">
      <c r="A98" s="202" t="s">
        <v>326</v>
      </c>
      <c r="B98" s="217">
        <v>0</v>
      </c>
      <c r="C98" s="217">
        <v>0</v>
      </c>
      <c r="D98" s="217">
        <v>0</v>
      </c>
      <c r="E98" s="217">
        <v>0</v>
      </c>
      <c r="F98" s="217">
        <v>0</v>
      </c>
      <c r="G98" s="217">
        <v>0</v>
      </c>
      <c r="H98" s="217">
        <v>0</v>
      </c>
      <c r="I98" s="217">
        <v>0</v>
      </c>
      <c r="J98" s="217">
        <v>0</v>
      </c>
      <c r="K98" s="217">
        <v>0</v>
      </c>
      <c r="L98" s="217">
        <v>0</v>
      </c>
      <c r="M98" s="225">
        <v>0</v>
      </c>
      <c r="N98" s="211">
        <f t="shared" si="19"/>
        <v>0</v>
      </c>
      <c r="O98" s="211">
        <v>0</v>
      </c>
      <c r="P98" s="211">
        <v>0</v>
      </c>
      <c r="Q98" s="211">
        <v>0</v>
      </c>
      <c r="R98" s="211">
        <f t="shared" si="20"/>
        <v>0</v>
      </c>
      <c r="S98" s="211">
        <v>0</v>
      </c>
      <c r="T98" s="211">
        <v>0</v>
      </c>
      <c r="U98" s="211">
        <v>0</v>
      </c>
      <c r="V98" s="211"/>
      <c r="W98" s="211"/>
      <c r="X98" s="211"/>
      <c r="Y98" s="211"/>
      <c r="Z98" s="211"/>
      <c r="AA98" s="211"/>
    </row>
    <row r="99" spans="1:27" x14ac:dyDescent="0.3">
      <c r="A99" s="202" t="s">
        <v>373</v>
      </c>
      <c r="B99" s="217">
        <v>0</v>
      </c>
      <c r="C99" s="217">
        <v>0</v>
      </c>
      <c r="D99" s="217">
        <v>0</v>
      </c>
      <c r="E99" s="217">
        <v>0</v>
      </c>
      <c r="F99" s="217">
        <v>0</v>
      </c>
      <c r="G99" s="217">
        <v>0</v>
      </c>
      <c r="H99" s="217">
        <v>0</v>
      </c>
      <c r="I99" s="217">
        <v>0</v>
      </c>
      <c r="J99" s="217">
        <v>0</v>
      </c>
      <c r="K99" s="217">
        <v>0</v>
      </c>
      <c r="L99" s="217">
        <v>0</v>
      </c>
      <c r="M99" s="225">
        <v>0</v>
      </c>
      <c r="N99" s="211">
        <f t="shared" si="19"/>
        <v>0</v>
      </c>
      <c r="O99" s="211">
        <v>0</v>
      </c>
      <c r="P99" s="211">
        <v>0</v>
      </c>
      <c r="Q99" s="211">
        <v>0</v>
      </c>
      <c r="R99" s="211">
        <f t="shared" si="20"/>
        <v>0</v>
      </c>
      <c r="S99" s="211">
        <v>0</v>
      </c>
      <c r="T99" s="211">
        <v>0</v>
      </c>
      <c r="U99" s="211">
        <v>0</v>
      </c>
      <c r="V99" s="211"/>
      <c r="W99" s="211"/>
      <c r="X99" s="211"/>
      <c r="Y99" s="211"/>
      <c r="Z99" s="211"/>
      <c r="AA99" s="211"/>
    </row>
    <row r="100" spans="1:27" x14ac:dyDescent="0.3">
      <c r="A100" s="202" t="s">
        <v>325</v>
      </c>
      <c r="B100" s="217">
        <v>0</v>
      </c>
      <c r="C100" s="217">
        <v>0</v>
      </c>
      <c r="D100" s="217">
        <v>0</v>
      </c>
      <c r="E100" s="217">
        <v>0</v>
      </c>
      <c r="F100" s="217">
        <v>0</v>
      </c>
      <c r="G100" s="217">
        <v>0</v>
      </c>
      <c r="H100" s="217">
        <v>0</v>
      </c>
      <c r="I100" s="217">
        <v>0</v>
      </c>
      <c r="J100" s="217">
        <v>0</v>
      </c>
      <c r="K100" s="217">
        <v>0</v>
      </c>
      <c r="L100" s="217">
        <v>0</v>
      </c>
      <c r="M100" s="225">
        <v>0</v>
      </c>
      <c r="N100" s="211">
        <f t="shared" si="19"/>
        <v>0</v>
      </c>
      <c r="O100" s="211">
        <v>0</v>
      </c>
      <c r="P100" s="211">
        <v>0</v>
      </c>
      <c r="Q100" s="211">
        <v>0</v>
      </c>
      <c r="R100" s="211">
        <f t="shared" si="20"/>
        <v>0</v>
      </c>
      <c r="S100" s="211">
        <v>0</v>
      </c>
      <c r="T100" s="211">
        <v>0</v>
      </c>
      <c r="U100" s="211">
        <v>0</v>
      </c>
      <c r="V100" s="211"/>
      <c r="W100" s="211"/>
      <c r="X100" s="211"/>
      <c r="Y100" s="211"/>
      <c r="Z100" s="211"/>
      <c r="AA100" s="211"/>
    </row>
    <row r="101" spans="1:27" x14ac:dyDescent="0.3">
      <c r="A101" s="202" t="s">
        <v>386</v>
      </c>
      <c r="B101" s="217">
        <v>0</v>
      </c>
      <c r="C101" s="217">
        <v>0</v>
      </c>
      <c r="D101" s="217">
        <v>0</v>
      </c>
      <c r="E101" s="217">
        <v>0</v>
      </c>
      <c r="F101" s="217">
        <v>0</v>
      </c>
      <c r="G101" s="217">
        <v>0</v>
      </c>
      <c r="H101" s="217">
        <v>0</v>
      </c>
      <c r="I101" s="217">
        <v>0</v>
      </c>
      <c r="J101" s="217">
        <v>0</v>
      </c>
      <c r="K101" s="217">
        <v>0</v>
      </c>
      <c r="L101" s="217">
        <v>0</v>
      </c>
      <c r="M101" s="225">
        <v>0</v>
      </c>
      <c r="N101" s="211">
        <f t="shared" si="19"/>
        <v>0</v>
      </c>
      <c r="O101" s="211">
        <v>0</v>
      </c>
      <c r="P101" s="211">
        <v>0</v>
      </c>
      <c r="Q101" s="211">
        <v>0</v>
      </c>
      <c r="R101" s="211">
        <f t="shared" si="20"/>
        <v>0</v>
      </c>
      <c r="S101" s="211">
        <v>0</v>
      </c>
      <c r="T101" s="211">
        <v>0</v>
      </c>
      <c r="U101" s="211">
        <v>0</v>
      </c>
      <c r="V101" s="211"/>
      <c r="W101" s="211"/>
      <c r="X101" s="211"/>
      <c r="Y101" s="211"/>
      <c r="Z101" s="211"/>
      <c r="AA101" s="211"/>
    </row>
    <row r="102" spans="1:27" x14ac:dyDescent="0.3">
      <c r="A102" s="202" t="s">
        <v>324</v>
      </c>
      <c r="B102" s="217">
        <v>734340.3</v>
      </c>
      <c r="C102" s="217">
        <v>0</v>
      </c>
      <c r="D102" s="217">
        <v>0</v>
      </c>
      <c r="E102" s="217">
        <v>0</v>
      </c>
      <c r="F102" s="217">
        <v>0</v>
      </c>
      <c r="G102" s="217">
        <v>0</v>
      </c>
      <c r="H102" s="217">
        <v>0</v>
      </c>
      <c r="I102" s="217">
        <v>0</v>
      </c>
      <c r="J102" s="217">
        <v>0</v>
      </c>
      <c r="K102" s="217">
        <v>0</v>
      </c>
      <c r="L102" s="217">
        <v>0</v>
      </c>
      <c r="M102" s="225">
        <v>734340.3</v>
      </c>
      <c r="N102" s="211">
        <f t="shared" si="19"/>
        <v>0</v>
      </c>
      <c r="O102" s="211">
        <v>0</v>
      </c>
      <c r="P102" s="211">
        <v>0</v>
      </c>
      <c r="Q102" s="211">
        <f>B102</f>
        <v>734340.3</v>
      </c>
      <c r="R102" s="211">
        <f t="shared" si="20"/>
        <v>0</v>
      </c>
      <c r="S102" s="211">
        <v>0</v>
      </c>
      <c r="T102" s="211">
        <v>0</v>
      </c>
      <c r="U102" s="211">
        <f>M102</f>
        <v>734340.3</v>
      </c>
      <c r="V102" s="211"/>
      <c r="W102" s="211"/>
      <c r="X102" s="211"/>
      <c r="Y102" s="211"/>
      <c r="Z102" s="211"/>
      <c r="AA102" s="211"/>
    </row>
    <row r="103" spans="1:27" x14ac:dyDescent="0.3">
      <c r="A103" s="202" t="s">
        <v>323</v>
      </c>
      <c r="B103" s="217">
        <v>0</v>
      </c>
      <c r="C103" s="217">
        <v>0</v>
      </c>
      <c r="D103" s="217">
        <v>54639.66</v>
      </c>
      <c r="E103" s="217">
        <v>0</v>
      </c>
      <c r="F103" s="217">
        <v>0</v>
      </c>
      <c r="G103" s="217">
        <v>0</v>
      </c>
      <c r="H103" s="217">
        <v>0</v>
      </c>
      <c r="I103" s="217">
        <v>0</v>
      </c>
      <c r="J103" s="217">
        <v>0</v>
      </c>
      <c r="K103" s="217">
        <v>0</v>
      </c>
      <c r="L103" s="217">
        <v>0</v>
      </c>
      <c r="M103" s="225">
        <v>54639.66</v>
      </c>
      <c r="N103" s="211">
        <f t="shared" si="19"/>
        <v>0</v>
      </c>
      <c r="O103" s="211">
        <v>0</v>
      </c>
      <c r="P103" s="211">
        <v>0</v>
      </c>
      <c r="Q103" s="211">
        <v>0</v>
      </c>
      <c r="R103" s="211">
        <f t="shared" si="20"/>
        <v>0</v>
      </c>
      <c r="S103" s="211">
        <v>0</v>
      </c>
      <c r="T103" s="211">
        <v>0</v>
      </c>
      <c r="U103" s="211">
        <f>M103</f>
        <v>54639.66</v>
      </c>
      <c r="V103" s="211"/>
      <c r="W103" s="211"/>
      <c r="X103" s="211"/>
      <c r="Y103" s="211"/>
      <c r="Z103" s="211"/>
      <c r="AA103" s="211"/>
    </row>
    <row r="104" spans="1:27" x14ac:dyDescent="0.3">
      <c r="A104" s="202" t="s">
        <v>322</v>
      </c>
      <c r="B104" s="217">
        <v>0</v>
      </c>
      <c r="C104" s="217">
        <v>0</v>
      </c>
      <c r="D104" s="217">
        <v>0</v>
      </c>
      <c r="E104" s="217">
        <v>0</v>
      </c>
      <c r="F104" s="217">
        <v>0</v>
      </c>
      <c r="G104" s="217">
        <v>0</v>
      </c>
      <c r="H104" s="217">
        <v>0</v>
      </c>
      <c r="I104" s="217">
        <v>0</v>
      </c>
      <c r="J104" s="217">
        <v>0</v>
      </c>
      <c r="K104" s="217">
        <v>0</v>
      </c>
      <c r="L104" s="217">
        <v>0</v>
      </c>
      <c r="M104" s="225">
        <v>0</v>
      </c>
      <c r="N104" s="211">
        <f t="shared" si="19"/>
        <v>0</v>
      </c>
      <c r="O104" s="211">
        <v>0</v>
      </c>
      <c r="P104" s="211">
        <v>0</v>
      </c>
      <c r="Q104" s="211">
        <v>0</v>
      </c>
      <c r="R104" s="211">
        <f t="shared" si="20"/>
        <v>0</v>
      </c>
      <c r="S104" s="211">
        <v>0</v>
      </c>
      <c r="T104" s="211">
        <v>0</v>
      </c>
      <c r="U104" s="211">
        <f t="shared" ref="U104:U115" si="21">M104</f>
        <v>0</v>
      </c>
      <c r="V104" s="211"/>
      <c r="W104" s="211"/>
      <c r="X104" s="211"/>
      <c r="Y104" s="211"/>
      <c r="Z104" s="211"/>
      <c r="AA104" s="211"/>
    </row>
    <row r="105" spans="1:27" x14ac:dyDescent="0.3">
      <c r="A105" s="202" t="s">
        <v>321</v>
      </c>
      <c r="B105" s="217">
        <v>-734340.3</v>
      </c>
      <c r="C105" s="217">
        <v>0</v>
      </c>
      <c r="D105" s="217">
        <v>0</v>
      </c>
      <c r="E105" s="217">
        <v>0</v>
      </c>
      <c r="F105" s="217">
        <v>0</v>
      </c>
      <c r="G105" s="217">
        <v>0</v>
      </c>
      <c r="H105" s="217">
        <v>0</v>
      </c>
      <c r="I105" s="217">
        <v>0</v>
      </c>
      <c r="J105" s="217">
        <v>0</v>
      </c>
      <c r="K105" s="217">
        <v>0</v>
      </c>
      <c r="L105" s="217">
        <v>0</v>
      </c>
      <c r="M105" s="225">
        <v>-734340.3</v>
      </c>
      <c r="N105" s="211">
        <f t="shared" si="19"/>
        <v>0</v>
      </c>
      <c r="O105" s="211">
        <v>0</v>
      </c>
      <c r="P105" s="211">
        <v>0</v>
      </c>
      <c r="Q105" s="211">
        <f t="shared" ref="Q105:Q112" si="22">B105</f>
        <v>-734340.3</v>
      </c>
      <c r="R105" s="211">
        <f t="shared" si="20"/>
        <v>0</v>
      </c>
      <c r="S105" s="211">
        <v>0</v>
      </c>
      <c r="T105" s="211">
        <v>0</v>
      </c>
      <c r="U105" s="211">
        <f t="shared" si="21"/>
        <v>-734340.3</v>
      </c>
      <c r="V105" s="211"/>
      <c r="W105" s="211"/>
      <c r="X105" s="211"/>
      <c r="Y105" s="211"/>
      <c r="Z105" s="211"/>
      <c r="AA105" s="211"/>
    </row>
    <row r="106" spans="1:27" x14ac:dyDescent="0.3">
      <c r="A106" s="202" t="s">
        <v>320</v>
      </c>
      <c r="B106" s="217">
        <v>1161761.1200000001</v>
      </c>
      <c r="C106" s="217">
        <v>0</v>
      </c>
      <c r="D106" s="217">
        <v>367861.91</v>
      </c>
      <c r="E106" s="217">
        <v>1480382.93</v>
      </c>
      <c r="F106" s="217">
        <v>1752166.71</v>
      </c>
      <c r="G106" s="217">
        <v>0</v>
      </c>
      <c r="H106" s="217">
        <v>0</v>
      </c>
      <c r="I106" s="217">
        <v>0</v>
      </c>
      <c r="J106" s="217">
        <v>42187.91</v>
      </c>
      <c r="K106" s="217">
        <v>0</v>
      </c>
      <c r="L106" s="217">
        <v>0</v>
      </c>
      <c r="M106" s="225">
        <v>4804360.58</v>
      </c>
      <c r="N106" s="211">
        <f t="shared" si="19"/>
        <v>0</v>
      </c>
      <c r="O106" s="211">
        <v>0</v>
      </c>
      <c r="P106" s="211">
        <v>0</v>
      </c>
      <c r="Q106" s="211">
        <f t="shared" si="22"/>
        <v>1161761.1200000001</v>
      </c>
      <c r="R106" s="211">
        <f t="shared" si="20"/>
        <v>0</v>
      </c>
      <c r="S106" s="211">
        <v>0</v>
      </c>
      <c r="T106" s="211">
        <v>0</v>
      </c>
      <c r="U106" s="211">
        <f t="shared" si="21"/>
        <v>4804360.58</v>
      </c>
      <c r="V106" s="211"/>
      <c r="W106" s="211"/>
      <c r="X106" s="211"/>
      <c r="Y106" s="211"/>
      <c r="Z106" s="211"/>
      <c r="AA106" s="211"/>
    </row>
    <row r="107" spans="1:27" x14ac:dyDescent="0.3">
      <c r="A107" s="1138" t="s">
        <v>318</v>
      </c>
      <c r="B107" s="1139">
        <f>3558524.84-3000000</f>
        <v>558524.83999999985</v>
      </c>
      <c r="C107" s="217">
        <v>31000</v>
      </c>
      <c r="D107" s="217">
        <v>31238.85</v>
      </c>
      <c r="E107" s="217">
        <v>271733.82</v>
      </c>
      <c r="F107" s="217">
        <v>6119827.7400000002</v>
      </c>
      <c r="G107" s="217">
        <v>0</v>
      </c>
      <c r="H107" s="217">
        <v>0</v>
      </c>
      <c r="I107" s="217">
        <v>0</v>
      </c>
      <c r="J107" s="217">
        <v>14500</v>
      </c>
      <c r="K107" s="1139">
        <v>0</v>
      </c>
      <c r="L107" s="217">
        <v>0</v>
      </c>
      <c r="M107" s="225">
        <v>7026825.25</v>
      </c>
      <c r="N107" s="211">
        <f t="shared" si="19"/>
        <v>0</v>
      </c>
      <c r="O107" s="211">
        <v>0</v>
      </c>
      <c r="P107" s="211">
        <v>0</v>
      </c>
      <c r="Q107" s="211">
        <f t="shared" si="22"/>
        <v>558524.83999999985</v>
      </c>
      <c r="R107" s="211">
        <f t="shared" si="20"/>
        <v>0</v>
      </c>
      <c r="S107" s="211">
        <v>0</v>
      </c>
      <c r="T107" s="211">
        <v>0</v>
      </c>
      <c r="U107" s="211">
        <f t="shared" si="21"/>
        <v>7026825.25</v>
      </c>
      <c r="V107" s="211"/>
      <c r="W107" s="211"/>
      <c r="X107" s="211"/>
      <c r="Y107" s="211"/>
      <c r="Z107" s="211"/>
      <c r="AA107" s="211"/>
    </row>
    <row r="108" spans="1:27" x14ac:dyDescent="0.3">
      <c r="A108" s="202" t="s">
        <v>313</v>
      </c>
      <c r="B108" s="217">
        <v>-83628.649999999994</v>
      </c>
      <c r="C108" s="217">
        <v>0</v>
      </c>
      <c r="D108" s="217">
        <v>0</v>
      </c>
      <c r="E108" s="217">
        <v>0</v>
      </c>
      <c r="F108" s="217">
        <v>0</v>
      </c>
      <c r="G108" s="217">
        <v>0</v>
      </c>
      <c r="H108" s="217">
        <v>0</v>
      </c>
      <c r="I108" s="217">
        <v>0</v>
      </c>
      <c r="J108" s="217">
        <v>0</v>
      </c>
      <c r="K108" s="217">
        <v>0</v>
      </c>
      <c r="L108" s="217">
        <v>0</v>
      </c>
      <c r="M108" s="225">
        <v>-83628.649999999994</v>
      </c>
      <c r="N108" s="211">
        <f t="shared" si="19"/>
        <v>0</v>
      </c>
      <c r="O108" s="211">
        <v>0</v>
      </c>
      <c r="P108" s="211">
        <v>0</v>
      </c>
      <c r="Q108" s="211">
        <f t="shared" si="22"/>
        <v>-83628.649999999994</v>
      </c>
      <c r="R108" s="211">
        <f t="shared" si="20"/>
        <v>0</v>
      </c>
      <c r="S108" s="211">
        <v>0</v>
      </c>
      <c r="T108" s="211">
        <v>0</v>
      </c>
      <c r="U108" s="211">
        <f t="shared" si="21"/>
        <v>-83628.649999999994</v>
      </c>
      <c r="V108" s="211"/>
      <c r="W108" s="211"/>
      <c r="X108" s="211"/>
      <c r="Y108" s="211"/>
      <c r="Z108" s="211"/>
      <c r="AA108" s="211"/>
    </row>
    <row r="109" spans="1:27" x14ac:dyDescent="0.3">
      <c r="A109" s="202" t="s">
        <v>312</v>
      </c>
      <c r="B109" s="217">
        <v>0</v>
      </c>
      <c r="C109" s="217">
        <v>0</v>
      </c>
      <c r="D109" s="217">
        <v>1290</v>
      </c>
      <c r="E109" s="217">
        <v>0</v>
      </c>
      <c r="F109" s="217">
        <v>0</v>
      </c>
      <c r="G109" s="217">
        <v>0</v>
      </c>
      <c r="H109" s="217">
        <v>0</v>
      </c>
      <c r="I109" s="217">
        <v>0</v>
      </c>
      <c r="J109" s="217">
        <v>0</v>
      </c>
      <c r="K109" s="217">
        <v>0</v>
      </c>
      <c r="L109" s="217">
        <v>0</v>
      </c>
      <c r="M109" s="225">
        <v>1290</v>
      </c>
      <c r="N109" s="211">
        <f t="shared" si="19"/>
        <v>0</v>
      </c>
      <c r="O109" s="211">
        <v>0</v>
      </c>
      <c r="P109" s="211">
        <v>0</v>
      </c>
      <c r="Q109" s="211">
        <f t="shared" si="22"/>
        <v>0</v>
      </c>
      <c r="R109" s="211">
        <f t="shared" si="20"/>
        <v>0</v>
      </c>
      <c r="S109" s="211">
        <v>0</v>
      </c>
      <c r="T109" s="211">
        <v>0</v>
      </c>
      <c r="U109" s="211">
        <f t="shared" si="21"/>
        <v>1290</v>
      </c>
      <c r="V109" s="211"/>
      <c r="W109" s="211"/>
      <c r="X109" s="211"/>
      <c r="Y109" s="211"/>
      <c r="Z109" s="211"/>
      <c r="AA109" s="211"/>
    </row>
    <row r="110" spans="1:27" x14ac:dyDescent="0.3">
      <c r="A110" s="202" t="s">
        <v>577</v>
      </c>
      <c r="B110" s="217">
        <v>1075741.57</v>
      </c>
      <c r="C110" s="217">
        <v>0</v>
      </c>
      <c r="D110" s="217">
        <v>0</v>
      </c>
      <c r="E110" s="217">
        <v>0</v>
      </c>
      <c r="F110" s="217">
        <v>0</v>
      </c>
      <c r="G110" s="217">
        <v>0</v>
      </c>
      <c r="H110" s="217">
        <v>0</v>
      </c>
      <c r="I110" s="217">
        <v>0</v>
      </c>
      <c r="J110" s="217">
        <v>0</v>
      </c>
      <c r="K110" s="217">
        <v>0</v>
      </c>
      <c r="L110" s="217">
        <v>0</v>
      </c>
      <c r="M110" s="225">
        <v>1075741.57</v>
      </c>
      <c r="N110" s="211">
        <f t="shared" si="19"/>
        <v>0</v>
      </c>
      <c r="O110" s="211">
        <v>0</v>
      </c>
      <c r="P110" s="211">
        <v>0</v>
      </c>
      <c r="Q110" s="211">
        <f t="shared" si="22"/>
        <v>1075741.57</v>
      </c>
      <c r="R110" s="211">
        <f t="shared" si="20"/>
        <v>0</v>
      </c>
      <c r="S110" s="211">
        <v>0</v>
      </c>
      <c r="T110" s="211">
        <v>0</v>
      </c>
      <c r="U110" s="211">
        <f t="shared" si="21"/>
        <v>1075741.57</v>
      </c>
      <c r="V110" s="211"/>
      <c r="W110" s="211"/>
      <c r="X110" s="211"/>
      <c r="Y110" s="211"/>
      <c r="Z110" s="211"/>
      <c r="AA110" s="211"/>
    </row>
    <row r="111" spans="1:27" x14ac:dyDescent="0.3">
      <c r="A111" s="202" t="s">
        <v>578</v>
      </c>
      <c r="B111" s="217">
        <v>3503868.06</v>
      </c>
      <c r="C111" s="217">
        <v>0</v>
      </c>
      <c r="D111" s="217">
        <v>0</v>
      </c>
      <c r="E111" s="217">
        <v>0</v>
      </c>
      <c r="F111" s="217">
        <v>0</v>
      </c>
      <c r="G111" s="217">
        <v>0</v>
      </c>
      <c r="H111" s="217">
        <v>0</v>
      </c>
      <c r="I111" s="217">
        <v>0</v>
      </c>
      <c r="J111" s="217">
        <v>0</v>
      </c>
      <c r="K111" s="217">
        <v>0</v>
      </c>
      <c r="L111" s="217">
        <v>0</v>
      </c>
      <c r="M111" s="225">
        <v>3503868.06</v>
      </c>
      <c r="N111" s="211">
        <f t="shared" si="19"/>
        <v>0</v>
      </c>
      <c r="O111" s="211">
        <v>0</v>
      </c>
      <c r="P111" s="211">
        <v>0</v>
      </c>
      <c r="Q111" s="211">
        <f t="shared" si="22"/>
        <v>3503868.06</v>
      </c>
      <c r="R111" s="211">
        <f t="shared" si="20"/>
        <v>0</v>
      </c>
      <c r="S111" s="211">
        <v>0</v>
      </c>
      <c r="T111" s="211">
        <v>0</v>
      </c>
      <c r="U111" s="211">
        <f t="shared" si="21"/>
        <v>3503868.06</v>
      </c>
      <c r="V111" s="211"/>
      <c r="W111" s="211"/>
      <c r="X111" s="211"/>
      <c r="Y111" s="211"/>
      <c r="Z111" s="211"/>
      <c r="AA111" s="211"/>
    </row>
    <row r="112" spans="1:27" x14ac:dyDescent="0.3">
      <c r="A112" s="202" t="s">
        <v>311</v>
      </c>
      <c r="B112" s="217">
        <v>60821.53</v>
      </c>
      <c r="C112" s="217">
        <v>0</v>
      </c>
      <c r="D112" s="217">
        <v>0</v>
      </c>
      <c r="E112" s="217">
        <v>0</v>
      </c>
      <c r="F112" s="217">
        <v>0</v>
      </c>
      <c r="G112" s="217">
        <v>0</v>
      </c>
      <c r="H112" s="217">
        <v>0</v>
      </c>
      <c r="I112" s="217">
        <v>0</v>
      </c>
      <c r="J112" s="217">
        <v>0</v>
      </c>
      <c r="K112" s="217">
        <v>0</v>
      </c>
      <c r="L112" s="217">
        <v>0</v>
      </c>
      <c r="M112" s="225">
        <v>60821.53</v>
      </c>
      <c r="N112" s="211">
        <f t="shared" si="19"/>
        <v>0</v>
      </c>
      <c r="O112" s="211">
        <v>0</v>
      </c>
      <c r="P112" s="211">
        <v>0</v>
      </c>
      <c r="Q112" s="211">
        <f t="shared" si="22"/>
        <v>60821.53</v>
      </c>
      <c r="R112" s="211">
        <f t="shared" si="20"/>
        <v>0</v>
      </c>
      <c r="S112" s="211">
        <v>0</v>
      </c>
      <c r="T112" s="211">
        <v>0</v>
      </c>
      <c r="U112" s="211">
        <f t="shared" si="21"/>
        <v>60821.53</v>
      </c>
      <c r="V112" s="211"/>
      <c r="W112" s="211"/>
      <c r="X112" s="211"/>
      <c r="Y112" s="211"/>
      <c r="Z112" s="211"/>
      <c r="AA112" s="211"/>
    </row>
    <row r="113" spans="1:27" x14ac:dyDescent="0.3">
      <c r="A113" s="202" t="s">
        <v>1181</v>
      </c>
      <c r="B113" s="217">
        <v>0</v>
      </c>
      <c r="C113" s="217">
        <v>0</v>
      </c>
      <c r="D113" s="217">
        <v>0</v>
      </c>
      <c r="E113" s="217">
        <v>0</v>
      </c>
      <c r="F113" s="217">
        <v>37111.32</v>
      </c>
      <c r="G113" s="217">
        <v>0</v>
      </c>
      <c r="H113" s="217">
        <v>0</v>
      </c>
      <c r="I113" s="217">
        <v>0</v>
      </c>
      <c r="J113" s="217">
        <v>0</v>
      </c>
      <c r="K113" s="217">
        <v>0</v>
      </c>
      <c r="L113" s="217">
        <v>0</v>
      </c>
      <c r="M113" s="225">
        <v>37111.32</v>
      </c>
      <c r="N113" s="211">
        <f t="shared" si="19"/>
        <v>0</v>
      </c>
      <c r="O113" s="211">
        <v>0</v>
      </c>
      <c r="P113" s="211">
        <v>0</v>
      </c>
      <c r="Q113" s="211">
        <v>0</v>
      </c>
      <c r="R113" s="211">
        <f t="shared" si="20"/>
        <v>0</v>
      </c>
      <c r="S113" s="211">
        <v>0</v>
      </c>
      <c r="T113" s="211">
        <v>0</v>
      </c>
      <c r="U113" s="211">
        <f t="shared" si="21"/>
        <v>37111.32</v>
      </c>
      <c r="V113" s="211"/>
      <c r="W113" s="211"/>
      <c r="X113" s="211"/>
      <c r="Y113" s="211"/>
      <c r="Z113" s="211"/>
      <c r="AA113" s="211"/>
    </row>
    <row r="114" spans="1:27" x14ac:dyDescent="0.3">
      <c r="A114" s="202" t="s">
        <v>769</v>
      </c>
      <c r="B114" s="217">
        <v>0</v>
      </c>
      <c r="C114" s="217">
        <v>0</v>
      </c>
      <c r="D114" s="217">
        <v>0</v>
      </c>
      <c r="E114" s="217">
        <v>0</v>
      </c>
      <c r="F114" s="217">
        <v>11823.87</v>
      </c>
      <c r="G114" s="217">
        <v>0</v>
      </c>
      <c r="H114" s="217">
        <v>0</v>
      </c>
      <c r="I114" s="217">
        <v>0</v>
      </c>
      <c r="J114" s="217">
        <v>0</v>
      </c>
      <c r="K114" s="217">
        <v>0</v>
      </c>
      <c r="L114" s="217">
        <v>0</v>
      </c>
      <c r="M114" s="225">
        <v>11823.87</v>
      </c>
      <c r="N114" s="211">
        <f t="shared" si="19"/>
        <v>0</v>
      </c>
      <c r="O114" s="211">
        <v>0</v>
      </c>
      <c r="P114" s="211">
        <v>0</v>
      </c>
      <c r="Q114" s="211">
        <f>B114</f>
        <v>0</v>
      </c>
      <c r="R114" s="211">
        <f t="shared" si="20"/>
        <v>0</v>
      </c>
      <c r="S114" s="211">
        <v>0</v>
      </c>
      <c r="T114" s="211">
        <v>0</v>
      </c>
      <c r="U114" s="211">
        <f t="shared" si="21"/>
        <v>11823.87</v>
      </c>
      <c r="V114" s="211"/>
      <c r="W114" s="211"/>
      <c r="X114" s="211"/>
      <c r="Y114" s="211"/>
      <c r="Z114" s="211"/>
      <c r="AA114" s="211"/>
    </row>
    <row r="115" spans="1:27" x14ac:dyDescent="0.3">
      <c r="A115" s="202" t="s">
        <v>770</v>
      </c>
      <c r="B115" s="217">
        <v>0</v>
      </c>
      <c r="C115" s="217">
        <v>0</v>
      </c>
      <c r="D115" s="217">
        <v>0</v>
      </c>
      <c r="E115" s="217">
        <v>0</v>
      </c>
      <c r="F115" s="217">
        <v>39969.43</v>
      </c>
      <c r="G115" s="217">
        <v>0</v>
      </c>
      <c r="H115" s="217">
        <v>0</v>
      </c>
      <c r="I115" s="217">
        <v>0</v>
      </c>
      <c r="J115" s="217">
        <v>0</v>
      </c>
      <c r="K115" s="217">
        <v>0</v>
      </c>
      <c r="L115" s="217">
        <v>0</v>
      </c>
      <c r="M115" s="225">
        <v>39969.43</v>
      </c>
      <c r="N115" s="211">
        <f t="shared" si="19"/>
        <v>0</v>
      </c>
      <c r="O115" s="211">
        <v>0</v>
      </c>
      <c r="P115" s="211">
        <v>0</v>
      </c>
      <c r="Q115" s="211">
        <f>B115</f>
        <v>0</v>
      </c>
      <c r="R115" s="211">
        <f t="shared" si="20"/>
        <v>0</v>
      </c>
      <c r="S115" s="211">
        <v>0</v>
      </c>
      <c r="T115" s="211">
        <v>0</v>
      </c>
      <c r="U115" s="211">
        <f t="shared" si="21"/>
        <v>39969.43</v>
      </c>
      <c r="V115" s="211"/>
      <c r="W115" s="211"/>
      <c r="X115" s="211"/>
      <c r="Y115" s="211"/>
      <c r="Z115" s="211"/>
      <c r="AA115" s="211"/>
    </row>
    <row r="116" spans="1:27" x14ac:dyDescent="0.3">
      <c r="A116" s="202" t="s">
        <v>440</v>
      </c>
      <c r="B116" s="217">
        <v>2821.47</v>
      </c>
      <c r="C116" s="217">
        <v>0</v>
      </c>
      <c r="D116" s="217">
        <v>0</v>
      </c>
      <c r="E116" s="217">
        <v>0</v>
      </c>
      <c r="F116" s="217">
        <v>0</v>
      </c>
      <c r="G116" s="217">
        <v>0</v>
      </c>
      <c r="H116" s="217">
        <v>0</v>
      </c>
      <c r="I116" s="217">
        <v>0</v>
      </c>
      <c r="J116" s="217">
        <v>0</v>
      </c>
      <c r="K116" s="217">
        <v>0</v>
      </c>
      <c r="L116" s="217">
        <v>0</v>
      </c>
      <c r="M116" s="225">
        <v>2821.47</v>
      </c>
      <c r="N116" s="211">
        <f t="shared" si="19"/>
        <v>0</v>
      </c>
      <c r="O116" s="211">
        <v>0</v>
      </c>
      <c r="P116" s="211">
        <v>0</v>
      </c>
      <c r="Q116" s="211">
        <f>B116</f>
        <v>2821.47</v>
      </c>
      <c r="R116" s="211">
        <f t="shared" si="20"/>
        <v>0</v>
      </c>
      <c r="S116" s="211">
        <v>0</v>
      </c>
      <c r="T116" s="211">
        <v>0</v>
      </c>
      <c r="U116" s="211">
        <f>M116</f>
        <v>2821.47</v>
      </c>
      <c r="V116" s="211"/>
      <c r="W116" s="211"/>
      <c r="X116" s="211"/>
      <c r="Y116" s="211"/>
      <c r="Z116" s="211"/>
      <c r="AA116" s="211"/>
    </row>
    <row r="117" spans="1:27" x14ac:dyDescent="0.3">
      <c r="A117" s="202" t="s">
        <v>533</v>
      </c>
      <c r="B117" s="217">
        <v>100</v>
      </c>
      <c r="C117" s="217">
        <v>0</v>
      </c>
      <c r="D117" s="217">
        <v>0</v>
      </c>
      <c r="E117" s="217">
        <v>0</v>
      </c>
      <c r="F117" s="217">
        <v>0</v>
      </c>
      <c r="G117" s="217">
        <v>0</v>
      </c>
      <c r="H117" s="217">
        <v>0</v>
      </c>
      <c r="I117" s="217">
        <v>0</v>
      </c>
      <c r="J117" s="217">
        <v>0</v>
      </c>
      <c r="K117" s="217">
        <v>0</v>
      </c>
      <c r="L117" s="217">
        <v>0</v>
      </c>
      <c r="M117" s="225">
        <v>100</v>
      </c>
      <c r="N117" s="211">
        <f t="shared" si="19"/>
        <v>0</v>
      </c>
      <c r="O117" s="211">
        <v>0</v>
      </c>
      <c r="P117" s="211">
        <v>0</v>
      </c>
      <c r="Q117" s="211">
        <f>B117</f>
        <v>100</v>
      </c>
      <c r="R117" s="211">
        <f t="shared" si="20"/>
        <v>0</v>
      </c>
      <c r="S117" s="211">
        <v>0</v>
      </c>
      <c r="T117" s="211">
        <v>0</v>
      </c>
      <c r="U117" s="211">
        <f>M117</f>
        <v>100</v>
      </c>
      <c r="V117" s="211"/>
      <c r="W117" s="211"/>
      <c r="X117" s="211"/>
      <c r="Y117" s="211"/>
      <c r="Z117" s="211"/>
      <c r="AA117" s="211"/>
    </row>
    <row r="118" spans="1:27" x14ac:dyDescent="0.3">
      <c r="A118" s="202" t="s">
        <v>308</v>
      </c>
      <c r="B118" s="217">
        <v>0</v>
      </c>
      <c r="C118" s="217">
        <v>0</v>
      </c>
      <c r="D118" s="217">
        <v>0</v>
      </c>
      <c r="E118" s="217">
        <v>0</v>
      </c>
      <c r="F118" s="217">
        <v>0</v>
      </c>
      <c r="G118" s="217">
        <v>0</v>
      </c>
      <c r="H118" s="217">
        <v>0</v>
      </c>
      <c r="I118" s="217">
        <v>0</v>
      </c>
      <c r="J118" s="217">
        <v>0</v>
      </c>
      <c r="K118" s="217">
        <v>0</v>
      </c>
      <c r="L118" s="217">
        <v>0</v>
      </c>
      <c r="M118" s="225">
        <v>0</v>
      </c>
      <c r="N118" s="211">
        <f t="shared" si="19"/>
        <v>0</v>
      </c>
      <c r="O118" s="211">
        <v>0</v>
      </c>
      <c r="P118" s="211">
        <v>0</v>
      </c>
      <c r="Q118" s="211">
        <v>0</v>
      </c>
      <c r="R118" s="211">
        <f t="shared" si="20"/>
        <v>0</v>
      </c>
      <c r="S118" s="211">
        <v>0</v>
      </c>
      <c r="T118" s="211">
        <v>0</v>
      </c>
      <c r="U118" s="211">
        <v>0</v>
      </c>
      <c r="V118" s="211"/>
      <c r="W118" s="211"/>
      <c r="X118" s="211"/>
      <c r="Y118" s="211"/>
      <c r="Z118" s="211"/>
      <c r="AA118" s="211"/>
    </row>
    <row r="119" spans="1:27" x14ac:dyDescent="0.3">
      <c r="A119" s="202" t="s">
        <v>307</v>
      </c>
      <c r="B119" s="217">
        <v>0</v>
      </c>
      <c r="C119" s="217">
        <v>0</v>
      </c>
      <c r="D119" s="217">
        <v>0</v>
      </c>
      <c r="E119" s="217">
        <v>4940.99</v>
      </c>
      <c r="F119" s="217">
        <v>0</v>
      </c>
      <c r="G119" s="217">
        <v>0</v>
      </c>
      <c r="H119" s="217">
        <v>0</v>
      </c>
      <c r="I119" s="217">
        <v>0</v>
      </c>
      <c r="J119" s="217">
        <v>0</v>
      </c>
      <c r="K119" s="217">
        <v>0</v>
      </c>
      <c r="L119" s="217">
        <v>0</v>
      </c>
      <c r="M119" s="225">
        <v>4940.99</v>
      </c>
      <c r="N119" s="211">
        <f t="shared" si="19"/>
        <v>0</v>
      </c>
      <c r="O119" s="211">
        <v>0</v>
      </c>
      <c r="P119" s="211">
        <v>0</v>
      </c>
      <c r="Q119" s="211">
        <f>B119</f>
        <v>0</v>
      </c>
      <c r="R119" s="211">
        <f t="shared" si="20"/>
        <v>0</v>
      </c>
      <c r="S119" s="211">
        <v>0</v>
      </c>
      <c r="T119" s="211">
        <v>0</v>
      </c>
      <c r="U119" s="211">
        <f>M119</f>
        <v>4940.99</v>
      </c>
      <c r="V119" s="211"/>
      <c r="W119" s="211"/>
      <c r="X119" s="211"/>
      <c r="Y119" s="211"/>
      <c r="Z119" s="211"/>
      <c r="AA119" s="211"/>
    </row>
    <row r="120" spans="1:27" x14ac:dyDescent="0.3">
      <c r="A120" s="202" t="s">
        <v>306</v>
      </c>
      <c r="B120" s="217">
        <v>43972.13</v>
      </c>
      <c r="C120" s="217">
        <v>0</v>
      </c>
      <c r="D120" s="217">
        <v>0</v>
      </c>
      <c r="E120" s="217">
        <v>0</v>
      </c>
      <c r="F120" s="217">
        <v>33747.040000000001</v>
      </c>
      <c r="G120" s="217">
        <v>0</v>
      </c>
      <c r="H120" s="217">
        <v>0</v>
      </c>
      <c r="I120" s="217">
        <v>0</v>
      </c>
      <c r="J120" s="217">
        <v>0</v>
      </c>
      <c r="K120" s="217">
        <v>0</v>
      </c>
      <c r="L120" s="217">
        <v>0</v>
      </c>
      <c r="M120" s="225">
        <v>77719.17</v>
      </c>
      <c r="N120" s="211">
        <f t="shared" si="19"/>
        <v>0</v>
      </c>
      <c r="O120" s="211">
        <v>0</v>
      </c>
      <c r="P120" s="211">
        <v>0</v>
      </c>
      <c r="Q120" s="211">
        <f>B120</f>
        <v>43972.13</v>
      </c>
      <c r="R120" s="211">
        <f t="shared" si="20"/>
        <v>0</v>
      </c>
      <c r="S120" s="211">
        <v>0</v>
      </c>
      <c r="T120" s="211">
        <v>0</v>
      </c>
      <c r="U120" s="211">
        <f>M120</f>
        <v>77719.17</v>
      </c>
      <c r="V120" s="211"/>
      <c r="W120" s="211"/>
      <c r="X120" s="211"/>
      <c r="Y120" s="211"/>
      <c r="Z120" s="211"/>
      <c r="AA120" s="211"/>
    </row>
    <row r="121" spans="1:27" x14ac:dyDescent="0.3">
      <c r="A121" s="202" t="s">
        <v>385</v>
      </c>
      <c r="B121" s="217">
        <v>0</v>
      </c>
      <c r="C121" s="217">
        <v>0</v>
      </c>
      <c r="D121" s="217">
        <v>0</v>
      </c>
      <c r="E121" s="217">
        <v>0</v>
      </c>
      <c r="F121" s="217">
        <v>0</v>
      </c>
      <c r="G121" s="217">
        <v>0</v>
      </c>
      <c r="H121" s="217">
        <v>0</v>
      </c>
      <c r="I121" s="217">
        <v>0</v>
      </c>
      <c r="J121" s="217">
        <v>0</v>
      </c>
      <c r="K121" s="217">
        <v>0</v>
      </c>
      <c r="L121" s="217">
        <v>0</v>
      </c>
      <c r="M121" s="225">
        <v>0</v>
      </c>
      <c r="N121" s="211">
        <f t="shared" ref="N121:N148" si="23">SUM(O121:Q121)-B121</f>
        <v>0</v>
      </c>
      <c r="O121" s="211">
        <v>0</v>
      </c>
      <c r="P121" s="211">
        <v>0</v>
      </c>
      <c r="Q121" s="211">
        <v>0</v>
      </c>
      <c r="R121" s="211">
        <f t="shared" si="20"/>
        <v>0</v>
      </c>
      <c r="S121" s="211">
        <v>0</v>
      </c>
      <c r="T121" s="211">
        <v>0</v>
      </c>
      <c r="U121" s="211">
        <v>0</v>
      </c>
      <c r="V121" s="211"/>
      <c r="W121" s="211"/>
      <c r="X121" s="211"/>
      <c r="Y121" s="211"/>
      <c r="Z121" s="211"/>
      <c r="AA121" s="211"/>
    </row>
    <row r="122" spans="1:27" x14ac:dyDescent="0.3">
      <c r="A122" s="202" t="s">
        <v>384</v>
      </c>
      <c r="B122" s="217">
        <v>0</v>
      </c>
      <c r="C122" s="217">
        <v>0</v>
      </c>
      <c r="D122" s="217">
        <v>0</v>
      </c>
      <c r="E122" s="217">
        <v>0</v>
      </c>
      <c r="F122" s="217">
        <v>0</v>
      </c>
      <c r="G122" s="217">
        <v>0</v>
      </c>
      <c r="H122" s="217">
        <v>0</v>
      </c>
      <c r="I122" s="217">
        <v>0</v>
      </c>
      <c r="J122" s="217">
        <v>0</v>
      </c>
      <c r="K122" s="217">
        <v>0</v>
      </c>
      <c r="L122" s="217">
        <v>0</v>
      </c>
      <c r="M122" s="225">
        <v>0</v>
      </c>
      <c r="N122" s="211">
        <f t="shared" si="23"/>
        <v>0</v>
      </c>
      <c r="O122" s="211">
        <v>0</v>
      </c>
      <c r="P122" s="211">
        <v>0</v>
      </c>
      <c r="Q122" s="211">
        <v>0</v>
      </c>
      <c r="R122" s="211">
        <f t="shared" si="20"/>
        <v>0</v>
      </c>
      <c r="S122" s="211">
        <v>0</v>
      </c>
      <c r="T122" s="211">
        <v>0</v>
      </c>
      <c r="U122" s="211">
        <v>0</v>
      </c>
      <c r="V122" s="211"/>
      <c r="W122" s="211"/>
      <c r="X122" s="211"/>
      <c r="Y122" s="211"/>
      <c r="Z122" s="211"/>
      <c r="AA122" s="211"/>
    </row>
    <row r="123" spans="1:27" x14ac:dyDescent="0.3">
      <c r="A123" s="202" t="s">
        <v>383</v>
      </c>
      <c r="B123" s="217">
        <v>0</v>
      </c>
      <c r="C123" s="217">
        <v>0</v>
      </c>
      <c r="D123" s="217">
        <v>0</v>
      </c>
      <c r="E123" s="217">
        <v>0</v>
      </c>
      <c r="F123" s="217">
        <v>0</v>
      </c>
      <c r="G123" s="217">
        <v>0</v>
      </c>
      <c r="H123" s="217">
        <v>0</v>
      </c>
      <c r="I123" s="217">
        <v>0</v>
      </c>
      <c r="J123" s="217">
        <v>0</v>
      </c>
      <c r="K123" s="217">
        <v>0</v>
      </c>
      <c r="L123" s="217">
        <v>0</v>
      </c>
      <c r="M123" s="225">
        <v>0</v>
      </c>
      <c r="N123" s="211">
        <f t="shared" si="23"/>
        <v>0</v>
      </c>
      <c r="O123" s="211">
        <v>0</v>
      </c>
      <c r="P123" s="211">
        <v>0</v>
      </c>
      <c r="Q123" s="211">
        <v>0</v>
      </c>
      <c r="R123" s="211">
        <f t="shared" si="20"/>
        <v>0</v>
      </c>
      <c r="S123" s="211">
        <v>0</v>
      </c>
      <c r="T123" s="211">
        <v>0</v>
      </c>
      <c r="U123" s="211">
        <v>0</v>
      </c>
      <c r="V123" s="211"/>
      <c r="W123" s="211"/>
      <c r="X123" s="211"/>
      <c r="Y123" s="211"/>
      <c r="Z123" s="211"/>
      <c r="AA123" s="211"/>
    </row>
    <row r="124" spans="1:27" x14ac:dyDescent="0.3">
      <c r="A124" s="202" t="s">
        <v>382</v>
      </c>
      <c r="B124" s="217">
        <v>0</v>
      </c>
      <c r="C124" s="217">
        <v>0</v>
      </c>
      <c r="D124" s="217">
        <v>0</v>
      </c>
      <c r="E124" s="217">
        <v>0</v>
      </c>
      <c r="F124" s="217">
        <v>0</v>
      </c>
      <c r="G124" s="217">
        <v>0</v>
      </c>
      <c r="H124" s="217">
        <v>0</v>
      </c>
      <c r="I124" s="217">
        <v>0</v>
      </c>
      <c r="J124" s="217">
        <v>0</v>
      </c>
      <c r="K124" s="217">
        <v>0</v>
      </c>
      <c r="L124" s="217">
        <v>0</v>
      </c>
      <c r="M124" s="225">
        <v>0</v>
      </c>
      <c r="N124" s="211">
        <f t="shared" si="23"/>
        <v>0</v>
      </c>
      <c r="O124" s="211">
        <v>0</v>
      </c>
      <c r="P124" s="211">
        <v>0</v>
      </c>
      <c r="Q124" s="211">
        <v>0</v>
      </c>
      <c r="R124" s="211">
        <f t="shared" si="20"/>
        <v>0</v>
      </c>
      <c r="S124" s="211">
        <v>0</v>
      </c>
      <c r="T124" s="211">
        <v>0</v>
      </c>
      <c r="U124" s="211">
        <v>0</v>
      </c>
      <c r="V124" s="211"/>
      <c r="W124" s="211"/>
      <c r="X124" s="211"/>
      <c r="Y124" s="211"/>
      <c r="Z124" s="211"/>
      <c r="AA124" s="211"/>
    </row>
    <row r="125" spans="1:27" x14ac:dyDescent="0.3">
      <c r="A125" s="202" t="s">
        <v>381</v>
      </c>
      <c r="B125" s="217">
        <v>0</v>
      </c>
      <c r="C125" s="217">
        <v>0</v>
      </c>
      <c r="D125" s="217">
        <v>0</v>
      </c>
      <c r="E125" s="217">
        <v>0</v>
      </c>
      <c r="F125" s="217">
        <v>0</v>
      </c>
      <c r="G125" s="217">
        <v>0</v>
      </c>
      <c r="H125" s="217">
        <v>0</v>
      </c>
      <c r="I125" s="217">
        <v>0</v>
      </c>
      <c r="J125" s="217">
        <v>0</v>
      </c>
      <c r="K125" s="217">
        <v>0</v>
      </c>
      <c r="L125" s="217">
        <v>0</v>
      </c>
      <c r="M125" s="225">
        <v>0</v>
      </c>
      <c r="N125" s="211">
        <f t="shared" si="23"/>
        <v>0</v>
      </c>
      <c r="O125" s="211">
        <v>0</v>
      </c>
      <c r="P125" s="211">
        <v>0</v>
      </c>
      <c r="Q125" s="211">
        <v>0</v>
      </c>
      <c r="R125" s="211">
        <f t="shared" si="20"/>
        <v>0</v>
      </c>
      <c r="S125" s="211">
        <v>0</v>
      </c>
      <c r="T125" s="211">
        <v>0</v>
      </c>
      <c r="U125" s="211">
        <v>0</v>
      </c>
      <c r="V125" s="211"/>
      <c r="W125" s="211"/>
      <c r="X125" s="211"/>
      <c r="Y125" s="211"/>
      <c r="Z125" s="211"/>
      <c r="AA125" s="211"/>
    </row>
    <row r="126" spans="1:27" x14ac:dyDescent="0.3">
      <c r="A126" s="202" t="s">
        <v>380</v>
      </c>
      <c r="B126" s="217">
        <v>0</v>
      </c>
      <c r="C126" s="217">
        <v>0</v>
      </c>
      <c r="D126" s="217">
        <v>0</v>
      </c>
      <c r="E126" s="217">
        <v>0</v>
      </c>
      <c r="F126" s="217">
        <v>0</v>
      </c>
      <c r="G126" s="217">
        <v>0</v>
      </c>
      <c r="H126" s="217">
        <v>0</v>
      </c>
      <c r="I126" s="217">
        <v>0</v>
      </c>
      <c r="J126" s="217">
        <v>0</v>
      </c>
      <c r="K126" s="217">
        <v>0</v>
      </c>
      <c r="L126" s="217">
        <v>0</v>
      </c>
      <c r="M126" s="225">
        <v>0</v>
      </c>
      <c r="N126" s="211">
        <f t="shared" si="23"/>
        <v>0</v>
      </c>
      <c r="O126" s="211">
        <v>0</v>
      </c>
      <c r="P126" s="211">
        <v>0</v>
      </c>
      <c r="Q126" s="211">
        <v>0</v>
      </c>
      <c r="R126" s="211">
        <f t="shared" si="20"/>
        <v>0</v>
      </c>
      <c r="S126" s="211">
        <v>0</v>
      </c>
      <c r="T126" s="211">
        <v>0</v>
      </c>
      <c r="U126" s="211">
        <v>0</v>
      </c>
      <c r="V126" s="211"/>
      <c r="W126" s="211"/>
      <c r="X126" s="211"/>
      <c r="Y126" s="211"/>
      <c r="Z126" s="211"/>
      <c r="AA126" s="211"/>
    </row>
    <row r="127" spans="1:27" x14ac:dyDescent="0.3">
      <c r="A127" s="202" t="s">
        <v>305</v>
      </c>
      <c r="B127" s="217">
        <v>0</v>
      </c>
      <c r="C127" s="217">
        <v>0</v>
      </c>
      <c r="D127" s="217">
        <v>0</v>
      </c>
      <c r="E127" s="217">
        <v>0</v>
      </c>
      <c r="F127" s="217">
        <v>0</v>
      </c>
      <c r="G127" s="217">
        <v>0</v>
      </c>
      <c r="H127" s="217">
        <v>0</v>
      </c>
      <c r="I127" s="217">
        <v>0</v>
      </c>
      <c r="J127" s="217">
        <v>0</v>
      </c>
      <c r="K127" s="217">
        <v>0</v>
      </c>
      <c r="L127" s="217">
        <v>0</v>
      </c>
      <c r="M127" s="225">
        <v>0</v>
      </c>
      <c r="N127" s="211">
        <f t="shared" si="23"/>
        <v>0</v>
      </c>
      <c r="O127" s="211">
        <v>0</v>
      </c>
      <c r="P127" s="211">
        <v>0</v>
      </c>
      <c r="Q127" s="211">
        <f>B127</f>
        <v>0</v>
      </c>
      <c r="R127" s="211">
        <f t="shared" si="20"/>
        <v>0</v>
      </c>
      <c r="S127" s="211">
        <v>0</v>
      </c>
      <c r="T127" s="211">
        <v>0</v>
      </c>
      <c r="U127" s="211">
        <f>M127</f>
        <v>0</v>
      </c>
      <c r="V127" s="211"/>
      <c r="W127" s="211"/>
      <c r="X127" s="211"/>
      <c r="Y127" s="211"/>
      <c r="Z127" s="211"/>
      <c r="AA127" s="211"/>
    </row>
    <row r="128" spans="1:27" x14ac:dyDescent="0.3">
      <c r="A128" s="202" t="s">
        <v>304</v>
      </c>
      <c r="B128" s="217">
        <v>11</v>
      </c>
      <c r="C128" s="217">
        <v>0</v>
      </c>
      <c r="D128" s="217">
        <v>0</v>
      </c>
      <c r="E128" s="217">
        <v>0</v>
      </c>
      <c r="F128" s="217">
        <v>0</v>
      </c>
      <c r="G128" s="217">
        <v>0</v>
      </c>
      <c r="H128" s="217">
        <v>0</v>
      </c>
      <c r="I128" s="217">
        <v>0</v>
      </c>
      <c r="J128" s="217">
        <v>0</v>
      </c>
      <c r="K128" s="217">
        <v>0</v>
      </c>
      <c r="L128" s="217">
        <v>0</v>
      </c>
      <c r="M128" s="225">
        <v>11</v>
      </c>
      <c r="N128" s="211">
        <f t="shared" si="23"/>
        <v>0</v>
      </c>
      <c r="O128" s="211">
        <v>0</v>
      </c>
      <c r="P128" s="211">
        <v>0</v>
      </c>
      <c r="Q128" s="211">
        <f>B128</f>
        <v>11</v>
      </c>
      <c r="R128" s="211">
        <f t="shared" si="20"/>
        <v>0</v>
      </c>
      <c r="S128" s="211">
        <v>0</v>
      </c>
      <c r="T128" s="211">
        <v>0</v>
      </c>
      <c r="U128" s="211">
        <f>M128</f>
        <v>11</v>
      </c>
      <c r="V128" s="211"/>
      <c r="W128" s="211"/>
      <c r="X128" s="211"/>
      <c r="Y128" s="211"/>
      <c r="Z128" s="211"/>
      <c r="AA128" s="211"/>
    </row>
    <row r="129" spans="1:27" x14ac:dyDescent="0.3">
      <c r="A129" s="202" t="s">
        <v>303</v>
      </c>
      <c r="B129" s="217">
        <v>0</v>
      </c>
      <c r="C129" s="217">
        <v>0</v>
      </c>
      <c r="D129" s="217">
        <v>0</v>
      </c>
      <c r="E129" s="217">
        <v>0</v>
      </c>
      <c r="F129" s="217">
        <v>0</v>
      </c>
      <c r="G129" s="217">
        <v>0</v>
      </c>
      <c r="H129" s="217">
        <v>0</v>
      </c>
      <c r="I129" s="217">
        <v>0</v>
      </c>
      <c r="J129" s="217">
        <v>0</v>
      </c>
      <c r="K129" s="217">
        <v>0</v>
      </c>
      <c r="L129" s="217">
        <v>0</v>
      </c>
      <c r="M129" s="225">
        <v>0</v>
      </c>
      <c r="N129" s="211">
        <f t="shared" si="23"/>
        <v>0</v>
      </c>
      <c r="O129" s="211">
        <v>0</v>
      </c>
      <c r="P129" s="211">
        <v>0</v>
      </c>
      <c r="Q129" s="211">
        <f>B129</f>
        <v>0</v>
      </c>
      <c r="R129" s="211">
        <f t="shared" si="20"/>
        <v>0</v>
      </c>
      <c r="S129" s="211">
        <v>0</v>
      </c>
      <c r="T129" s="211">
        <v>0</v>
      </c>
      <c r="U129" s="211">
        <f>M129</f>
        <v>0</v>
      </c>
      <c r="V129" s="211"/>
      <c r="W129" s="211"/>
      <c r="X129" s="211"/>
      <c r="Y129" s="211"/>
      <c r="Z129" s="211"/>
      <c r="AA129" s="211"/>
    </row>
    <row r="130" spans="1:27" x14ac:dyDescent="0.3">
      <c r="A130" s="202" t="s">
        <v>302</v>
      </c>
      <c r="B130" s="217">
        <v>0</v>
      </c>
      <c r="C130" s="217">
        <v>0</v>
      </c>
      <c r="D130" s="217">
        <v>0</v>
      </c>
      <c r="E130" s="217">
        <v>0</v>
      </c>
      <c r="F130" s="217">
        <v>0</v>
      </c>
      <c r="G130" s="217">
        <v>0</v>
      </c>
      <c r="H130" s="217">
        <v>0</v>
      </c>
      <c r="I130" s="217">
        <v>0</v>
      </c>
      <c r="J130" s="217">
        <v>0</v>
      </c>
      <c r="K130" s="217">
        <v>0</v>
      </c>
      <c r="L130" s="217">
        <v>0</v>
      </c>
      <c r="M130" s="225">
        <v>0</v>
      </c>
      <c r="N130" s="211">
        <f t="shared" si="23"/>
        <v>0</v>
      </c>
      <c r="O130" s="211">
        <v>0</v>
      </c>
      <c r="P130" s="211">
        <v>0</v>
      </c>
      <c r="Q130" s="211">
        <v>0</v>
      </c>
      <c r="R130" s="211">
        <f t="shared" si="20"/>
        <v>0</v>
      </c>
      <c r="S130" s="211">
        <v>0</v>
      </c>
      <c r="T130" s="211">
        <v>0</v>
      </c>
      <c r="U130" s="211">
        <v>0</v>
      </c>
      <c r="V130" s="211"/>
      <c r="W130" s="211"/>
      <c r="X130" s="211"/>
      <c r="Y130" s="211"/>
      <c r="Z130" s="211"/>
      <c r="AA130" s="211"/>
    </row>
    <row r="131" spans="1:27" x14ac:dyDescent="0.3">
      <c r="A131" s="202" t="s">
        <v>301</v>
      </c>
      <c r="B131" s="217">
        <v>0</v>
      </c>
      <c r="C131" s="217">
        <v>0</v>
      </c>
      <c r="D131" s="217">
        <v>0</v>
      </c>
      <c r="E131" s="217">
        <v>0</v>
      </c>
      <c r="F131" s="217">
        <v>0</v>
      </c>
      <c r="G131" s="217">
        <v>0</v>
      </c>
      <c r="H131" s="217">
        <v>0</v>
      </c>
      <c r="I131" s="217">
        <v>0</v>
      </c>
      <c r="J131" s="217">
        <v>0</v>
      </c>
      <c r="K131" s="217">
        <v>0</v>
      </c>
      <c r="L131" s="217">
        <v>0</v>
      </c>
      <c r="M131" s="225">
        <v>0</v>
      </c>
      <c r="N131" s="211">
        <f t="shared" si="23"/>
        <v>0</v>
      </c>
      <c r="O131" s="211">
        <v>0</v>
      </c>
      <c r="P131" s="211">
        <v>0</v>
      </c>
      <c r="Q131" s="211">
        <f>B131</f>
        <v>0</v>
      </c>
      <c r="R131" s="211">
        <f t="shared" si="20"/>
        <v>0</v>
      </c>
      <c r="S131" s="211">
        <v>0</v>
      </c>
      <c r="T131" s="211">
        <v>0</v>
      </c>
      <c r="U131" s="211">
        <f>M131</f>
        <v>0</v>
      </c>
      <c r="V131" s="211"/>
      <c r="W131" s="211"/>
      <c r="X131" s="211"/>
      <c r="Y131" s="211"/>
      <c r="Z131" s="211"/>
      <c r="AA131" s="211"/>
    </row>
    <row r="132" spans="1:27" x14ac:dyDescent="0.3">
      <c r="A132" s="202" t="s">
        <v>300</v>
      </c>
      <c r="B132" s="217">
        <v>0</v>
      </c>
      <c r="C132" s="217">
        <v>0</v>
      </c>
      <c r="D132" s="217">
        <v>0</v>
      </c>
      <c r="E132" s="217">
        <v>0</v>
      </c>
      <c r="F132" s="217">
        <v>0</v>
      </c>
      <c r="G132" s="217">
        <v>0</v>
      </c>
      <c r="H132" s="217">
        <v>0</v>
      </c>
      <c r="I132" s="217">
        <v>0</v>
      </c>
      <c r="J132" s="217">
        <v>0</v>
      </c>
      <c r="K132" s="217">
        <v>0</v>
      </c>
      <c r="L132" s="217">
        <v>0</v>
      </c>
      <c r="M132" s="225">
        <v>0</v>
      </c>
      <c r="N132" s="211">
        <f t="shared" si="23"/>
        <v>0</v>
      </c>
      <c r="O132" s="211">
        <v>0</v>
      </c>
      <c r="P132" s="211">
        <v>0</v>
      </c>
      <c r="Q132" s="211">
        <v>0</v>
      </c>
      <c r="R132" s="211">
        <f t="shared" si="20"/>
        <v>0</v>
      </c>
      <c r="S132" s="211">
        <v>0</v>
      </c>
      <c r="T132" s="211">
        <v>0</v>
      </c>
      <c r="U132" s="211">
        <v>0</v>
      </c>
      <c r="V132" s="211"/>
      <c r="W132" s="211"/>
      <c r="X132" s="211"/>
      <c r="Y132" s="211"/>
      <c r="Z132" s="211"/>
      <c r="AA132" s="211"/>
    </row>
    <row r="133" spans="1:27" x14ac:dyDescent="0.3">
      <c r="A133" s="202" t="s">
        <v>299</v>
      </c>
      <c r="B133" s="217">
        <v>0</v>
      </c>
      <c r="C133" s="217">
        <v>0</v>
      </c>
      <c r="D133" s="217">
        <v>0</v>
      </c>
      <c r="E133" s="217">
        <v>0</v>
      </c>
      <c r="F133" s="217">
        <v>0</v>
      </c>
      <c r="G133" s="217">
        <v>0</v>
      </c>
      <c r="H133" s="217">
        <v>0</v>
      </c>
      <c r="I133" s="217">
        <v>0</v>
      </c>
      <c r="J133" s="217">
        <v>0</v>
      </c>
      <c r="K133" s="217">
        <v>0</v>
      </c>
      <c r="L133" s="217">
        <v>0</v>
      </c>
      <c r="M133" s="225">
        <v>0</v>
      </c>
      <c r="N133" s="211">
        <f t="shared" si="23"/>
        <v>0</v>
      </c>
      <c r="O133" s="211">
        <v>0</v>
      </c>
      <c r="P133" s="211">
        <v>0</v>
      </c>
      <c r="Q133" s="211">
        <v>0</v>
      </c>
      <c r="R133" s="211">
        <f t="shared" si="20"/>
        <v>0</v>
      </c>
      <c r="S133" s="211">
        <v>0</v>
      </c>
      <c r="T133" s="211">
        <v>0</v>
      </c>
      <c r="U133" s="211">
        <v>0</v>
      </c>
      <c r="V133" s="211"/>
      <c r="W133" s="211"/>
      <c r="X133" s="211"/>
      <c r="Y133" s="211"/>
      <c r="Z133" s="211"/>
      <c r="AA133" s="211"/>
    </row>
    <row r="134" spans="1:27" x14ac:dyDescent="0.3">
      <c r="A134" s="202" t="s">
        <v>298</v>
      </c>
      <c r="B134" s="217">
        <v>0</v>
      </c>
      <c r="C134" s="217">
        <v>0</v>
      </c>
      <c r="D134" s="217">
        <v>0</v>
      </c>
      <c r="E134" s="217">
        <v>0</v>
      </c>
      <c r="F134" s="217">
        <v>0</v>
      </c>
      <c r="G134" s="217">
        <v>0</v>
      </c>
      <c r="H134" s="217">
        <v>0</v>
      </c>
      <c r="I134" s="217">
        <v>0</v>
      </c>
      <c r="J134" s="217">
        <v>0</v>
      </c>
      <c r="K134" s="217">
        <v>0</v>
      </c>
      <c r="L134" s="217">
        <v>0</v>
      </c>
      <c r="M134" s="225">
        <v>0</v>
      </c>
      <c r="N134" s="211">
        <f t="shared" si="23"/>
        <v>0</v>
      </c>
      <c r="O134" s="211">
        <v>0</v>
      </c>
      <c r="P134" s="211">
        <v>0</v>
      </c>
      <c r="Q134" s="211">
        <v>0</v>
      </c>
      <c r="R134" s="211">
        <f t="shared" si="20"/>
        <v>0</v>
      </c>
      <c r="S134" s="211">
        <v>0</v>
      </c>
      <c r="T134" s="211">
        <v>0</v>
      </c>
      <c r="U134" s="211">
        <v>0</v>
      </c>
      <c r="V134" s="211"/>
      <c r="W134" s="211"/>
      <c r="X134" s="211"/>
      <c r="Y134" s="211"/>
      <c r="Z134" s="211"/>
      <c r="AA134" s="211"/>
    </row>
    <row r="135" spans="1:27" x14ac:dyDescent="0.3">
      <c r="A135" s="202" t="s">
        <v>297</v>
      </c>
      <c r="B135" s="217">
        <v>0</v>
      </c>
      <c r="C135" s="217">
        <v>0</v>
      </c>
      <c r="D135" s="217">
        <v>0</v>
      </c>
      <c r="E135" s="217">
        <v>0</v>
      </c>
      <c r="F135" s="217">
        <v>0</v>
      </c>
      <c r="G135" s="217">
        <v>0</v>
      </c>
      <c r="H135" s="217">
        <v>0</v>
      </c>
      <c r="I135" s="217">
        <v>0</v>
      </c>
      <c r="J135" s="217">
        <v>0</v>
      </c>
      <c r="K135" s="217">
        <v>0</v>
      </c>
      <c r="L135" s="217">
        <v>0</v>
      </c>
      <c r="M135" s="225">
        <v>0</v>
      </c>
      <c r="N135" s="211">
        <f t="shared" si="23"/>
        <v>0</v>
      </c>
      <c r="O135" s="211">
        <v>0</v>
      </c>
      <c r="P135" s="211">
        <v>0</v>
      </c>
      <c r="Q135" s="211">
        <v>0</v>
      </c>
      <c r="R135" s="211">
        <f t="shared" si="20"/>
        <v>0</v>
      </c>
      <c r="S135" s="211">
        <v>0</v>
      </c>
      <c r="T135" s="211">
        <v>0</v>
      </c>
      <c r="U135" s="211">
        <v>0</v>
      </c>
      <c r="V135" s="211"/>
      <c r="W135" s="211"/>
      <c r="X135" s="211"/>
      <c r="Y135" s="211"/>
      <c r="Z135" s="211"/>
      <c r="AA135" s="211"/>
    </row>
    <row r="136" spans="1:27" x14ac:dyDescent="0.3">
      <c r="A136" s="202" t="s">
        <v>379</v>
      </c>
      <c r="B136" s="217">
        <v>0</v>
      </c>
      <c r="C136" s="217">
        <v>0</v>
      </c>
      <c r="D136" s="217">
        <v>0</v>
      </c>
      <c r="E136" s="217">
        <v>0</v>
      </c>
      <c r="F136" s="217">
        <v>0</v>
      </c>
      <c r="G136" s="217">
        <v>0</v>
      </c>
      <c r="H136" s="217">
        <v>0</v>
      </c>
      <c r="I136" s="217">
        <v>0</v>
      </c>
      <c r="J136" s="217">
        <v>0</v>
      </c>
      <c r="K136" s="217">
        <v>0</v>
      </c>
      <c r="L136" s="217">
        <v>0</v>
      </c>
      <c r="M136" s="225">
        <v>0</v>
      </c>
      <c r="N136" s="211">
        <f t="shared" si="23"/>
        <v>0</v>
      </c>
      <c r="O136" s="211">
        <v>0</v>
      </c>
      <c r="P136" s="211">
        <v>0</v>
      </c>
      <c r="Q136" s="211">
        <v>0</v>
      </c>
      <c r="R136" s="211">
        <f t="shared" si="20"/>
        <v>0</v>
      </c>
      <c r="S136" s="211">
        <v>0</v>
      </c>
      <c r="T136" s="211">
        <v>0</v>
      </c>
      <c r="U136" s="211">
        <v>0</v>
      </c>
      <c r="V136" s="211"/>
      <c r="W136" s="211"/>
      <c r="X136" s="211"/>
      <c r="Y136" s="211"/>
      <c r="Z136" s="211"/>
      <c r="AA136" s="211"/>
    </row>
    <row r="137" spans="1:27" x14ac:dyDescent="0.3">
      <c r="A137" s="202" t="s">
        <v>296</v>
      </c>
      <c r="B137" s="217">
        <v>0</v>
      </c>
      <c r="C137" s="217">
        <v>0</v>
      </c>
      <c r="D137" s="217">
        <v>0</v>
      </c>
      <c r="E137" s="217">
        <v>0</v>
      </c>
      <c r="F137" s="217">
        <v>0</v>
      </c>
      <c r="G137" s="217">
        <v>0</v>
      </c>
      <c r="H137" s="217">
        <v>0</v>
      </c>
      <c r="I137" s="217">
        <v>0</v>
      </c>
      <c r="J137" s="217">
        <v>0</v>
      </c>
      <c r="K137" s="217">
        <v>0</v>
      </c>
      <c r="L137" s="217">
        <v>0</v>
      </c>
      <c r="M137" s="225">
        <v>0</v>
      </c>
      <c r="N137" s="211">
        <f t="shared" si="23"/>
        <v>0</v>
      </c>
      <c r="O137" s="211">
        <v>0</v>
      </c>
      <c r="P137" s="211">
        <v>0</v>
      </c>
      <c r="Q137" s="211">
        <v>0</v>
      </c>
      <c r="R137" s="211">
        <f t="shared" si="20"/>
        <v>0</v>
      </c>
      <c r="S137" s="211">
        <v>0</v>
      </c>
      <c r="T137" s="211">
        <v>0</v>
      </c>
      <c r="U137" s="211">
        <v>0</v>
      </c>
      <c r="V137" s="211"/>
      <c r="W137" s="211"/>
      <c r="X137" s="211"/>
      <c r="Y137" s="211"/>
      <c r="Z137" s="211"/>
      <c r="AA137" s="211"/>
    </row>
    <row r="138" spans="1:27" x14ac:dyDescent="0.3">
      <c r="A138" s="202" t="s">
        <v>295</v>
      </c>
      <c r="B138" s="217">
        <v>0</v>
      </c>
      <c r="C138" s="217">
        <v>0</v>
      </c>
      <c r="D138" s="217">
        <v>0</v>
      </c>
      <c r="E138" s="217">
        <v>0</v>
      </c>
      <c r="F138" s="217">
        <v>0</v>
      </c>
      <c r="G138" s="217">
        <v>0</v>
      </c>
      <c r="H138" s="217">
        <v>0</v>
      </c>
      <c r="I138" s="217">
        <v>0</v>
      </c>
      <c r="J138" s="217">
        <v>0</v>
      </c>
      <c r="K138" s="217">
        <v>0</v>
      </c>
      <c r="L138" s="217">
        <v>0</v>
      </c>
      <c r="M138" s="225">
        <v>0</v>
      </c>
      <c r="N138" s="211">
        <f t="shared" si="23"/>
        <v>0</v>
      </c>
      <c r="O138" s="211">
        <v>0</v>
      </c>
      <c r="P138" s="211">
        <v>0</v>
      </c>
      <c r="Q138" s="211">
        <v>0</v>
      </c>
      <c r="R138" s="211">
        <f t="shared" si="20"/>
        <v>0</v>
      </c>
      <c r="S138" s="211">
        <v>0</v>
      </c>
      <c r="T138" s="211">
        <v>0</v>
      </c>
      <c r="U138" s="211">
        <v>0</v>
      </c>
      <c r="V138" s="211"/>
      <c r="W138" s="211"/>
      <c r="X138" s="211"/>
      <c r="Y138" s="211"/>
      <c r="Z138" s="211"/>
      <c r="AA138" s="211"/>
    </row>
    <row r="139" spans="1:27" x14ac:dyDescent="0.3">
      <c r="A139" s="202" t="s">
        <v>294</v>
      </c>
      <c r="B139" s="217">
        <v>341.09</v>
      </c>
      <c r="C139" s="217">
        <v>0</v>
      </c>
      <c r="D139" s="217">
        <v>0</v>
      </c>
      <c r="E139" s="217">
        <v>0</v>
      </c>
      <c r="F139" s="217">
        <v>0</v>
      </c>
      <c r="G139" s="217">
        <v>0</v>
      </c>
      <c r="H139" s="217">
        <v>0</v>
      </c>
      <c r="I139" s="217">
        <v>0</v>
      </c>
      <c r="J139" s="217">
        <v>0</v>
      </c>
      <c r="K139" s="217">
        <v>0</v>
      </c>
      <c r="L139" s="217">
        <v>0</v>
      </c>
      <c r="M139" s="225">
        <v>341.09</v>
      </c>
      <c r="N139" s="211">
        <f t="shared" si="23"/>
        <v>0</v>
      </c>
      <c r="O139" s="211">
        <v>0</v>
      </c>
      <c r="P139" s="211">
        <v>0</v>
      </c>
      <c r="Q139" s="211">
        <f>B139</f>
        <v>341.09</v>
      </c>
      <c r="R139" s="211">
        <f t="shared" si="20"/>
        <v>0</v>
      </c>
      <c r="S139" s="211">
        <v>0</v>
      </c>
      <c r="T139" s="211">
        <v>0</v>
      </c>
      <c r="U139" s="211">
        <f>M139</f>
        <v>341.09</v>
      </c>
      <c r="V139" s="211"/>
      <c r="W139" s="211"/>
      <c r="X139" s="211"/>
      <c r="Y139" s="211"/>
      <c r="Z139" s="211"/>
      <c r="AA139" s="211"/>
    </row>
    <row r="140" spans="1:27" x14ac:dyDescent="0.3">
      <c r="A140" s="202" t="s">
        <v>293</v>
      </c>
      <c r="B140" s="217">
        <v>539.54</v>
      </c>
      <c r="C140" s="217">
        <v>0</v>
      </c>
      <c r="D140" s="217">
        <v>0</v>
      </c>
      <c r="E140" s="217">
        <v>0</v>
      </c>
      <c r="F140" s="217">
        <v>0</v>
      </c>
      <c r="G140" s="217">
        <v>0</v>
      </c>
      <c r="H140" s="217">
        <v>0</v>
      </c>
      <c r="I140" s="217">
        <v>0</v>
      </c>
      <c r="J140" s="217">
        <v>0</v>
      </c>
      <c r="K140" s="217">
        <v>0</v>
      </c>
      <c r="L140" s="217">
        <v>0</v>
      </c>
      <c r="M140" s="225">
        <v>539.54</v>
      </c>
      <c r="N140" s="211">
        <f t="shared" si="23"/>
        <v>0</v>
      </c>
      <c r="O140" s="211">
        <v>0</v>
      </c>
      <c r="P140" s="211">
        <v>0</v>
      </c>
      <c r="Q140" s="211">
        <f>B140</f>
        <v>539.54</v>
      </c>
      <c r="R140" s="211">
        <f t="shared" si="20"/>
        <v>0</v>
      </c>
      <c r="S140" s="211">
        <v>0</v>
      </c>
      <c r="T140" s="211">
        <v>0</v>
      </c>
      <c r="U140" s="211">
        <f>M140</f>
        <v>539.54</v>
      </c>
      <c r="V140" s="211"/>
      <c r="W140" s="211"/>
      <c r="X140" s="211"/>
      <c r="Y140" s="211"/>
      <c r="Z140" s="211"/>
      <c r="AA140" s="211"/>
    </row>
    <row r="141" spans="1:27" x14ac:dyDescent="0.3">
      <c r="A141" s="202" t="s">
        <v>292</v>
      </c>
      <c r="B141" s="217">
        <v>0</v>
      </c>
      <c r="C141" s="217">
        <v>0</v>
      </c>
      <c r="D141" s="217">
        <v>0</v>
      </c>
      <c r="E141" s="217">
        <v>0</v>
      </c>
      <c r="F141" s="217">
        <v>0</v>
      </c>
      <c r="G141" s="217">
        <v>0</v>
      </c>
      <c r="H141" s="217">
        <v>0</v>
      </c>
      <c r="I141" s="217">
        <v>0</v>
      </c>
      <c r="J141" s="217">
        <v>0</v>
      </c>
      <c r="K141" s="217">
        <v>0</v>
      </c>
      <c r="L141" s="217">
        <v>0</v>
      </c>
      <c r="M141" s="225">
        <v>0</v>
      </c>
      <c r="N141" s="211">
        <f t="shared" si="23"/>
        <v>0</v>
      </c>
      <c r="O141" s="211">
        <v>0</v>
      </c>
      <c r="P141" s="211">
        <v>0</v>
      </c>
      <c r="Q141" s="211">
        <v>0</v>
      </c>
      <c r="R141" s="211">
        <f t="shared" si="20"/>
        <v>0</v>
      </c>
      <c r="S141" s="211">
        <v>0</v>
      </c>
      <c r="T141" s="211">
        <v>0</v>
      </c>
      <c r="U141" s="211">
        <v>0</v>
      </c>
      <c r="V141" s="211"/>
      <c r="W141" s="211"/>
      <c r="X141" s="211"/>
      <c r="Y141" s="211"/>
      <c r="Z141" s="211"/>
      <c r="AA141" s="211"/>
    </row>
    <row r="142" spans="1:27" x14ac:dyDescent="0.3">
      <c r="A142" s="202" t="s">
        <v>291</v>
      </c>
      <c r="B142" s="217">
        <v>0</v>
      </c>
      <c r="C142" s="217">
        <v>0</v>
      </c>
      <c r="D142" s="217">
        <v>0</v>
      </c>
      <c r="E142" s="217">
        <v>0</v>
      </c>
      <c r="F142" s="217">
        <v>0</v>
      </c>
      <c r="G142" s="217">
        <v>0</v>
      </c>
      <c r="H142" s="217">
        <v>0</v>
      </c>
      <c r="I142" s="217">
        <v>0</v>
      </c>
      <c r="J142" s="217">
        <v>0</v>
      </c>
      <c r="K142" s="217">
        <v>0</v>
      </c>
      <c r="L142" s="217">
        <v>0</v>
      </c>
      <c r="M142" s="225">
        <v>0</v>
      </c>
      <c r="N142" s="211">
        <f t="shared" si="23"/>
        <v>0</v>
      </c>
      <c r="O142" s="211">
        <v>0</v>
      </c>
      <c r="P142" s="211">
        <v>0</v>
      </c>
      <c r="Q142" s="211">
        <v>0</v>
      </c>
      <c r="R142" s="211">
        <f t="shared" si="20"/>
        <v>0</v>
      </c>
      <c r="S142" s="211">
        <v>0</v>
      </c>
      <c r="T142" s="211">
        <v>0</v>
      </c>
      <c r="U142" s="211">
        <v>0</v>
      </c>
      <c r="V142" s="211"/>
      <c r="W142" s="211"/>
      <c r="X142" s="211"/>
      <c r="Y142" s="211"/>
      <c r="Z142" s="211"/>
      <c r="AA142" s="211"/>
    </row>
    <row r="143" spans="1:27" x14ac:dyDescent="0.3">
      <c r="A143" s="202" t="s">
        <v>290</v>
      </c>
      <c r="B143" s="217">
        <v>0</v>
      </c>
      <c r="C143" s="217">
        <v>0</v>
      </c>
      <c r="D143" s="217">
        <v>0</v>
      </c>
      <c r="E143" s="217">
        <v>0</v>
      </c>
      <c r="F143" s="217">
        <v>0</v>
      </c>
      <c r="G143" s="217">
        <v>0</v>
      </c>
      <c r="H143" s="217">
        <v>0</v>
      </c>
      <c r="I143" s="217">
        <v>0</v>
      </c>
      <c r="J143" s="217">
        <v>0</v>
      </c>
      <c r="K143" s="217">
        <v>0</v>
      </c>
      <c r="L143" s="217">
        <v>0</v>
      </c>
      <c r="M143" s="225">
        <v>0</v>
      </c>
      <c r="N143" s="211">
        <f t="shared" si="23"/>
        <v>0</v>
      </c>
      <c r="O143" s="211">
        <v>0</v>
      </c>
      <c r="P143" s="211">
        <v>0</v>
      </c>
      <c r="Q143" s="211">
        <v>0</v>
      </c>
      <c r="R143" s="211">
        <f t="shared" si="20"/>
        <v>0</v>
      </c>
      <c r="S143" s="211">
        <v>0</v>
      </c>
      <c r="T143" s="211">
        <v>0</v>
      </c>
      <c r="U143" s="211">
        <v>0</v>
      </c>
      <c r="V143" s="211"/>
      <c r="W143" s="211"/>
      <c r="X143" s="211"/>
      <c r="Y143" s="211"/>
      <c r="Z143" s="211"/>
      <c r="AA143" s="211"/>
    </row>
    <row r="144" spans="1:27" x14ac:dyDescent="0.3">
      <c r="A144" s="202" t="s">
        <v>289</v>
      </c>
      <c r="B144" s="217">
        <v>0</v>
      </c>
      <c r="C144" s="217">
        <v>0</v>
      </c>
      <c r="D144" s="217">
        <v>0</v>
      </c>
      <c r="E144" s="217">
        <v>0</v>
      </c>
      <c r="F144" s="217">
        <v>0</v>
      </c>
      <c r="G144" s="217">
        <v>0</v>
      </c>
      <c r="H144" s="217">
        <v>0</v>
      </c>
      <c r="I144" s="217">
        <v>0</v>
      </c>
      <c r="J144" s="217">
        <v>0</v>
      </c>
      <c r="K144" s="217">
        <v>0</v>
      </c>
      <c r="L144" s="217">
        <v>0</v>
      </c>
      <c r="M144" s="225">
        <v>0</v>
      </c>
      <c r="N144" s="211">
        <f t="shared" si="23"/>
        <v>0</v>
      </c>
      <c r="O144" s="211">
        <v>0</v>
      </c>
      <c r="P144" s="211">
        <v>0</v>
      </c>
      <c r="Q144" s="211">
        <v>0</v>
      </c>
      <c r="R144" s="211">
        <f t="shared" si="20"/>
        <v>0</v>
      </c>
      <c r="S144" s="211">
        <v>0</v>
      </c>
      <c r="T144" s="211">
        <v>0</v>
      </c>
      <c r="U144" s="211">
        <v>0</v>
      </c>
      <c r="V144" s="211"/>
      <c r="W144" s="211"/>
      <c r="X144" s="211"/>
      <c r="Y144" s="211"/>
      <c r="Z144" s="211"/>
      <c r="AA144" s="211"/>
    </row>
    <row r="145" spans="1:27" x14ac:dyDescent="0.3">
      <c r="A145" s="202" t="s">
        <v>288</v>
      </c>
      <c r="B145" s="217">
        <v>0</v>
      </c>
      <c r="C145" s="217">
        <v>0</v>
      </c>
      <c r="D145" s="217">
        <v>0</v>
      </c>
      <c r="E145" s="217">
        <v>0</v>
      </c>
      <c r="F145" s="217">
        <v>0</v>
      </c>
      <c r="G145" s="217">
        <v>0</v>
      </c>
      <c r="H145" s="217">
        <v>0</v>
      </c>
      <c r="I145" s="217">
        <v>0</v>
      </c>
      <c r="J145" s="217">
        <v>0</v>
      </c>
      <c r="K145" s="217">
        <v>0</v>
      </c>
      <c r="L145" s="217">
        <v>0</v>
      </c>
      <c r="M145" s="225">
        <v>0</v>
      </c>
      <c r="N145" s="211">
        <f t="shared" si="23"/>
        <v>0</v>
      </c>
      <c r="O145" s="211">
        <v>0</v>
      </c>
      <c r="P145" s="211">
        <v>0</v>
      </c>
      <c r="Q145" s="211">
        <v>0</v>
      </c>
      <c r="R145" s="211">
        <f t="shared" si="20"/>
        <v>0</v>
      </c>
      <c r="S145" s="211">
        <v>0</v>
      </c>
      <c r="T145" s="211">
        <v>0</v>
      </c>
      <c r="U145" s="211">
        <v>0</v>
      </c>
      <c r="V145" s="211"/>
      <c r="W145" s="211"/>
      <c r="X145" s="211"/>
      <c r="Y145" s="211"/>
      <c r="Z145" s="211"/>
      <c r="AA145" s="211"/>
    </row>
    <row r="146" spans="1:27" x14ac:dyDescent="0.3">
      <c r="A146" s="202" t="s">
        <v>287</v>
      </c>
      <c r="B146" s="217">
        <v>16717.43</v>
      </c>
      <c r="C146" s="217">
        <v>0</v>
      </c>
      <c r="D146" s="217">
        <v>0</v>
      </c>
      <c r="E146" s="217">
        <v>0</v>
      </c>
      <c r="F146" s="217">
        <v>0</v>
      </c>
      <c r="G146" s="217">
        <v>0</v>
      </c>
      <c r="H146" s="217">
        <v>0</v>
      </c>
      <c r="I146" s="217">
        <v>0</v>
      </c>
      <c r="J146" s="217">
        <v>0</v>
      </c>
      <c r="K146" s="217">
        <v>0</v>
      </c>
      <c r="L146" s="217">
        <v>0</v>
      </c>
      <c r="M146" s="225">
        <v>16717.43</v>
      </c>
      <c r="N146" s="211">
        <f t="shared" si="23"/>
        <v>0</v>
      </c>
      <c r="O146" s="211">
        <v>0</v>
      </c>
      <c r="P146" s="211">
        <v>0</v>
      </c>
      <c r="Q146" s="211">
        <f>B146</f>
        <v>16717.43</v>
      </c>
      <c r="R146" s="211">
        <f t="shared" si="20"/>
        <v>0</v>
      </c>
      <c r="S146" s="211">
        <v>0</v>
      </c>
      <c r="T146" s="211">
        <v>0</v>
      </c>
      <c r="U146" s="211">
        <f>M146</f>
        <v>16717.43</v>
      </c>
      <c r="V146" s="211"/>
      <c r="W146" s="211"/>
      <c r="X146" s="211"/>
      <c r="Y146" s="211"/>
      <c r="Z146" s="211"/>
      <c r="AA146" s="211"/>
    </row>
    <row r="147" spans="1:27" x14ac:dyDescent="0.3">
      <c r="A147" s="202" t="s">
        <v>286</v>
      </c>
      <c r="B147" s="217">
        <v>14187</v>
      </c>
      <c r="C147" s="217">
        <v>0</v>
      </c>
      <c r="D147" s="217">
        <v>0</v>
      </c>
      <c r="E147" s="217">
        <v>0</v>
      </c>
      <c r="F147" s="217">
        <v>0</v>
      </c>
      <c r="G147" s="217">
        <v>0</v>
      </c>
      <c r="H147" s="217">
        <v>0</v>
      </c>
      <c r="I147" s="217">
        <v>0</v>
      </c>
      <c r="J147" s="217">
        <v>0</v>
      </c>
      <c r="K147" s="217">
        <v>0</v>
      </c>
      <c r="L147" s="217">
        <v>0</v>
      </c>
      <c r="M147" s="225">
        <v>14187</v>
      </c>
      <c r="N147" s="211">
        <f t="shared" si="23"/>
        <v>0</v>
      </c>
      <c r="O147" s="211">
        <v>0</v>
      </c>
      <c r="P147" s="211">
        <v>0</v>
      </c>
      <c r="Q147" s="211">
        <f>B147</f>
        <v>14187</v>
      </c>
      <c r="R147" s="211">
        <f t="shared" si="20"/>
        <v>0</v>
      </c>
      <c r="S147" s="211">
        <v>0</v>
      </c>
      <c r="T147" s="211">
        <v>0</v>
      </c>
      <c r="U147" s="211">
        <f>M147</f>
        <v>14187</v>
      </c>
      <c r="V147" s="211"/>
      <c r="W147" s="211"/>
      <c r="X147" s="211"/>
      <c r="Y147" s="211"/>
      <c r="Z147" s="211"/>
      <c r="AA147" s="211"/>
    </row>
    <row r="148" spans="1:27" x14ac:dyDescent="0.3">
      <c r="A148" s="202" t="s">
        <v>488</v>
      </c>
      <c r="B148" s="217">
        <v>4598343.5</v>
      </c>
      <c r="C148" s="217">
        <v>0</v>
      </c>
      <c r="D148" s="217">
        <v>0</v>
      </c>
      <c r="E148" s="217">
        <v>0</v>
      </c>
      <c r="F148" s="217">
        <v>0</v>
      </c>
      <c r="G148" s="217">
        <v>0</v>
      </c>
      <c r="H148" s="217">
        <v>0</v>
      </c>
      <c r="I148" s="217">
        <v>0</v>
      </c>
      <c r="J148" s="217">
        <v>0</v>
      </c>
      <c r="K148" s="217">
        <v>0</v>
      </c>
      <c r="L148" s="217">
        <v>0</v>
      </c>
      <c r="M148" s="225">
        <v>4598343.5</v>
      </c>
      <c r="N148" s="211">
        <f t="shared" si="23"/>
        <v>0</v>
      </c>
      <c r="O148" s="211">
        <v>0</v>
      </c>
      <c r="P148" s="211">
        <v>0</v>
      </c>
      <c r="Q148" s="211">
        <f>B148</f>
        <v>4598343.5</v>
      </c>
      <c r="R148" s="211">
        <f t="shared" si="20"/>
        <v>0</v>
      </c>
      <c r="S148" s="211">
        <v>0</v>
      </c>
      <c r="T148" s="211">
        <v>0</v>
      </c>
      <c r="U148" s="211">
        <f>M148</f>
        <v>4598343.5</v>
      </c>
      <c r="V148" s="211"/>
      <c r="W148" s="211"/>
      <c r="X148" s="211"/>
      <c r="Y148" s="211"/>
      <c r="Z148" s="211"/>
      <c r="AA148" s="211"/>
    </row>
    <row r="149" spans="1:27" x14ac:dyDescent="0.3">
      <c r="A149" s="203" t="s">
        <v>429</v>
      </c>
      <c r="B149" s="218">
        <f>13984977.84-3000000</f>
        <v>10984977.84</v>
      </c>
      <c r="C149" s="218">
        <v>31000</v>
      </c>
      <c r="D149" s="218">
        <v>458633.6</v>
      </c>
      <c r="E149" s="218">
        <v>1757057.74</v>
      </c>
      <c r="F149" s="218">
        <v>7994646.1100000003</v>
      </c>
      <c r="G149" s="218">
        <v>0</v>
      </c>
      <c r="H149" s="218">
        <v>0</v>
      </c>
      <c r="I149" s="218">
        <v>0</v>
      </c>
      <c r="J149" s="218">
        <v>56687.91</v>
      </c>
      <c r="K149" s="218">
        <v>0</v>
      </c>
      <c r="L149" s="218">
        <v>0</v>
      </c>
      <c r="M149" s="227">
        <v>21283003.199999999</v>
      </c>
      <c r="N149" s="211"/>
      <c r="O149" s="211"/>
      <c r="P149" s="211"/>
      <c r="Q149" s="211"/>
      <c r="R149" s="211"/>
      <c r="S149" s="211"/>
      <c r="T149" s="211"/>
      <c r="U149" s="211"/>
      <c r="V149" s="211"/>
      <c r="W149" s="211"/>
      <c r="X149" s="211"/>
      <c r="Y149" s="211"/>
      <c r="Z149" s="211"/>
      <c r="AA149" s="211"/>
    </row>
    <row r="150" spans="1:27" x14ac:dyDescent="0.3">
      <c r="A150" s="202" t="s">
        <v>319</v>
      </c>
      <c r="B150" s="217">
        <v>-1132662.6499999999</v>
      </c>
      <c r="C150" s="217">
        <v>0</v>
      </c>
      <c r="D150" s="217">
        <v>-308625.75</v>
      </c>
      <c r="E150" s="217">
        <v>-1972.75</v>
      </c>
      <c r="F150" s="217">
        <v>-8847.18</v>
      </c>
      <c r="G150" s="217">
        <v>0</v>
      </c>
      <c r="H150" s="217">
        <v>0</v>
      </c>
      <c r="I150" s="217">
        <v>0</v>
      </c>
      <c r="J150" s="217">
        <v>-974.56</v>
      </c>
      <c r="K150" s="217">
        <v>0</v>
      </c>
      <c r="L150" s="217">
        <v>0</v>
      </c>
      <c r="M150" s="225">
        <v>-1453082.89</v>
      </c>
      <c r="N150" s="211">
        <f>SUM(O150:Q150)-B150</f>
        <v>0</v>
      </c>
      <c r="O150" s="211">
        <v>0</v>
      </c>
      <c r="P150" s="211">
        <v>0</v>
      </c>
      <c r="Q150" s="211">
        <f>B150</f>
        <v>-1132662.6499999999</v>
      </c>
      <c r="R150" s="211">
        <f>SUM(S150:U150)-M150</f>
        <v>0</v>
      </c>
      <c r="S150" s="211">
        <v>0</v>
      </c>
      <c r="T150" s="211">
        <v>0</v>
      </c>
      <c r="U150" s="211">
        <f>M150</f>
        <v>-1453082.89</v>
      </c>
      <c r="V150" s="211"/>
      <c r="W150" s="211"/>
      <c r="X150" s="211"/>
      <c r="Y150" s="211"/>
      <c r="Z150" s="211"/>
      <c r="AA150" s="211"/>
    </row>
    <row r="151" spans="1:27" x14ac:dyDescent="0.3">
      <c r="A151" s="202" t="s">
        <v>579</v>
      </c>
      <c r="B151" s="217">
        <v>-4579.6099999999997</v>
      </c>
      <c r="C151" s="217">
        <v>0</v>
      </c>
      <c r="D151" s="217">
        <v>0</v>
      </c>
      <c r="E151" s="217">
        <v>0</v>
      </c>
      <c r="F151" s="217">
        <v>0</v>
      </c>
      <c r="G151" s="217">
        <v>0</v>
      </c>
      <c r="H151" s="217">
        <v>0</v>
      </c>
      <c r="I151" s="217">
        <v>0</v>
      </c>
      <c r="J151" s="217">
        <v>0</v>
      </c>
      <c r="K151" s="217">
        <v>0</v>
      </c>
      <c r="L151" s="217">
        <v>0</v>
      </c>
      <c r="M151" s="225">
        <v>-4579.6099999999997</v>
      </c>
      <c r="N151" s="211">
        <f>SUM(O151:Q151)-B151</f>
        <v>0</v>
      </c>
      <c r="O151" s="211">
        <v>0</v>
      </c>
      <c r="P151" s="211">
        <v>0</v>
      </c>
      <c r="Q151" s="211">
        <f>B151</f>
        <v>-4579.6099999999997</v>
      </c>
      <c r="R151" s="211">
        <f>SUM(S151:U151)-M151</f>
        <v>0</v>
      </c>
      <c r="S151" s="211">
        <v>0</v>
      </c>
      <c r="T151" s="211">
        <v>0</v>
      </c>
      <c r="U151" s="211">
        <f>M151</f>
        <v>-4579.6099999999997</v>
      </c>
      <c r="V151" s="211"/>
      <c r="W151" s="211"/>
      <c r="X151" s="211"/>
      <c r="Y151" s="211"/>
      <c r="Z151" s="211"/>
      <c r="AA151" s="211"/>
    </row>
    <row r="152" spans="1:27" x14ac:dyDescent="0.3">
      <c r="A152" s="202" t="s">
        <v>310</v>
      </c>
      <c r="B152" s="217">
        <v>-60821.53</v>
      </c>
      <c r="C152" s="217">
        <v>0</v>
      </c>
      <c r="D152" s="217">
        <v>0</v>
      </c>
      <c r="E152" s="217">
        <v>0</v>
      </c>
      <c r="F152" s="217">
        <v>0</v>
      </c>
      <c r="G152" s="217">
        <v>0</v>
      </c>
      <c r="H152" s="217">
        <v>0</v>
      </c>
      <c r="I152" s="217">
        <v>0</v>
      </c>
      <c r="J152" s="217">
        <v>0</v>
      </c>
      <c r="K152" s="217">
        <v>0</v>
      </c>
      <c r="L152" s="217">
        <v>0</v>
      </c>
      <c r="M152" s="225">
        <v>-60821.53</v>
      </c>
      <c r="N152" s="211">
        <f>SUM(O152:Q152)-B152</f>
        <v>0</v>
      </c>
      <c r="O152" s="211">
        <v>0</v>
      </c>
      <c r="P152" s="211">
        <v>0</v>
      </c>
      <c r="Q152" s="211">
        <f>B152</f>
        <v>-60821.53</v>
      </c>
      <c r="R152" s="211">
        <f>SUM(S152:U152)-M152</f>
        <v>0</v>
      </c>
      <c r="S152" s="211">
        <v>0</v>
      </c>
      <c r="T152" s="211">
        <v>0</v>
      </c>
      <c r="U152" s="211">
        <f>M152</f>
        <v>-60821.53</v>
      </c>
      <c r="V152" s="211"/>
      <c r="W152" s="211"/>
      <c r="X152" s="211"/>
      <c r="Y152" s="211"/>
      <c r="Z152" s="211"/>
      <c r="AA152" s="211"/>
    </row>
    <row r="153" spans="1:27" x14ac:dyDescent="0.3">
      <c r="A153" s="202" t="s">
        <v>267</v>
      </c>
      <c r="B153" s="217">
        <v>0</v>
      </c>
      <c r="C153" s="217">
        <v>0</v>
      </c>
      <c r="D153" s="217">
        <v>0</v>
      </c>
      <c r="E153" s="217">
        <v>0</v>
      </c>
      <c r="F153" s="217">
        <v>0</v>
      </c>
      <c r="G153" s="217">
        <v>0</v>
      </c>
      <c r="H153" s="217">
        <v>0</v>
      </c>
      <c r="I153" s="217">
        <v>0</v>
      </c>
      <c r="J153" s="217">
        <v>0</v>
      </c>
      <c r="K153" s="217">
        <v>-65</v>
      </c>
      <c r="L153" s="217">
        <v>0</v>
      </c>
      <c r="M153" s="225">
        <v>-65</v>
      </c>
      <c r="N153" s="211">
        <f>SUM(O153:Q153)-B153</f>
        <v>0</v>
      </c>
      <c r="O153" s="211">
        <v>0</v>
      </c>
      <c r="P153" s="211">
        <v>0</v>
      </c>
      <c r="Q153" s="211">
        <f>B153</f>
        <v>0</v>
      </c>
      <c r="R153" s="211">
        <f>SUM(S153:U153)-M153</f>
        <v>0</v>
      </c>
      <c r="S153" s="211">
        <v>0</v>
      </c>
      <c r="T153" s="211">
        <v>0</v>
      </c>
      <c r="U153" s="211">
        <f>M153</f>
        <v>-65</v>
      </c>
      <c r="V153" s="211"/>
      <c r="W153" s="211"/>
      <c r="X153" s="211"/>
      <c r="Y153" s="211"/>
      <c r="Z153" s="211"/>
      <c r="AA153" s="211"/>
    </row>
    <row r="154" spans="1:27" x14ac:dyDescent="0.3">
      <c r="A154" s="203" t="s">
        <v>464</v>
      </c>
      <c r="B154" s="218">
        <v>-1198063.79</v>
      </c>
      <c r="C154" s="218">
        <v>0</v>
      </c>
      <c r="D154" s="218">
        <v>-308625.75</v>
      </c>
      <c r="E154" s="218">
        <v>-1972.75</v>
      </c>
      <c r="F154" s="218">
        <v>-8847.18</v>
      </c>
      <c r="G154" s="218">
        <v>0</v>
      </c>
      <c r="H154" s="218">
        <v>0</v>
      </c>
      <c r="I154" s="218">
        <v>0</v>
      </c>
      <c r="J154" s="218">
        <v>-974.56</v>
      </c>
      <c r="K154" s="218">
        <v>-65</v>
      </c>
      <c r="L154" s="218">
        <v>0</v>
      </c>
      <c r="M154" s="227">
        <v>-1518549.03</v>
      </c>
      <c r="N154" s="211"/>
      <c r="O154" s="211"/>
      <c r="P154" s="211"/>
      <c r="Q154" s="211"/>
      <c r="R154" s="211"/>
      <c r="S154" s="211"/>
      <c r="T154" s="211"/>
      <c r="U154" s="211"/>
      <c r="V154" s="211"/>
      <c r="W154" s="211"/>
      <c r="X154" s="211"/>
      <c r="Y154" s="211"/>
      <c r="Z154" s="211"/>
      <c r="AA154" s="211"/>
    </row>
    <row r="155" spans="1:27" x14ac:dyDescent="0.3">
      <c r="A155" s="202" t="s">
        <v>580</v>
      </c>
      <c r="B155" s="217">
        <v>7581.99</v>
      </c>
      <c r="C155" s="217">
        <v>0</v>
      </c>
      <c r="D155" s="217">
        <v>28353.439999999999</v>
      </c>
      <c r="E155" s="217">
        <v>1349.86</v>
      </c>
      <c r="F155" s="217">
        <v>0</v>
      </c>
      <c r="G155" s="217">
        <v>0</v>
      </c>
      <c r="H155" s="217">
        <v>0</v>
      </c>
      <c r="I155" s="217">
        <v>0</v>
      </c>
      <c r="J155" s="217">
        <v>20</v>
      </c>
      <c r="K155" s="217">
        <v>0</v>
      </c>
      <c r="L155" s="217">
        <v>0</v>
      </c>
      <c r="M155" s="225">
        <v>37305.29</v>
      </c>
      <c r="N155" s="211">
        <f t="shared" ref="N155:N170" si="24">SUM(O155:Q155)-B155</f>
        <v>0</v>
      </c>
      <c r="O155" s="211">
        <v>0</v>
      </c>
      <c r="P155" s="211">
        <v>0</v>
      </c>
      <c r="Q155" s="211">
        <f t="shared" ref="Q155:Q167" si="25">B155</f>
        <v>7581.99</v>
      </c>
      <c r="R155" s="211">
        <f t="shared" ref="R155:R170" si="26">SUM(S155:U155)-M155</f>
        <v>0</v>
      </c>
      <c r="S155" s="211">
        <v>0</v>
      </c>
      <c r="T155" s="211">
        <v>0</v>
      </c>
      <c r="U155" s="211">
        <f t="shared" ref="U155:U168" si="27">M155</f>
        <v>37305.29</v>
      </c>
      <c r="V155" s="211"/>
      <c r="W155" s="211"/>
      <c r="X155" s="211"/>
      <c r="Y155" s="211"/>
      <c r="Z155" s="211"/>
      <c r="AA155" s="211"/>
    </row>
    <row r="156" spans="1:27" x14ac:dyDescent="0.3">
      <c r="A156" s="202" t="s">
        <v>281</v>
      </c>
      <c r="B156" s="217">
        <v>0</v>
      </c>
      <c r="C156" s="217">
        <v>0</v>
      </c>
      <c r="D156" s="217">
        <v>0</v>
      </c>
      <c r="E156" s="217">
        <v>0</v>
      </c>
      <c r="F156" s="217">
        <v>0</v>
      </c>
      <c r="G156" s="217">
        <v>0</v>
      </c>
      <c r="H156" s="217">
        <v>0</v>
      </c>
      <c r="I156" s="217">
        <v>0</v>
      </c>
      <c r="J156" s="217">
        <v>0</v>
      </c>
      <c r="K156" s="217">
        <v>0</v>
      </c>
      <c r="L156" s="217">
        <v>0</v>
      </c>
      <c r="M156" s="225">
        <v>0</v>
      </c>
      <c r="N156" s="211">
        <f t="shared" si="24"/>
        <v>0</v>
      </c>
      <c r="O156" s="211">
        <v>0</v>
      </c>
      <c r="P156" s="211">
        <v>0</v>
      </c>
      <c r="Q156" s="211">
        <f t="shared" si="25"/>
        <v>0</v>
      </c>
      <c r="R156" s="211">
        <f t="shared" si="26"/>
        <v>0</v>
      </c>
      <c r="S156" s="211">
        <v>0</v>
      </c>
      <c r="T156" s="211">
        <v>0</v>
      </c>
      <c r="U156" s="211">
        <f t="shared" si="27"/>
        <v>0</v>
      </c>
      <c r="V156" s="211"/>
      <c r="W156" s="211"/>
      <c r="X156" s="211"/>
      <c r="Y156" s="211"/>
      <c r="Z156" s="211"/>
      <c r="AA156" s="211"/>
    </row>
    <row r="157" spans="1:27" x14ac:dyDescent="0.3">
      <c r="A157" s="202" t="s">
        <v>280</v>
      </c>
      <c r="B157" s="217">
        <v>0</v>
      </c>
      <c r="C157" s="217">
        <v>0</v>
      </c>
      <c r="D157" s="217">
        <v>0</v>
      </c>
      <c r="E157" s="217">
        <v>0</v>
      </c>
      <c r="F157" s="217">
        <v>0</v>
      </c>
      <c r="G157" s="217">
        <v>0</v>
      </c>
      <c r="H157" s="217">
        <v>0</v>
      </c>
      <c r="I157" s="217">
        <v>0</v>
      </c>
      <c r="J157" s="217">
        <v>0</v>
      </c>
      <c r="K157" s="217">
        <v>0</v>
      </c>
      <c r="L157" s="217">
        <v>0</v>
      </c>
      <c r="M157" s="225">
        <v>0</v>
      </c>
      <c r="N157" s="211">
        <f t="shared" si="24"/>
        <v>0</v>
      </c>
      <c r="O157" s="211">
        <v>0</v>
      </c>
      <c r="P157" s="211">
        <v>0</v>
      </c>
      <c r="Q157" s="211">
        <f t="shared" si="25"/>
        <v>0</v>
      </c>
      <c r="R157" s="211">
        <f t="shared" si="26"/>
        <v>0</v>
      </c>
      <c r="S157" s="211">
        <v>0</v>
      </c>
      <c r="T157" s="211">
        <v>0</v>
      </c>
      <c r="U157" s="211">
        <f t="shared" si="27"/>
        <v>0</v>
      </c>
      <c r="V157" s="211"/>
      <c r="W157" s="211"/>
      <c r="X157" s="211"/>
      <c r="Y157" s="211"/>
      <c r="Z157" s="211"/>
      <c r="AA157" s="211"/>
    </row>
    <row r="158" spans="1:27" x14ac:dyDescent="0.3">
      <c r="A158" s="202" t="s">
        <v>279</v>
      </c>
      <c r="B158" s="217">
        <v>0</v>
      </c>
      <c r="C158" s="217">
        <v>0</v>
      </c>
      <c r="D158" s="217">
        <v>0</v>
      </c>
      <c r="E158" s="217">
        <v>0</v>
      </c>
      <c r="F158" s="217">
        <v>0</v>
      </c>
      <c r="G158" s="217">
        <v>0</v>
      </c>
      <c r="H158" s="217">
        <v>0</v>
      </c>
      <c r="I158" s="217">
        <v>0</v>
      </c>
      <c r="J158" s="217">
        <v>0</v>
      </c>
      <c r="K158" s="217">
        <v>0</v>
      </c>
      <c r="L158" s="217">
        <v>0</v>
      </c>
      <c r="M158" s="225">
        <v>0</v>
      </c>
      <c r="N158" s="211">
        <f t="shared" si="24"/>
        <v>0</v>
      </c>
      <c r="O158" s="211">
        <v>0</v>
      </c>
      <c r="P158" s="211">
        <v>0</v>
      </c>
      <c r="Q158" s="211">
        <f t="shared" si="25"/>
        <v>0</v>
      </c>
      <c r="R158" s="211">
        <f t="shared" si="26"/>
        <v>0</v>
      </c>
      <c r="S158" s="211">
        <v>0</v>
      </c>
      <c r="T158" s="211">
        <v>0</v>
      </c>
      <c r="U158" s="211">
        <f t="shared" si="27"/>
        <v>0</v>
      </c>
      <c r="V158" s="211"/>
      <c r="W158" s="211"/>
      <c r="X158" s="211"/>
      <c r="Y158" s="211"/>
      <c r="Z158" s="211"/>
      <c r="AA158" s="211"/>
    </row>
    <row r="159" spans="1:27" x14ac:dyDescent="0.3">
      <c r="A159" s="202" t="s">
        <v>278</v>
      </c>
      <c r="B159" s="217">
        <v>0</v>
      </c>
      <c r="C159" s="217">
        <v>0</v>
      </c>
      <c r="D159" s="217">
        <v>0</v>
      </c>
      <c r="E159" s="217">
        <v>0</v>
      </c>
      <c r="F159" s="217">
        <v>0</v>
      </c>
      <c r="G159" s="217">
        <v>0</v>
      </c>
      <c r="H159" s="217">
        <v>0</v>
      </c>
      <c r="I159" s="217">
        <v>0</v>
      </c>
      <c r="J159" s="217">
        <v>0</v>
      </c>
      <c r="K159" s="217">
        <v>0</v>
      </c>
      <c r="L159" s="217">
        <v>0</v>
      </c>
      <c r="M159" s="225">
        <v>0</v>
      </c>
      <c r="N159" s="211">
        <f t="shared" si="24"/>
        <v>0</v>
      </c>
      <c r="O159" s="211">
        <v>0</v>
      </c>
      <c r="P159" s="211">
        <v>0</v>
      </c>
      <c r="Q159" s="211">
        <f t="shared" si="25"/>
        <v>0</v>
      </c>
      <c r="R159" s="211">
        <f t="shared" si="26"/>
        <v>0</v>
      </c>
      <c r="S159" s="211">
        <v>0</v>
      </c>
      <c r="T159" s="211">
        <v>0</v>
      </c>
      <c r="U159" s="211">
        <f t="shared" si="27"/>
        <v>0</v>
      </c>
      <c r="V159" s="211"/>
      <c r="W159" s="211"/>
      <c r="X159" s="211"/>
      <c r="Y159" s="211"/>
      <c r="Z159" s="211"/>
      <c r="AA159" s="211"/>
    </row>
    <row r="160" spans="1:27" x14ac:dyDescent="0.3">
      <c r="A160" s="202" t="s">
        <v>277</v>
      </c>
      <c r="B160" s="217">
        <v>0</v>
      </c>
      <c r="C160" s="217">
        <v>0</v>
      </c>
      <c r="D160" s="217">
        <v>0</v>
      </c>
      <c r="E160" s="217">
        <v>0</v>
      </c>
      <c r="F160" s="217">
        <v>0</v>
      </c>
      <c r="G160" s="217">
        <v>0</v>
      </c>
      <c r="H160" s="217">
        <v>0</v>
      </c>
      <c r="I160" s="217">
        <v>0</v>
      </c>
      <c r="J160" s="217">
        <v>0</v>
      </c>
      <c r="K160" s="217">
        <v>0</v>
      </c>
      <c r="L160" s="217">
        <v>0</v>
      </c>
      <c r="M160" s="225">
        <v>0</v>
      </c>
      <c r="N160" s="211">
        <f t="shared" si="24"/>
        <v>0</v>
      </c>
      <c r="O160" s="211">
        <v>0</v>
      </c>
      <c r="P160" s="211">
        <v>0</v>
      </c>
      <c r="Q160" s="211">
        <f t="shared" si="25"/>
        <v>0</v>
      </c>
      <c r="R160" s="211">
        <f t="shared" si="26"/>
        <v>0</v>
      </c>
      <c r="S160" s="211">
        <v>0</v>
      </c>
      <c r="T160" s="211">
        <v>0</v>
      </c>
      <c r="U160" s="211">
        <f t="shared" si="27"/>
        <v>0</v>
      </c>
      <c r="V160" s="211"/>
      <c r="W160" s="211"/>
      <c r="X160" s="211"/>
      <c r="Y160" s="211"/>
      <c r="Z160" s="211"/>
      <c r="AA160" s="211"/>
    </row>
    <row r="161" spans="1:27" x14ac:dyDescent="0.3">
      <c r="A161" s="202" t="s">
        <v>276</v>
      </c>
      <c r="B161" s="217">
        <v>588.89</v>
      </c>
      <c r="C161" s="217">
        <v>0</v>
      </c>
      <c r="D161" s="217">
        <v>0</v>
      </c>
      <c r="E161" s="217">
        <v>0</v>
      </c>
      <c r="F161" s="217">
        <v>0</v>
      </c>
      <c r="G161" s="217">
        <v>0</v>
      </c>
      <c r="H161" s="217">
        <v>0</v>
      </c>
      <c r="I161" s="217">
        <v>0</v>
      </c>
      <c r="J161" s="217">
        <v>0</v>
      </c>
      <c r="K161" s="217">
        <v>0</v>
      </c>
      <c r="L161" s="217">
        <v>0</v>
      </c>
      <c r="M161" s="225">
        <v>588.89</v>
      </c>
      <c r="N161" s="211">
        <f t="shared" si="24"/>
        <v>0</v>
      </c>
      <c r="O161" s="211">
        <v>0</v>
      </c>
      <c r="P161" s="211">
        <v>0</v>
      </c>
      <c r="Q161" s="211">
        <f t="shared" si="25"/>
        <v>588.89</v>
      </c>
      <c r="R161" s="211">
        <f t="shared" si="26"/>
        <v>0</v>
      </c>
      <c r="S161" s="211">
        <v>0</v>
      </c>
      <c r="T161" s="211">
        <v>0</v>
      </c>
      <c r="U161" s="211">
        <f t="shared" si="27"/>
        <v>588.89</v>
      </c>
      <c r="V161" s="211"/>
      <c r="W161" s="211"/>
      <c r="X161" s="211"/>
      <c r="Y161" s="211"/>
      <c r="Z161" s="211"/>
      <c r="AA161" s="211"/>
    </row>
    <row r="162" spans="1:27" x14ac:dyDescent="0.3">
      <c r="A162" s="202" t="s">
        <v>275</v>
      </c>
      <c r="B162" s="217">
        <v>0</v>
      </c>
      <c r="C162" s="217">
        <v>0</v>
      </c>
      <c r="D162" s="217">
        <v>0</v>
      </c>
      <c r="E162" s="217">
        <v>0</v>
      </c>
      <c r="F162" s="217">
        <v>0</v>
      </c>
      <c r="G162" s="217">
        <v>0</v>
      </c>
      <c r="H162" s="217">
        <v>0</v>
      </c>
      <c r="I162" s="217">
        <v>0</v>
      </c>
      <c r="J162" s="217">
        <v>0</v>
      </c>
      <c r="K162" s="217">
        <v>0</v>
      </c>
      <c r="L162" s="217">
        <v>0</v>
      </c>
      <c r="M162" s="225">
        <v>0</v>
      </c>
      <c r="N162" s="211">
        <f t="shared" si="24"/>
        <v>0</v>
      </c>
      <c r="O162" s="211">
        <v>0</v>
      </c>
      <c r="P162" s="211">
        <v>0</v>
      </c>
      <c r="Q162" s="211">
        <f t="shared" si="25"/>
        <v>0</v>
      </c>
      <c r="R162" s="211">
        <f t="shared" si="26"/>
        <v>0</v>
      </c>
      <c r="S162" s="211">
        <v>0</v>
      </c>
      <c r="T162" s="211">
        <v>0</v>
      </c>
      <c r="U162" s="211">
        <f t="shared" si="27"/>
        <v>0</v>
      </c>
      <c r="V162" s="211"/>
      <c r="W162" s="211"/>
      <c r="X162" s="211"/>
      <c r="Y162" s="211"/>
      <c r="Z162" s="211"/>
      <c r="AA162" s="211"/>
    </row>
    <row r="163" spans="1:27" x14ac:dyDescent="0.3">
      <c r="A163" s="202" t="s">
        <v>274</v>
      </c>
      <c r="B163" s="217">
        <v>0</v>
      </c>
      <c r="C163" s="217">
        <v>0</v>
      </c>
      <c r="D163" s="217">
        <v>0</v>
      </c>
      <c r="E163" s="217">
        <v>0</v>
      </c>
      <c r="F163" s="217">
        <v>0</v>
      </c>
      <c r="G163" s="217">
        <v>0</v>
      </c>
      <c r="H163" s="217">
        <v>0</v>
      </c>
      <c r="I163" s="217">
        <v>0</v>
      </c>
      <c r="J163" s="217">
        <v>0</v>
      </c>
      <c r="K163" s="217">
        <v>0</v>
      </c>
      <c r="L163" s="217">
        <v>0</v>
      </c>
      <c r="M163" s="225">
        <v>0</v>
      </c>
      <c r="N163" s="211">
        <f t="shared" si="24"/>
        <v>0</v>
      </c>
      <c r="O163" s="211">
        <v>0</v>
      </c>
      <c r="P163" s="211">
        <v>0</v>
      </c>
      <c r="Q163" s="211">
        <f t="shared" si="25"/>
        <v>0</v>
      </c>
      <c r="R163" s="211">
        <f t="shared" si="26"/>
        <v>0</v>
      </c>
      <c r="S163" s="211">
        <v>0</v>
      </c>
      <c r="T163" s="211">
        <v>0</v>
      </c>
      <c r="U163" s="211">
        <f t="shared" si="27"/>
        <v>0</v>
      </c>
      <c r="V163" s="211"/>
      <c r="W163" s="211"/>
      <c r="X163" s="211"/>
      <c r="Y163" s="211"/>
      <c r="Z163" s="211"/>
      <c r="AA163" s="211"/>
    </row>
    <row r="164" spans="1:27" x14ac:dyDescent="0.3">
      <c r="A164" s="202" t="s">
        <v>474</v>
      </c>
      <c r="B164" s="217">
        <v>0</v>
      </c>
      <c r="C164" s="217">
        <v>0</v>
      </c>
      <c r="D164" s="217">
        <v>0</v>
      </c>
      <c r="E164" s="217">
        <v>0</v>
      </c>
      <c r="F164" s="217">
        <v>0</v>
      </c>
      <c r="G164" s="217">
        <v>0</v>
      </c>
      <c r="H164" s="217">
        <v>0</v>
      </c>
      <c r="I164" s="217">
        <v>0</v>
      </c>
      <c r="J164" s="217">
        <v>0</v>
      </c>
      <c r="K164" s="217">
        <v>0</v>
      </c>
      <c r="L164" s="217">
        <v>0</v>
      </c>
      <c r="M164" s="225">
        <v>0</v>
      </c>
      <c r="N164" s="211">
        <f t="shared" si="24"/>
        <v>0</v>
      </c>
      <c r="O164" s="211">
        <v>0</v>
      </c>
      <c r="P164" s="211">
        <v>0</v>
      </c>
      <c r="Q164" s="211">
        <f t="shared" si="25"/>
        <v>0</v>
      </c>
      <c r="R164" s="211">
        <f t="shared" si="26"/>
        <v>0</v>
      </c>
      <c r="S164" s="211">
        <v>0</v>
      </c>
      <c r="T164" s="211">
        <v>0</v>
      </c>
      <c r="U164" s="211">
        <f t="shared" si="27"/>
        <v>0</v>
      </c>
      <c r="V164" s="211"/>
      <c r="W164" s="211"/>
      <c r="X164" s="211"/>
      <c r="Y164" s="211"/>
      <c r="Z164" s="211"/>
      <c r="AA164" s="211"/>
    </row>
    <row r="165" spans="1:27" x14ac:dyDescent="0.3">
      <c r="A165" s="202" t="s">
        <v>273</v>
      </c>
      <c r="B165" s="217">
        <v>0</v>
      </c>
      <c r="C165" s="217">
        <v>0</v>
      </c>
      <c r="D165" s="217">
        <v>0</v>
      </c>
      <c r="E165" s="217">
        <v>0</v>
      </c>
      <c r="F165" s="217">
        <v>0</v>
      </c>
      <c r="G165" s="217">
        <v>0</v>
      </c>
      <c r="H165" s="217">
        <v>0</v>
      </c>
      <c r="I165" s="217">
        <v>0</v>
      </c>
      <c r="J165" s="217">
        <v>0</v>
      </c>
      <c r="K165" s="217">
        <v>0</v>
      </c>
      <c r="L165" s="217">
        <v>0</v>
      </c>
      <c r="M165" s="225">
        <v>0</v>
      </c>
      <c r="N165" s="211">
        <f t="shared" si="24"/>
        <v>0</v>
      </c>
      <c r="O165" s="211">
        <v>0</v>
      </c>
      <c r="P165" s="211">
        <v>0</v>
      </c>
      <c r="Q165" s="211">
        <f t="shared" si="25"/>
        <v>0</v>
      </c>
      <c r="R165" s="211">
        <f t="shared" si="26"/>
        <v>0</v>
      </c>
      <c r="S165" s="211">
        <v>0</v>
      </c>
      <c r="T165" s="211">
        <v>0</v>
      </c>
      <c r="U165" s="211">
        <f t="shared" si="27"/>
        <v>0</v>
      </c>
      <c r="V165" s="211"/>
      <c r="W165" s="211"/>
      <c r="X165" s="211"/>
      <c r="Y165" s="211"/>
      <c r="Z165" s="211"/>
      <c r="AA165" s="211"/>
    </row>
    <row r="166" spans="1:27" x14ac:dyDescent="0.3">
      <c r="A166" s="202" t="s">
        <v>272</v>
      </c>
      <c r="B166" s="217">
        <v>0</v>
      </c>
      <c r="C166" s="217">
        <v>0</v>
      </c>
      <c r="D166" s="217">
        <v>0</v>
      </c>
      <c r="E166" s="217">
        <v>0</v>
      </c>
      <c r="F166" s="217">
        <v>0</v>
      </c>
      <c r="G166" s="217">
        <v>0</v>
      </c>
      <c r="H166" s="217">
        <v>0</v>
      </c>
      <c r="I166" s="217">
        <v>0</v>
      </c>
      <c r="J166" s="217">
        <v>0</v>
      </c>
      <c r="K166" s="217">
        <v>0</v>
      </c>
      <c r="L166" s="217">
        <v>0</v>
      </c>
      <c r="M166" s="225">
        <v>0</v>
      </c>
      <c r="N166" s="211">
        <f t="shared" si="24"/>
        <v>0</v>
      </c>
      <c r="O166" s="211">
        <v>0</v>
      </c>
      <c r="P166" s="211">
        <v>0</v>
      </c>
      <c r="Q166" s="211">
        <f t="shared" si="25"/>
        <v>0</v>
      </c>
      <c r="R166" s="211">
        <f t="shared" si="26"/>
        <v>0</v>
      </c>
      <c r="S166" s="211">
        <v>0</v>
      </c>
      <c r="T166" s="211">
        <v>0</v>
      </c>
      <c r="U166" s="211">
        <f t="shared" si="27"/>
        <v>0</v>
      </c>
      <c r="V166" s="211"/>
      <c r="W166" s="211"/>
      <c r="X166" s="211"/>
      <c r="Y166" s="211"/>
      <c r="Z166" s="211"/>
      <c r="AA166" s="211"/>
    </row>
    <row r="167" spans="1:27" x14ac:dyDescent="0.3">
      <c r="A167" s="202" t="s">
        <v>271</v>
      </c>
      <c r="B167" s="217">
        <v>69421.960000000006</v>
      </c>
      <c r="C167" s="217">
        <v>0</v>
      </c>
      <c r="D167" s="217">
        <v>0</v>
      </c>
      <c r="E167" s="217">
        <v>0</v>
      </c>
      <c r="F167" s="217">
        <v>0</v>
      </c>
      <c r="G167" s="217">
        <v>0</v>
      </c>
      <c r="H167" s="217">
        <v>0</v>
      </c>
      <c r="I167" s="217">
        <v>0</v>
      </c>
      <c r="J167" s="217">
        <v>0</v>
      </c>
      <c r="K167" s="217">
        <v>0</v>
      </c>
      <c r="L167" s="217">
        <v>0</v>
      </c>
      <c r="M167" s="225">
        <v>69421.960000000006</v>
      </c>
      <c r="N167" s="211">
        <f t="shared" si="24"/>
        <v>0</v>
      </c>
      <c r="O167" s="211">
        <v>0</v>
      </c>
      <c r="P167" s="211">
        <v>0</v>
      </c>
      <c r="Q167" s="211">
        <f t="shared" si="25"/>
        <v>69421.960000000006</v>
      </c>
      <c r="R167" s="211">
        <f t="shared" si="26"/>
        <v>0</v>
      </c>
      <c r="S167" s="211">
        <v>0</v>
      </c>
      <c r="T167" s="211">
        <v>0</v>
      </c>
      <c r="U167" s="211">
        <f t="shared" si="27"/>
        <v>69421.960000000006</v>
      </c>
      <c r="V167" s="211"/>
      <c r="W167" s="211"/>
      <c r="X167" s="211"/>
      <c r="Y167" s="211"/>
      <c r="Z167" s="211"/>
      <c r="AA167" s="211"/>
    </row>
    <row r="168" spans="1:27" x14ac:dyDescent="0.3">
      <c r="A168" s="202" t="s">
        <v>771</v>
      </c>
      <c r="B168" s="217">
        <v>0</v>
      </c>
      <c r="C168" s="217">
        <v>0</v>
      </c>
      <c r="D168" s="217">
        <v>0</v>
      </c>
      <c r="E168" s="217">
        <v>0</v>
      </c>
      <c r="F168" s="217">
        <v>0</v>
      </c>
      <c r="G168" s="217">
        <v>0</v>
      </c>
      <c r="H168" s="217">
        <v>0</v>
      </c>
      <c r="I168" s="217">
        <v>31833.360000000001</v>
      </c>
      <c r="J168" s="217">
        <v>0</v>
      </c>
      <c r="K168" s="217">
        <v>0</v>
      </c>
      <c r="L168" s="217">
        <v>0</v>
      </c>
      <c r="M168" s="225">
        <v>31833.360000000001</v>
      </c>
      <c r="N168" s="211">
        <f t="shared" si="24"/>
        <v>0</v>
      </c>
      <c r="O168" s="211">
        <v>0</v>
      </c>
      <c r="P168" s="211">
        <v>0</v>
      </c>
      <c r="Q168" s="211">
        <v>0</v>
      </c>
      <c r="R168" s="211">
        <f t="shared" si="26"/>
        <v>0</v>
      </c>
      <c r="S168" s="211">
        <v>0</v>
      </c>
      <c r="T168" s="211">
        <v>0</v>
      </c>
      <c r="U168" s="211">
        <f t="shared" si="27"/>
        <v>31833.360000000001</v>
      </c>
      <c r="V168" s="211"/>
      <c r="W168" s="211"/>
      <c r="X168" s="211"/>
      <c r="Y168" s="211"/>
      <c r="Z168" s="211"/>
      <c r="AA168" s="211"/>
    </row>
    <row r="169" spans="1:27" x14ac:dyDescent="0.3">
      <c r="A169" s="202" t="s">
        <v>270</v>
      </c>
      <c r="B169" s="217">
        <v>0</v>
      </c>
      <c r="C169" s="217">
        <v>0</v>
      </c>
      <c r="D169" s="217">
        <v>0</v>
      </c>
      <c r="E169" s="217">
        <v>0</v>
      </c>
      <c r="F169" s="217">
        <v>0</v>
      </c>
      <c r="G169" s="217">
        <v>0</v>
      </c>
      <c r="H169" s="217">
        <v>0</v>
      </c>
      <c r="I169" s="217">
        <v>0</v>
      </c>
      <c r="J169" s="217">
        <v>0</v>
      </c>
      <c r="K169" s="217">
        <v>0</v>
      </c>
      <c r="L169" s="217">
        <v>0</v>
      </c>
      <c r="M169" s="225">
        <v>0</v>
      </c>
      <c r="N169" s="211">
        <f t="shared" si="24"/>
        <v>0</v>
      </c>
      <c r="O169" s="211">
        <v>0</v>
      </c>
      <c r="P169" s="211">
        <v>0</v>
      </c>
      <c r="Q169" s="211">
        <f>B169</f>
        <v>0</v>
      </c>
      <c r="R169" s="211">
        <f t="shared" si="26"/>
        <v>0</v>
      </c>
      <c r="S169" s="211">
        <v>0</v>
      </c>
      <c r="T169" s="211">
        <v>0</v>
      </c>
      <c r="U169" s="211">
        <f>M169</f>
        <v>0</v>
      </c>
      <c r="V169" s="211"/>
      <c r="W169" s="211"/>
      <c r="X169" s="211"/>
      <c r="Y169" s="211"/>
      <c r="Z169" s="211"/>
      <c r="AA169" s="211"/>
    </row>
    <row r="170" spans="1:27" x14ac:dyDescent="0.3">
      <c r="A170" s="202" t="s">
        <v>269</v>
      </c>
      <c r="B170" s="217">
        <v>0</v>
      </c>
      <c r="C170" s="217">
        <v>480183.17</v>
      </c>
      <c r="D170" s="217">
        <v>0</v>
      </c>
      <c r="E170" s="217">
        <v>0</v>
      </c>
      <c r="F170" s="217">
        <v>0</v>
      </c>
      <c r="G170" s="217">
        <v>0</v>
      </c>
      <c r="H170" s="217">
        <v>0</v>
      </c>
      <c r="I170" s="217">
        <v>0</v>
      </c>
      <c r="J170" s="217">
        <v>0</v>
      </c>
      <c r="K170" s="217">
        <v>0</v>
      </c>
      <c r="L170" s="217">
        <v>-480183.17</v>
      </c>
      <c r="M170" s="225">
        <v>0</v>
      </c>
      <c r="N170" s="211">
        <f t="shared" si="24"/>
        <v>0</v>
      </c>
      <c r="O170" s="211">
        <v>0</v>
      </c>
      <c r="P170" s="211">
        <v>0</v>
      </c>
      <c r="Q170" s="211">
        <f>B170</f>
        <v>0</v>
      </c>
      <c r="R170" s="211">
        <f t="shared" si="26"/>
        <v>0</v>
      </c>
      <c r="S170" s="211">
        <v>0</v>
      </c>
      <c r="T170" s="211">
        <v>0</v>
      </c>
      <c r="U170" s="211">
        <f>M170</f>
        <v>0</v>
      </c>
      <c r="V170" s="211"/>
      <c r="W170" s="211"/>
      <c r="X170" s="211"/>
      <c r="Y170" s="211"/>
      <c r="Z170" s="211"/>
      <c r="AA170" s="211"/>
    </row>
    <row r="171" spans="1:27" x14ac:dyDescent="0.3">
      <c r="A171" s="203" t="s">
        <v>137</v>
      </c>
      <c r="B171" s="218">
        <v>77592.84</v>
      </c>
      <c r="C171" s="218">
        <v>480183.17</v>
      </c>
      <c r="D171" s="218">
        <v>28353.439999999999</v>
      </c>
      <c r="E171" s="218">
        <v>1349.86</v>
      </c>
      <c r="F171" s="218">
        <v>0</v>
      </c>
      <c r="G171" s="218">
        <v>0</v>
      </c>
      <c r="H171" s="218">
        <v>0</v>
      </c>
      <c r="I171" s="218">
        <v>31833.360000000001</v>
      </c>
      <c r="J171" s="218">
        <v>20</v>
      </c>
      <c r="K171" s="218">
        <v>0</v>
      </c>
      <c r="L171" s="218">
        <v>-480183.17</v>
      </c>
      <c r="M171" s="227">
        <v>139149.5</v>
      </c>
      <c r="N171" s="211"/>
      <c r="O171" s="211"/>
      <c r="P171" s="211"/>
      <c r="Q171" s="211"/>
      <c r="R171" s="211"/>
      <c r="S171" s="211"/>
      <c r="T171" s="211"/>
      <c r="U171" s="211"/>
      <c r="V171" s="211"/>
      <c r="W171" s="211"/>
      <c r="X171" s="211"/>
      <c r="Y171" s="211"/>
      <c r="Z171" s="211"/>
      <c r="AA171" s="211"/>
    </row>
    <row r="172" spans="1:27" x14ac:dyDescent="0.3">
      <c r="A172" s="202" t="s">
        <v>317</v>
      </c>
      <c r="B172" s="217">
        <v>114099.58</v>
      </c>
      <c r="C172" s="217">
        <v>0</v>
      </c>
      <c r="D172" s="217">
        <v>5211.8100000000004</v>
      </c>
      <c r="E172" s="217">
        <v>622.72</v>
      </c>
      <c r="F172" s="217">
        <v>96157.51</v>
      </c>
      <c r="G172" s="217">
        <v>0</v>
      </c>
      <c r="H172" s="217">
        <v>0</v>
      </c>
      <c r="I172" s="217">
        <v>0</v>
      </c>
      <c r="J172" s="217">
        <v>0</v>
      </c>
      <c r="K172" s="217">
        <v>0</v>
      </c>
      <c r="L172" s="217">
        <v>0</v>
      </c>
      <c r="M172" s="225">
        <v>216091.62</v>
      </c>
      <c r="N172" s="211">
        <f t="shared" ref="N172:N179" si="28">SUM(O172:Q172)-B172</f>
        <v>0</v>
      </c>
      <c r="O172" s="211">
        <v>0</v>
      </c>
      <c r="P172" s="211">
        <v>0</v>
      </c>
      <c r="Q172" s="211">
        <f t="shared" ref="Q172:Q179" si="29">B172</f>
        <v>114099.58</v>
      </c>
      <c r="R172" s="211">
        <f>SUM(S172:U172)-M172</f>
        <v>0</v>
      </c>
      <c r="S172" s="211">
        <v>0</v>
      </c>
      <c r="T172" s="211">
        <v>0</v>
      </c>
      <c r="U172" s="211">
        <f>M172</f>
        <v>216091.62</v>
      </c>
      <c r="V172" s="211"/>
      <c r="W172" s="211"/>
      <c r="X172" s="211"/>
      <c r="Y172" s="211"/>
      <c r="Z172" s="211"/>
      <c r="AA172" s="211"/>
    </row>
    <row r="173" spans="1:27" x14ac:dyDescent="0.3">
      <c r="A173" s="202" t="s">
        <v>316</v>
      </c>
      <c r="B173" s="217">
        <v>1750.81</v>
      </c>
      <c r="C173" s="217">
        <v>0</v>
      </c>
      <c r="D173" s="217">
        <v>0</v>
      </c>
      <c r="E173" s="217">
        <v>12000</v>
      </c>
      <c r="F173" s="217">
        <v>1336</v>
      </c>
      <c r="G173" s="217">
        <v>0</v>
      </c>
      <c r="H173" s="217">
        <v>0</v>
      </c>
      <c r="I173" s="217">
        <v>0</v>
      </c>
      <c r="J173" s="217">
        <v>0</v>
      </c>
      <c r="K173" s="217">
        <v>0</v>
      </c>
      <c r="L173" s="217">
        <v>0</v>
      </c>
      <c r="M173" s="225">
        <v>15086.81</v>
      </c>
      <c r="N173" s="211">
        <f t="shared" si="28"/>
        <v>0</v>
      </c>
      <c r="O173" s="211">
        <v>0</v>
      </c>
      <c r="P173" s="211">
        <v>0</v>
      </c>
      <c r="Q173" s="211">
        <f t="shared" si="29"/>
        <v>1750.81</v>
      </c>
      <c r="R173" s="211">
        <f t="shared" ref="R173:R179" si="30">SUM(S173:U173)-M173</f>
        <v>0</v>
      </c>
      <c r="S173" s="211">
        <v>0</v>
      </c>
      <c r="T173" s="211">
        <v>0</v>
      </c>
      <c r="U173" s="211">
        <f t="shared" ref="U173:U179" si="31">M173</f>
        <v>15086.81</v>
      </c>
      <c r="V173" s="211"/>
      <c r="W173" s="211"/>
      <c r="X173" s="211"/>
      <c r="Y173" s="211"/>
      <c r="Z173" s="211"/>
      <c r="AA173" s="211"/>
    </row>
    <row r="174" spans="1:27" x14ac:dyDescent="0.3">
      <c r="A174" s="202" t="s">
        <v>315</v>
      </c>
      <c r="B174" s="217">
        <v>0</v>
      </c>
      <c r="C174" s="217">
        <v>0</v>
      </c>
      <c r="D174" s="217">
        <v>0</v>
      </c>
      <c r="E174" s="217">
        <v>0</v>
      </c>
      <c r="F174" s="217">
        <v>0</v>
      </c>
      <c r="G174" s="217">
        <v>0</v>
      </c>
      <c r="H174" s="217">
        <v>0</v>
      </c>
      <c r="I174" s="217">
        <v>0</v>
      </c>
      <c r="J174" s="217">
        <v>0</v>
      </c>
      <c r="K174" s="217">
        <v>0</v>
      </c>
      <c r="L174" s="217">
        <v>0</v>
      </c>
      <c r="M174" s="225">
        <v>0</v>
      </c>
      <c r="N174" s="211">
        <f t="shared" si="28"/>
        <v>0</v>
      </c>
      <c r="O174" s="211">
        <v>0</v>
      </c>
      <c r="P174" s="211">
        <v>0</v>
      </c>
      <c r="Q174" s="211">
        <f t="shared" si="29"/>
        <v>0</v>
      </c>
      <c r="R174" s="211">
        <f t="shared" si="30"/>
        <v>0</v>
      </c>
      <c r="S174" s="211">
        <v>0</v>
      </c>
      <c r="T174" s="211">
        <v>0</v>
      </c>
      <c r="U174" s="211">
        <f t="shared" si="31"/>
        <v>0</v>
      </c>
      <c r="V174" s="211"/>
      <c r="W174" s="211"/>
      <c r="X174" s="211"/>
      <c r="Y174" s="211"/>
      <c r="Z174" s="211"/>
      <c r="AA174" s="211"/>
    </row>
    <row r="175" spans="1:27" x14ac:dyDescent="0.3">
      <c r="A175" s="202" t="s">
        <v>314</v>
      </c>
      <c r="B175" s="217">
        <v>0</v>
      </c>
      <c r="C175" s="217">
        <v>0</v>
      </c>
      <c r="D175" s="217">
        <v>0</v>
      </c>
      <c r="E175" s="217">
        <v>0</v>
      </c>
      <c r="F175" s="217">
        <v>0</v>
      </c>
      <c r="G175" s="217">
        <v>0</v>
      </c>
      <c r="H175" s="217">
        <v>0</v>
      </c>
      <c r="I175" s="217">
        <v>0</v>
      </c>
      <c r="J175" s="217">
        <v>0</v>
      </c>
      <c r="K175" s="217">
        <v>0</v>
      </c>
      <c r="L175" s="217">
        <v>0</v>
      </c>
      <c r="M175" s="225">
        <v>0</v>
      </c>
      <c r="N175" s="211">
        <f t="shared" si="28"/>
        <v>0</v>
      </c>
      <c r="O175" s="211">
        <v>0</v>
      </c>
      <c r="P175" s="211">
        <v>0</v>
      </c>
      <c r="Q175" s="211">
        <f t="shared" si="29"/>
        <v>0</v>
      </c>
      <c r="R175" s="211">
        <f t="shared" si="30"/>
        <v>0</v>
      </c>
      <c r="S175" s="211">
        <v>0</v>
      </c>
      <c r="T175" s="211">
        <v>0</v>
      </c>
      <c r="U175" s="211">
        <f t="shared" si="31"/>
        <v>0</v>
      </c>
      <c r="V175" s="211"/>
      <c r="W175" s="211"/>
      <c r="X175" s="211"/>
      <c r="Y175" s="211"/>
      <c r="Z175" s="211"/>
      <c r="AA175" s="211"/>
    </row>
    <row r="176" spans="1:27" x14ac:dyDescent="0.3">
      <c r="A176" s="202" t="s">
        <v>285</v>
      </c>
      <c r="B176" s="217">
        <v>4453.16</v>
      </c>
      <c r="C176" s="217">
        <v>0</v>
      </c>
      <c r="D176" s="217">
        <v>0</v>
      </c>
      <c r="E176" s="217">
        <v>1586.62</v>
      </c>
      <c r="F176" s="217">
        <v>55028.21</v>
      </c>
      <c r="G176" s="217">
        <v>0</v>
      </c>
      <c r="H176" s="217">
        <v>0</v>
      </c>
      <c r="I176" s="217">
        <v>0</v>
      </c>
      <c r="J176" s="217">
        <v>0</v>
      </c>
      <c r="K176" s="217">
        <v>0</v>
      </c>
      <c r="L176" s="217">
        <v>0</v>
      </c>
      <c r="M176" s="225">
        <v>61067.99</v>
      </c>
      <c r="N176" s="211">
        <f t="shared" si="28"/>
        <v>0</v>
      </c>
      <c r="O176" s="211">
        <v>0</v>
      </c>
      <c r="P176" s="211">
        <v>0</v>
      </c>
      <c r="Q176" s="211">
        <f t="shared" si="29"/>
        <v>4453.16</v>
      </c>
      <c r="R176" s="211">
        <f t="shared" si="30"/>
        <v>0</v>
      </c>
      <c r="S176" s="211">
        <v>0</v>
      </c>
      <c r="T176" s="211">
        <v>0</v>
      </c>
      <c r="U176" s="211">
        <f t="shared" si="31"/>
        <v>61067.99</v>
      </c>
      <c r="V176" s="211"/>
      <c r="W176" s="211"/>
      <c r="X176" s="211"/>
      <c r="Y176" s="211"/>
      <c r="Z176" s="211"/>
      <c r="AA176" s="211"/>
    </row>
    <row r="177" spans="1:27" x14ac:dyDescent="0.3">
      <c r="A177" s="202" t="s">
        <v>284</v>
      </c>
      <c r="B177" s="217">
        <v>0</v>
      </c>
      <c r="C177" s="217">
        <v>0</v>
      </c>
      <c r="D177" s="217">
        <v>0</v>
      </c>
      <c r="E177" s="217">
        <v>0</v>
      </c>
      <c r="F177" s="217">
        <v>0</v>
      </c>
      <c r="G177" s="217">
        <v>0</v>
      </c>
      <c r="H177" s="217">
        <v>0</v>
      </c>
      <c r="I177" s="217">
        <v>0</v>
      </c>
      <c r="J177" s="217">
        <v>0</v>
      </c>
      <c r="K177" s="217">
        <v>0</v>
      </c>
      <c r="L177" s="217">
        <v>0</v>
      </c>
      <c r="M177" s="225">
        <v>0</v>
      </c>
      <c r="N177" s="211">
        <f t="shared" si="28"/>
        <v>0</v>
      </c>
      <c r="O177" s="211">
        <v>0</v>
      </c>
      <c r="P177" s="211">
        <v>0</v>
      </c>
      <c r="Q177" s="211">
        <f t="shared" si="29"/>
        <v>0</v>
      </c>
      <c r="R177" s="211">
        <f t="shared" si="30"/>
        <v>0</v>
      </c>
      <c r="S177" s="211">
        <v>0</v>
      </c>
      <c r="T177" s="211">
        <v>0</v>
      </c>
      <c r="U177" s="211">
        <f t="shared" si="31"/>
        <v>0</v>
      </c>
      <c r="V177" s="211"/>
      <c r="W177" s="211"/>
      <c r="X177" s="211"/>
      <c r="Y177" s="211"/>
      <c r="Z177" s="211"/>
      <c r="AA177" s="211"/>
    </row>
    <row r="178" spans="1:27" x14ac:dyDescent="0.3">
      <c r="A178" s="202" t="s">
        <v>283</v>
      </c>
      <c r="B178" s="217">
        <v>143.69999999999999</v>
      </c>
      <c r="C178" s="217">
        <v>0</v>
      </c>
      <c r="D178" s="217">
        <v>245.29</v>
      </c>
      <c r="E178" s="217">
        <v>0</v>
      </c>
      <c r="F178" s="217">
        <v>0</v>
      </c>
      <c r="G178" s="217">
        <v>0</v>
      </c>
      <c r="H178" s="217">
        <v>0</v>
      </c>
      <c r="I178" s="217">
        <v>0</v>
      </c>
      <c r="J178" s="217">
        <v>0</v>
      </c>
      <c r="K178" s="217">
        <v>0</v>
      </c>
      <c r="L178" s="217">
        <v>0</v>
      </c>
      <c r="M178" s="225">
        <v>388.99</v>
      </c>
      <c r="N178" s="211">
        <f t="shared" si="28"/>
        <v>0</v>
      </c>
      <c r="O178" s="211">
        <v>0</v>
      </c>
      <c r="P178" s="211">
        <v>0</v>
      </c>
      <c r="Q178" s="211">
        <f t="shared" si="29"/>
        <v>143.69999999999999</v>
      </c>
      <c r="R178" s="211">
        <f t="shared" si="30"/>
        <v>0</v>
      </c>
      <c r="S178" s="211">
        <v>0</v>
      </c>
      <c r="T178" s="211">
        <v>0</v>
      </c>
      <c r="U178" s="211">
        <f t="shared" si="31"/>
        <v>388.99</v>
      </c>
      <c r="V178" s="211"/>
      <c r="W178" s="211"/>
      <c r="X178" s="211"/>
      <c r="Y178" s="211"/>
      <c r="Z178" s="211"/>
      <c r="AA178" s="211"/>
    </row>
    <row r="179" spans="1:27" x14ac:dyDescent="0.3">
      <c r="A179" s="202" t="s">
        <v>282</v>
      </c>
      <c r="B179" s="217">
        <v>0</v>
      </c>
      <c r="C179" s="217">
        <v>0</v>
      </c>
      <c r="D179" s="217">
        <v>0</v>
      </c>
      <c r="E179" s="217">
        <v>321.82</v>
      </c>
      <c r="F179" s="217">
        <v>0</v>
      </c>
      <c r="G179" s="217">
        <v>0</v>
      </c>
      <c r="H179" s="217">
        <v>0</v>
      </c>
      <c r="I179" s="217">
        <v>0</v>
      </c>
      <c r="J179" s="217">
        <v>0</v>
      </c>
      <c r="K179" s="217">
        <v>0</v>
      </c>
      <c r="L179" s="217">
        <v>0</v>
      </c>
      <c r="M179" s="225">
        <v>321.82</v>
      </c>
      <c r="N179" s="211">
        <f t="shared" si="28"/>
        <v>0</v>
      </c>
      <c r="O179" s="211">
        <v>0</v>
      </c>
      <c r="P179" s="211">
        <v>0</v>
      </c>
      <c r="Q179" s="211">
        <f t="shared" si="29"/>
        <v>0</v>
      </c>
      <c r="R179" s="211">
        <f t="shared" si="30"/>
        <v>0</v>
      </c>
      <c r="S179" s="211">
        <v>0</v>
      </c>
      <c r="T179" s="211">
        <v>0</v>
      </c>
      <c r="U179" s="211">
        <f t="shared" si="31"/>
        <v>321.82</v>
      </c>
      <c r="V179" s="211"/>
      <c r="W179" s="211"/>
      <c r="X179" s="211"/>
      <c r="Y179" s="211"/>
      <c r="Z179" s="211"/>
      <c r="AA179" s="211"/>
    </row>
    <row r="180" spans="1:27" x14ac:dyDescent="0.3">
      <c r="A180" s="203" t="s">
        <v>465</v>
      </c>
      <c r="B180" s="218">
        <v>120447.25</v>
      </c>
      <c r="C180" s="218">
        <v>0</v>
      </c>
      <c r="D180" s="218">
        <v>5457.1</v>
      </c>
      <c r="E180" s="218">
        <v>14531.16</v>
      </c>
      <c r="F180" s="218">
        <v>152521.72</v>
      </c>
      <c r="G180" s="218">
        <v>0</v>
      </c>
      <c r="H180" s="218">
        <v>0</v>
      </c>
      <c r="I180" s="218">
        <v>0</v>
      </c>
      <c r="J180" s="218">
        <v>0</v>
      </c>
      <c r="K180" s="218">
        <v>0</v>
      </c>
      <c r="L180" s="218">
        <v>0</v>
      </c>
      <c r="M180" s="227">
        <v>292957.23</v>
      </c>
      <c r="N180" s="211"/>
      <c r="O180" s="211"/>
      <c r="P180" s="211"/>
      <c r="Q180" s="211"/>
      <c r="R180" s="211"/>
      <c r="S180" s="211"/>
      <c r="T180" s="211"/>
      <c r="U180" s="211"/>
      <c r="V180" s="211"/>
      <c r="W180" s="211"/>
      <c r="X180" s="211"/>
      <c r="Y180" s="211"/>
      <c r="Z180" s="211"/>
      <c r="AA180" s="211"/>
    </row>
    <row r="181" spans="1:27" x14ac:dyDescent="0.3">
      <c r="A181" s="203" t="s">
        <v>685</v>
      </c>
      <c r="B181" s="218">
        <f>17846865.19-3000000</f>
        <v>14846865.190000001</v>
      </c>
      <c r="C181" s="218">
        <v>628664.81000000006</v>
      </c>
      <c r="D181" s="218">
        <v>952561.77</v>
      </c>
      <c r="E181" s="218">
        <v>9814583.5299999993</v>
      </c>
      <c r="F181" s="218">
        <v>30451390.510000002</v>
      </c>
      <c r="G181" s="218">
        <v>10.98</v>
      </c>
      <c r="H181" s="218">
        <v>0</v>
      </c>
      <c r="I181" s="218">
        <v>35777.17</v>
      </c>
      <c r="J181" s="218">
        <v>55733.35</v>
      </c>
      <c r="K181" s="218">
        <f>-3019391.17+3000000</f>
        <v>-19391.169999999925</v>
      </c>
      <c r="L181" s="218">
        <v>-36182118.170000002</v>
      </c>
      <c r="M181" s="227">
        <v>20584077.969999999</v>
      </c>
      <c r="N181" s="211"/>
      <c r="O181" s="211"/>
      <c r="P181" s="211"/>
      <c r="Q181" s="211"/>
      <c r="R181" s="211"/>
      <c r="S181" s="211"/>
      <c r="T181" s="211"/>
      <c r="U181" s="211"/>
      <c r="V181" s="211"/>
      <c r="W181" s="211"/>
      <c r="X181" s="211"/>
      <c r="Y181" s="211"/>
      <c r="Z181" s="211"/>
      <c r="AA181" s="211"/>
    </row>
    <row r="182" spans="1:27" x14ac:dyDescent="0.3">
      <c r="A182" s="202" t="s">
        <v>266</v>
      </c>
      <c r="B182" s="217">
        <v>0</v>
      </c>
      <c r="C182" s="217">
        <v>0</v>
      </c>
      <c r="D182" s="217">
        <v>0</v>
      </c>
      <c r="E182" s="217">
        <v>0</v>
      </c>
      <c r="F182" s="217">
        <v>0</v>
      </c>
      <c r="G182" s="217">
        <v>0</v>
      </c>
      <c r="H182" s="217">
        <v>0</v>
      </c>
      <c r="I182" s="217">
        <v>0</v>
      </c>
      <c r="J182" s="217">
        <v>0</v>
      </c>
      <c r="K182" s="217">
        <v>0</v>
      </c>
      <c r="L182" s="217">
        <v>0</v>
      </c>
      <c r="M182" s="225">
        <v>0</v>
      </c>
      <c r="N182" s="211">
        <f>SUM(O182:Q182)-B182</f>
        <v>0</v>
      </c>
      <c r="O182" s="211">
        <v>0</v>
      </c>
      <c r="P182" s="211">
        <v>0</v>
      </c>
      <c r="Q182" s="211">
        <f>B182</f>
        <v>0</v>
      </c>
      <c r="R182" s="211">
        <f>SUM(S182:U182)-M182</f>
        <v>0</v>
      </c>
      <c r="S182" s="211">
        <v>0</v>
      </c>
      <c r="T182" s="211">
        <v>0</v>
      </c>
      <c r="U182" s="211">
        <f>M182</f>
        <v>0</v>
      </c>
      <c r="V182" s="211"/>
      <c r="W182" s="211"/>
      <c r="X182" s="211"/>
      <c r="Y182" s="211"/>
      <c r="Z182" s="211"/>
      <c r="AA182" s="211"/>
    </row>
    <row r="183" spans="1:27" x14ac:dyDescent="0.3">
      <c r="A183" s="203" t="s">
        <v>377</v>
      </c>
      <c r="B183" s="218">
        <v>0</v>
      </c>
      <c r="C183" s="218">
        <v>0</v>
      </c>
      <c r="D183" s="218">
        <v>0</v>
      </c>
      <c r="E183" s="218">
        <v>0</v>
      </c>
      <c r="F183" s="218">
        <v>0</v>
      </c>
      <c r="G183" s="218">
        <v>0</v>
      </c>
      <c r="H183" s="218">
        <v>0</v>
      </c>
      <c r="I183" s="218">
        <v>0</v>
      </c>
      <c r="J183" s="218">
        <v>0</v>
      </c>
      <c r="K183" s="218">
        <v>0</v>
      </c>
      <c r="L183" s="218">
        <v>0</v>
      </c>
      <c r="M183" s="227">
        <v>0</v>
      </c>
      <c r="N183" s="211"/>
      <c r="O183" s="211"/>
      <c r="P183" s="211"/>
      <c r="Q183" s="211"/>
      <c r="R183" s="211"/>
      <c r="S183" s="211"/>
      <c r="T183" s="211"/>
      <c r="U183" s="211"/>
      <c r="V183" s="211"/>
      <c r="W183" s="211"/>
      <c r="X183" s="211"/>
      <c r="Y183" s="211"/>
      <c r="Z183" s="211"/>
      <c r="AA183" s="211"/>
    </row>
    <row r="184" spans="1:27" x14ac:dyDescent="0.3">
      <c r="A184" s="203" t="s">
        <v>686</v>
      </c>
      <c r="B184" s="218">
        <v>0</v>
      </c>
      <c r="C184" s="218">
        <v>0</v>
      </c>
      <c r="D184" s="218">
        <v>0</v>
      </c>
      <c r="E184" s="218">
        <v>0</v>
      </c>
      <c r="F184" s="218">
        <v>0</v>
      </c>
      <c r="G184" s="218">
        <v>0</v>
      </c>
      <c r="H184" s="218">
        <v>0</v>
      </c>
      <c r="I184" s="218">
        <v>0</v>
      </c>
      <c r="J184" s="218">
        <v>0</v>
      </c>
      <c r="K184" s="218">
        <v>0</v>
      </c>
      <c r="L184" s="218">
        <v>0</v>
      </c>
      <c r="M184" s="227">
        <v>0</v>
      </c>
      <c r="N184" s="211"/>
      <c r="O184" s="211"/>
      <c r="P184" s="211"/>
      <c r="Q184" s="211"/>
      <c r="R184" s="211"/>
      <c r="S184" s="211"/>
      <c r="T184" s="211"/>
      <c r="U184" s="211"/>
      <c r="V184" s="211"/>
      <c r="W184" s="211"/>
      <c r="X184" s="211"/>
      <c r="Y184" s="211"/>
      <c r="Z184" s="211"/>
      <c r="AA184" s="211"/>
    </row>
    <row r="185" spans="1:27" x14ac:dyDescent="0.3">
      <c r="N185" s="211"/>
      <c r="O185" s="211"/>
      <c r="P185" s="211"/>
      <c r="Q185" s="211"/>
      <c r="R185" s="211"/>
      <c r="S185" s="211"/>
      <c r="T185" s="211"/>
      <c r="U185" s="211"/>
      <c r="V185" s="211"/>
      <c r="W185" s="211"/>
      <c r="X185" s="211"/>
      <c r="Y185" s="211"/>
      <c r="Z185" s="211"/>
      <c r="AA185" s="211"/>
    </row>
    <row r="186" spans="1:27" x14ac:dyDescent="0.3">
      <c r="A186" s="176" t="s">
        <v>651</v>
      </c>
      <c r="B186" s="227">
        <f>B14</f>
        <v>482457.97</v>
      </c>
      <c r="M186" s="227">
        <f>M14</f>
        <v>482457.97</v>
      </c>
      <c r="N186" s="211">
        <f>SUM(O186:Q186)-B186</f>
        <v>0</v>
      </c>
      <c r="O186" s="211">
        <f>O14</f>
        <v>0</v>
      </c>
      <c r="P186" s="211">
        <f>P14</f>
        <v>0</v>
      </c>
      <c r="Q186" s="211">
        <f>Q14</f>
        <v>482457.97</v>
      </c>
      <c r="R186" s="211">
        <f>SUM(S186:U186)-M186</f>
        <v>0</v>
      </c>
      <c r="S186" s="211">
        <f>S14</f>
        <v>0</v>
      </c>
      <c r="T186" s="211">
        <f>T14</f>
        <v>0</v>
      </c>
      <c r="U186" s="211">
        <f>U14</f>
        <v>482457.97</v>
      </c>
      <c r="V186" s="211"/>
      <c r="W186" s="211"/>
      <c r="X186" s="211"/>
      <c r="Y186" s="211"/>
      <c r="Z186" s="211"/>
      <c r="AA186" s="211"/>
    </row>
    <row r="187" spans="1:27" x14ac:dyDescent="0.3">
      <c r="A187" s="176" t="s">
        <v>779</v>
      </c>
      <c r="B187" s="227">
        <f>B184+B181+B74</f>
        <v>269642514.99000001</v>
      </c>
      <c r="M187" s="227">
        <f>M184+M181+M74</f>
        <v>331628578.98000002</v>
      </c>
      <c r="N187" s="211">
        <f>SUM(O187:Q187)-B187</f>
        <v>0</v>
      </c>
      <c r="O187" s="211">
        <f>SUM(O17:O184)</f>
        <v>233192507.47999999</v>
      </c>
      <c r="P187" s="211">
        <f>SUM(P17:P184)</f>
        <v>77534.069999999992</v>
      </c>
      <c r="Q187" s="211">
        <f>SUM(Q17:Q184)</f>
        <v>36372473.440000005</v>
      </c>
      <c r="R187" s="211">
        <f>SUM(S187:U187)-M187</f>
        <v>0</v>
      </c>
      <c r="S187" s="211">
        <f>SUM(S17:S184)</f>
        <v>311044501.01000011</v>
      </c>
      <c r="T187" s="211">
        <f>SUM(T17:T184)</f>
        <v>34474.39</v>
      </c>
      <c r="U187" s="211">
        <f>SUM(U17:U184)</f>
        <v>20549603.579999994</v>
      </c>
      <c r="V187" s="211"/>
      <c r="W187" s="211"/>
      <c r="X187" s="211"/>
      <c r="Y187" s="211"/>
      <c r="Z187" s="211"/>
      <c r="AA187" s="211"/>
    </row>
    <row r="189" spans="1:27" x14ac:dyDescent="0.3">
      <c r="O189" s="452">
        <f>ROUND(O187/1000,0)</f>
        <v>233193</v>
      </c>
      <c r="P189" s="452">
        <f>ROUND(P187/1000,0)</f>
        <v>78</v>
      </c>
      <c r="Q189" s="453">
        <f>ROUND(Q187/1000,0)</f>
        <v>36372</v>
      </c>
      <c r="S189" s="452">
        <f>ROUND(S187/1000,0)</f>
        <v>311045</v>
      </c>
      <c r="T189" s="452">
        <f>ROUND(T187/1000,0)</f>
        <v>34</v>
      </c>
      <c r="U189" s="453">
        <f>ROUND(U187/1000,0)</f>
        <v>20550</v>
      </c>
    </row>
    <row r="190" spans="1:27" x14ac:dyDescent="0.3">
      <c r="Q190" s="453">
        <f>SUM(O189:Q189)</f>
        <v>269643</v>
      </c>
      <c r="U190" s="453">
        <f>SUM(S189:U189)</f>
        <v>331629</v>
      </c>
    </row>
    <row r="192" spans="1:27" x14ac:dyDescent="0.3">
      <c r="Q192" s="453">
        <f>ROUND(SUM(O187:Q187)/1000,0)-1</f>
        <v>269642</v>
      </c>
      <c r="U192" s="453">
        <f>ROUND(SUM(S187:U187)/1000,0)</f>
        <v>331629</v>
      </c>
    </row>
  </sheetData>
  <autoFilter ref="A9:M184" xr:uid="{00000000-0009-0000-0000-00001E00000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47E7-C4F8-4EDD-8E1B-C811BE54A6D9}">
  <sheetPr>
    <tabColor rgb="FFFF00FF"/>
  </sheetPr>
  <dimension ref="A1:M32"/>
  <sheetViews>
    <sheetView showGridLines="0" workbookViewId="0">
      <pane ySplit="4" topLeftCell="A5" activePane="bottomLeft" state="frozen"/>
      <selection pane="bottomLeft" activeCell="F20" sqref="F20"/>
    </sheetView>
  </sheetViews>
  <sheetFormatPr defaultColWidth="9.44140625" defaultRowHeight="14.4" x14ac:dyDescent="0.3"/>
  <cols>
    <col min="1" max="2" width="10.5546875" style="462" bestFit="1" customWidth="1"/>
    <col min="3" max="3" width="11.44140625" style="462" bestFit="1" customWidth="1"/>
    <col min="4" max="4" width="8.5546875" style="462" bestFit="1" customWidth="1"/>
    <col min="5" max="5" width="43.5546875" style="462" customWidth="1"/>
    <col min="6" max="6" width="13.44140625" style="462" bestFit="1" customWidth="1"/>
    <col min="7" max="7" width="13.5546875" style="462" bestFit="1" customWidth="1"/>
    <col min="8" max="8" width="16.44140625" style="462" bestFit="1" customWidth="1"/>
    <col min="9" max="9" width="17.5546875" style="462" bestFit="1" customWidth="1"/>
    <col min="10" max="10" width="9.5546875" style="462" bestFit="1" customWidth="1"/>
    <col min="11" max="11" width="14.44140625" style="462" bestFit="1" customWidth="1"/>
    <col min="12" max="12" width="15.44140625" style="462" customWidth="1"/>
    <col min="13" max="13" width="17" style="462" bestFit="1" customWidth="1"/>
    <col min="14" max="14" width="28.44140625" style="462" customWidth="1"/>
    <col min="15" max="16384" width="9.44140625" style="462"/>
  </cols>
  <sheetData>
    <row r="1" spans="1:13" ht="18" x14ac:dyDescent="0.3">
      <c r="A1" s="1239" t="s">
        <v>1463</v>
      </c>
    </row>
    <row r="2" spans="1:13" x14ac:dyDescent="0.3">
      <c r="A2" s="499" t="s">
        <v>1464</v>
      </c>
    </row>
    <row r="3" spans="1:13" x14ac:dyDescent="0.3">
      <c r="A3" s="500" t="s">
        <v>263</v>
      </c>
    </row>
    <row r="4" spans="1:13" ht="20.399999999999999" x14ac:dyDescent="0.3">
      <c r="A4" s="501" t="s">
        <v>805</v>
      </c>
      <c r="B4" s="501" t="s">
        <v>806</v>
      </c>
      <c r="C4" s="501" t="s">
        <v>807</v>
      </c>
      <c r="D4" s="501" t="s">
        <v>808</v>
      </c>
      <c r="E4" s="501" t="s">
        <v>809</v>
      </c>
      <c r="F4" s="501" t="s">
        <v>810</v>
      </c>
      <c r="G4" s="501" t="s">
        <v>811</v>
      </c>
      <c r="H4" s="501" t="s">
        <v>812</v>
      </c>
      <c r="I4" s="501" t="s">
        <v>813</v>
      </c>
      <c r="J4" s="501" t="s">
        <v>814</v>
      </c>
      <c r="K4" s="501" t="s">
        <v>815</v>
      </c>
      <c r="L4" s="502" t="s">
        <v>816</v>
      </c>
      <c r="M4" s="501" t="s">
        <v>817</v>
      </c>
    </row>
    <row r="5" spans="1:13" ht="20.399999999999999" x14ac:dyDescent="0.3">
      <c r="A5" s="1074" t="s">
        <v>1113</v>
      </c>
      <c r="B5" s="1075">
        <v>34044771</v>
      </c>
      <c r="C5" s="1074"/>
      <c r="D5" s="1076">
        <v>44616</v>
      </c>
      <c r="E5" s="1074" t="s">
        <v>1114</v>
      </c>
      <c r="F5" s="1077">
        <v>10211.52</v>
      </c>
      <c r="G5" s="1074" t="s">
        <v>667</v>
      </c>
      <c r="H5" s="1077">
        <v>10211.52</v>
      </c>
      <c r="I5" s="1074" t="s">
        <v>818</v>
      </c>
      <c r="J5" s="1074">
        <v>55414</v>
      </c>
      <c r="K5" s="1077">
        <v>0</v>
      </c>
      <c r="L5" s="1077">
        <f>SUM(H5,K5)</f>
        <v>10211.52</v>
      </c>
      <c r="M5" s="1074" t="s">
        <v>819</v>
      </c>
    </row>
    <row r="6" spans="1:13" x14ac:dyDescent="0.3">
      <c r="A6" s="1074" t="s">
        <v>1465</v>
      </c>
      <c r="B6" s="1075">
        <v>34093527</v>
      </c>
      <c r="C6" s="1074" t="s">
        <v>1466</v>
      </c>
      <c r="D6" s="1076">
        <v>45188</v>
      </c>
      <c r="E6" s="1074" t="s">
        <v>1467</v>
      </c>
      <c r="F6" s="1077">
        <v>2292.13</v>
      </c>
      <c r="G6" s="1074" t="s">
        <v>667</v>
      </c>
      <c r="H6" s="1077">
        <v>2292.13</v>
      </c>
      <c r="I6" s="1074" t="s">
        <v>818</v>
      </c>
      <c r="J6" s="1074">
        <v>53100</v>
      </c>
      <c r="K6" s="1077">
        <v>0</v>
      </c>
      <c r="L6" s="1077">
        <f t="shared" ref="L6:L30" si="0">+SUM(H6,K6)</f>
        <v>2292.13</v>
      </c>
      <c r="M6" s="1074" t="s">
        <v>819</v>
      </c>
    </row>
    <row r="7" spans="1:13" x14ac:dyDescent="0.3">
      <c r="A7" s="1074" t="s">
        <v>1468</v>
      </c>
      <c r="B7" s="1075">
        <v>34093755</v>
      </c>
      <c r="C7" s="1074" t="s">
        <v>1469</v>
      </c>
      <c r="D7" s="1076">
        <v>45188</v>
      </c>
      <c r="E7" s="1074" t="s">
        <v>1467</v>
      </c>
      <c r="F7" s="1077">
        <v>1400.74</v>
      </c>
      <c r="G7" s="1074" t="s">
        <v>667</v>
      </c>
      <c r="H7" s="1077">
        <v>1400.74</v>
      </c>
      <c r="I7" s="1074" t="s">
        <v>818</v>
      </c>
      <c r="J7" s="1074">
        <v>53100</v>
      </c>
      <c r="K7" s="1077">
        <v>0</v>
      </c>
      <c r="L7" s="1077">
        <f t="shared" si="0"/>
        <v>1400.74</v>
      </c>
      <c r="M7" s="1074" t="s">
        <v>819</v>
      </c>
    </row>
    <row r="8" spans="1:13" x14ac:dyDescent="0.3">
      <c r="A8" s="1074" t="s">
        <v>1470</v>
      </c>
      <c r="B8" s="1075">
        <v>34093738</v>
      </c>
      <c r="C8" s="1074" t="s">
        <v>1471</v>
      </c>
      <c r="D8" s="1076">
        <v>45191</v>
      </c>
      <c r="E8" s="1074" t="s">
        <v>1467</v>
      </c>
      <c r="F8" s="1077">
        <v>1400.74</v>
      </c>
      <c r="G8" s="1074" t="s">
        <v>667</v>
      </c>
      <c r="H8" s="1077">
        <v>1400.74</v>
      </c>
      <c r="I8" s="1074" t="s">
        <v>818</v>
      </c>
      <c r="J8" s="1074">
        <v>53100</v>
      </c>
      <c r="K8" s="1077">
        <v>0</v>
      </c>
      <c r="L8" s="1077">
        <f t="shared" si="0"/>
        <v>1400.74</v>
      </c>
      <c r="M8" s="1074" t="s">
        <v>819</v>
      </c>
    </row>
    <row r="9" spans="1:13" x14ac:dyDescent="0.3">
      <c r="A9" s="1074" t="s">
        <v>1472</v>
      </c>
      <c r="B9" s="1075">
        <v>34094443</v>
      </c>
      <c r="C9" s="1074" t="s">
        <v>1473</v>
      </c>
      <c r="D9" s="1076">
        <v>45203</v>
      </c>
      <c r="E9" s="1074" t="s">
        <v>1474</v>
      </c>
      <c r="F9" s="1077">
        <v>1491.29</v>
      </c>
      <c r="G9" s="1074" t="s">
        <v>667</v>
      </c>
      <c r="H9" s="1077">
        <v>1491.29</v>
      </c>
      <c r="I9" s="1074" t="s">
        <v>818</v>
      </c>
      <c r="J9" s="1074">
        <v>53100</v>
      </c>
      <c r="K9" s="1077">
        <v>-258.82</v>
      </c>
      <c r="L9" s="1077">
        <f t="shared" si="0"/>
        <v>1232.47</v>
      </c>
      <c r="M9" s="1074" t="s">
        <v>819</v>
      </c>
    </row>
    <row r="10" spans="1:13" x14ac:dyDescent="0.3">
      <c r="A10" s="1074" t="s">
        <v>1475</v>
      </c>
      <c r="B10" s="1075">
        <v>34094442</v>
      </c>
      <c r="C10" s="1074" t="s">
        <v>1476</v>
      </c>
      <c r="D10" s="1076">
        <v>45203</v>
      </c>
      <c r="E10" s="1074" t="s">
        <v>1474</v>
      </c>
      <c r="F10" s="1077">
        <v>2315.63</v>
      </c>
      <c r="G10" s="1074" t="s">
        <v>667</v>
      </c>
      <c r="H10" s="1077">
        <v>2315.63</v>
      </c>
      <c r="I10" s="1074" t="s">
        <v>818</v>
      </c>
      <c r="J10" s="1074">
        <v>53100</v>
      </c>
      <c r="K10" s="1077">
        <v>-401.89</v>
      </c>
      <c r="L10" s="1077">
        <f t="shared" si="0"/>
        <v>1913.7400000000002</v>
      </c>
      <c r="M10" s="1074" t="s">
        <v>819</v>
      </c>
    </row>
    <row r="11" spans="1:13" x14ac:dyDescent="0.3">
      <c r="A11" s="1074" t="s">
        <v>1477</v>
      </c>
      <c r="B11" s="1075">
        <v>34094441</v>
      </c>
      <c r="C11" s="1074" t="s">
        <v>1478</v>
      </c>
      <c r="D11" s="1076">
        <v>45203</v>
      </c>
      <c r="E11" s="1074" t="s">
        <v>1474</v>
      </c>
      <c r="F11" s="1077">
        <v>24034.58</v>
      </c>
      <c r="G11" s="1074" t="s">
        <v>667</v>
      </c>
      <c r="H11" s="1077">
        <v>24034.58</v>
      </c>
      <c r="I11" s="1074" t="s">
        <v>818</v>
      </c>
      <c r="J11" s="1074">
        <v>53100</v>
      </c>
      <c r="K11" s="1077">
        <v>-4171.29</v>
      </c>
      <c r="L11" s="1077">
        <f t="shared" si="0"/>
        <v>19863.29</v>
      </c>
      <c r="M11" s="1074" t="s">
        <v>819</v>
      </c>
    </row>
    <row r="12" spans="1:13" ht="20.399999999999999" x14ac:dyDescent="0.3">
      <c r="A12" s="1074" t="s">
        <v>1479</v>
      </c>
      <c r="B12" s="1075">
        <v>34094342</v>
      </c>
      <c r="C12" s="1074" t="s">
        <v>1480</v>
      </c>
      <c r="D12" s="1076">
        <v>45203</v>
      </c>
      <c r="E12" s="1074" t="s">
        <v>1481</v>
      </c>
      <c r="F12" s="1077">
        <v>58583.839999999997</v>
      </c>
      <c r="G12" s="1074" t="s">
        <v>667</v>
      </c>
      <c r="H12" s="1077">
        <v>58583.839999999997</v>
      </c>
      <c r="I12" s="1074" t="s">
        <v>818</v>
      </c>
      <c r="J12" s="1074">
        <v>53100</v>
      </c>
      <c r="K12" s="1077">
        <v>-10167.44</v>
      </c>
      <c r="L12" s="1077">
        <f t="shared" si="0"/>
        <v>48416.399999999994</v>
      </c>
      <c r="M12" s="1074" t="s">
        <v>819</v>
      </c>
    </row>
    <row r="13" spans="1:13" ht="20.399999999999999" x14ac:dyDescent="0.3">
      <c r="A13" s="1074" t="s">
        <v>1482</v>
      </c>
      <c r="B13" s="1075">
        <v>34094343</v>
      </c>
      <c r="C13" s="1074" t="s">
        <v>1483</v>
      </c>
      <c r="D13" s="1076">
        <v>45203</v>
      </c>
      <c r="E13" s="1074" t="s">
        <v>1484</v>
      </c>
      <c r="F13" s="1077">
        <v>2971.65</v>
      </c>
      <c r="G13" s="1074" t="s">
        <v>667</v>
      </c>
      <c r="H13" s="1077">
        <v>2971.65</v>
      </c>
      <c r="I13" s="1074" t="s">
        <v>818</v>
      </c>
      <c r="J13" s="1074">
        <v>53100</v>
      </c>
      <c r="K13" s="1077">
        <v>-515.74</v>
      </c>
      <c r="L13" s="1077">
        <f t="shared" si="0"/>
        <v>2455.91</v>
      </c>
      <c r="M13" s="1074" t="s">
        <v>819</v>
      </c>
    </row>
    <row r="14" spans="1:13" x14ac:dyDescent="0.3">
      <c r="A14" s="1074" t="s">
        <v>1485</v>
      </c>
      <c r="B14" s="1075">
        <v>34094384</v>
      </c>
      <c r="C14" s="1074" t="s">
        <v>1486</v>
      </c>
      <c r="D14" s="1076">
        <v>45203</v>
      </c>
      <c r="E14" s="1074" t="s">
        <v>1487</v>
      </c>
      <c r="F14" s="1077">
        <v>5134.84</v>
      </c>
      <c r="G14" s="1074" t="s">
        <v>667</v>
      </c>
      <c r="H14" s="1077">
        <v>5134.84</v>
      </c>
      <c r="I14" s="1074" t="s">
        <v>818</v>
      </c>
      <c r="J14" s="1074">
        <v>53100</v>
      </c>
      <c r="K14" s="1077">
        <v>-891.17</v>
      </c>
      <c r="L14" s="1077">
        <f t="shared" si="0"/>
        <v>4243.67</v>
      </c>
      <c r="M14" s="1074" t="s">
        <v>819</v>
      </c>
    </row>
    <row r="15" spans="1:13" x14ac:dyDescent="0.3">
      <c r="A15" s="1074" t="s">
        <v>1488</v>
      </c>
      <c r="B15" s="1075">
        <v>34095022</v>
      </c>
      <c r="C15" s="1074" t="s">
        <v>1489</v>
      </c>
      <c r="D15" s="1076">
        <v>45203</v>
      </c>
      <c r="E15" s="1074" t="s">
        <v>1490</v>
      </c>
      <c r="F15" s="1077">
        <v>6920.14</v>
      </c>
      <c r="G15" s="1074" t="s">
        <v>667</v>
      </c>
      <c r="H15" s="1077">
        <v>6920.14</v>
      </c>
      <c r="I15" s="1074" t="s">
        <v>818</v>
      </c>
      <c r="J15" s="1074">
        <v>53100</v>
      </c>
      <c r="K15" s="1077">
        <v>-1201.02</v>
      </c>
      <c r="L15" s="1077">
        <f t="shared" si="0"/>
        <v>5719.1200000000008</v>
      </c>
      <c r="M15" s="1074" t="s">
        <v>819</v>
      </c>
    </row>
    <row r="16" spans="1:13" x14ac:dyDescent="0.3">
      <c r="A16" s="1074" t="s">
        <v>1491</v>
      </c>
      <c r="B16" s="1075">
        <v>34095020</v>
      </c>
      <c r="C16" s="1074" t="s">
        <v>1492</v>
      </c>
      <c r="D16" s="1076">
        <v>45208</v>
      </c>
      <c r="E16" s="1074" t="s">
        <v>1493</v>
      </c>
      <c r="F16" s="1077">
        <v>749.89</v>
      </c>
      <c r="G16" s="1074" t="s">
        <v>667</v>
      </c>
      <c r="H16" s="1077">
        <v>749.89</v>
      </c>
      <c r="I16" s="1074" t="s">
        <v>818</v>
      </c>
      <c r="J16" s="1074">
        <v>53100</v>
      </c>
      <c r="K16" s="1077">
        <v>-130.15</v>
      </c>
      <c r="L16" s="1077">
        <f t="shared" si="0"/>
        <v>619.74</v>
      </c>
      <c r="M16" s="1074" t="s">
        <v>819</v>
      </c>
    </row>
    <row r="17" spans="1:13" x14ac:dyDescent="0.3">
      <c r="A17" s="1074" t="s">
        <v>1494</v>
      </c>
      <c r="B17" s="1075">
        <v>34094998</v>
      </c>
      <c r="C17" s="1074" t="s">
        <v>1495</v>
      </c>
      <c r="D17" s="1076">
        <v>45208</v>
      </c>
      <c r="E17" s="1074" t="s">
        <v>1496</v>
      </c>
      <c r="F17" s="1077">
        <v>12614.96</v>
      </c>
      <c r="G17" s="1074" t="s">
        <v>667</v>
      </c>
      <c r="H17" s="1077">
        <v>12614.96</v>
      </c>
      <c r="I17" s="1074" t="s">
        <v>818</v>
      </c>
      <c r="J17" s="1074">
        <v>53100</v>
      </c>
      <c r="K17" s="1077">
        <v>-2189.37</v>
      </c>
      <c r="L17" s="1077">
        <f t="shared" si="0"/>
        <v>10425.59</v>
      </c>
      <c r="M17" s="1074" t="s">
        <v>819</v>
      </c>
    </row>
    <row r="18" spans="1:13" ht="20.399999999999999" x14ac:dyDescent="0.3">
      <c r="A18" s="1074" t="s">
        <v>1497</v>
      </c>
      <c r="B18" s="1075">
        <v>34095782</v>
      </c>
      <c r="C18" s="1074" t="s">
        <v>1498</v>
      </c>
      <c r="D18" s="1076">
        <v>45211</v>
      </c>
      <c r="E18" s="1074" t="s">
        <v>1499</v>
      </c>
      <c r="F18" s="1077">
        <v>23506.25</v>
      </c>
      <c r="G18" s="1074" t="s">
        <v>667</v>
      </c>
      <c r="H18" s="1077">
        <v>23506.25</v>
      </c>
      <c r="I18" s="1074" t="s">
        <v>818</v>
      </c>
      <c r="J18" s="1074">
        <v>53100</v>
      </c>
      <c r="K18" s="1077">
        <v>-4079.6</v>
      </c>
      <c r="L18" s="1077">
        <f t="shared" si="0"/>
        <v>19426.650000000001</v>
      </c>
      <c r="M18" s="1074" t="s">
        <v>819</v>
      </c>
    </row>
    <row r="19" spans="1:13" x14ac:dyDescent="0.3">
      <c r="A19" s="1074" t="s">
        <v>1500</v>
      </c>
      <c r="B19" s="1075">
        <v>34095183</v>
      </c>
      <c r="C19" s="1074" t="s">
        <v>1501</v>
      </c>
      <c r="D19" s="1076">
        <v>45211</v>
      </c>
      <c r="E19" s="1074" t="s">
        <v>1502</v>
      </c>
      <c r="F19" s="1077">
        <v>2466.88</v>
      </c>
      <c r="G19" s="1074" t="s">
        <v>667</v>
      </c>
      <c r="H19" s="1077">
        <v>2466.88</v>
      </c>
      <c r="I19" s="1074" t="s">
        <v>818</v>
      </c>
      <c r="J19" s="1074">
        <v>53100</v>
      </c>
      <c r="K19" s="1077">
        <v>-428.14</v>
      </c>
      <c r="L19" s="1077">
        <f t="shared" si="0"/>
        <v>2038.7400000000002</v>
      </c>
      <c r="M19" s="1074" t="s">
        <v>819</v>
      </c>
    </row>
    <row r="20" spans="1:13" x14ac:dyDescent="0.3">
      <c r="A20" s="1074" t="s">
        <v>1503</v>
      </c>
      <c r="B20" s="1075">
        <v>34095159</v>
      </c>
      <c r="C20" s="1074" t="s">
        <v>1504</v>
      </c>
      <c r="D20" s="1076">
        <v>45211</v>
      </c>
      <c r="E20" s="1074" t="s">
        <v>1505</v>
      </c>
      <c r="F20" s="1077">
        <v>524321.11</v>
      </c>
      <c r="G20" s="1074" t="s">
        <v>667</v>
      </c>
      <c r="H20" s="1077">
        <v>524321.11</v>
      </c>
      <c r="I20" s="1074" t="s">
        <v>818</v>
      </c>
      <c r="J20" s="1074">
        <v>53100</v>
      </c>
      <c r="K20" s="1077">
        <v>-90997.88</v>
      </c>
      <c r="L20" s="1077">
        <f t="shared" si="0"/>
        <v>433323.23</v>
      </c>
      <c r="M20" s="1074" t="s">
        <v>819</v>
      </c>
    </row>
    <row r="21" spans="1:13" x14ac:dyDescent="0.3">
      <c r="A21" s="1074" t="s">
        <v>1506</v>
      </c>
      <c r="B21" s="1075">
        <v>34095783</v>
      </c>
      <c r="C21" s="1074" t="s">
        <v>1507</v>
      </c>
      <c r="D21" s="1076">
        <v>45212</v>
      </c>
      <c r="E21" s="1074" t="s">
        <v>1508</v>
      </c>
      <c r="F21" s="1077">
        <v>531790.91</v>
      </c>
      <c r="G21" s="1074" t="s">
        <v>667</v>
      </c>
      <c r="H21" s="1077">
        <v>531790.91</v>
      </c>
      <c r="I21" s="1074" t="s">
        <v>818</v>
      </c>
      <c r="J21" s="1074">
        <v>53100</v>
      </c>
      <c r="K21" s="1077">
        <v>-92294.29</v>
      </c>
      <c r="L21" s="1077">
        <f t="shared" si="0"/>
        <v>439496.62000000005</v>
      </c>
      <c r="M21" s="1074" t="s">
        <v>819</v>
      </c>
    </row>
    <row r="22" spans="1:13" ht="20.399999999999999" x14ac:dyDescent="0.3">
      <c r="A22" s="503" t="s">
        <v>1509</v>
      </c>
      <c r="B22" s="504">
        <v>34094736</v>
      </c>
      <c r="C22" s="503"/>
      <c r="D22" s="505">
        <v>45208</v>
      </c>
      <c r="E22" s="503" t="s">
        <v>1510</v>
      </c>
      <c r="F22" s="506">
        <v>165163.68</v>
      </c>
      <c r="G22" s="503" t="s">
        <v>667</v>
      </c>
      <c r="H22" s="506">
        <v>165163.68</v>
      </c>
      <c r="I22" s="503" t="s">
        <v>818</v>
      </c>
      <c r="J22" s="503">
        <v>55412</v>
      </c>
      <c r="K22" s="506">
        <v>0</v>
      </c>
      <c r="L22" s="506">
        <f t="shared" si="0"/>
        <v>165163.68</v>
      </c>
      <c r="M22" s="503" t="s">
        <v>820</v>
      </c>
    </row>
    <row r="23" spans="1:13" x14ac:dyDescent="0.3">
      <c r="A23" s="1074" t="s">
        <v>1511</v>
      </c>
      <c r="B23" s="1075">
        <v>310539464</v>
      </c>
      <c r="C23" s="1074" t="s">
        <v>1512</v>
      </c>
      <c r="D23" s="1076">
        <v>45180</v>
      </c>
      <c r="E23" s="1074" t="s">
        <v>1513</v>
      </c>
      <c r="F23" s="1077">
        <v>4939.83</v>
      </c>
      <c r="G23" s="1074" t="s">
        <v>667</v>
      </c>
      <c r="H23" s="1077">
        <v>4939.83</v>
      </c>
      <c r="I23" s="1074" t="s">
        <v>823</v>
      </c>
      <c r="J23" s="1074">
        <v>53100</v>
      </c>
      <c r="K23" s="1077">
        <v>0</v>
      </c>
      <c r="L23" s="1077">
        <f t="shared" si="0"/>
        <v>4939.83</v>
      </c>
      <c r="M23" s="1074" t="s">
        <v>819</v>
      </c>
    </row>
    <row r="24" spans="1:13" x14ac:dyDescent="0.3">
      <c r="A24" s="1074" t="s">
        <v>1514</v>
      </c>
      <c r="B24" s="1075">
        <v>310541738</v>
      </c>
      <c r="C24" s="1074" t="s">
        <v>1515</v>
      </c>
      <c r="D24" s="1076">
        <v>45203</v>
      </c>
      <c r="E24" s="1074" t="s">
        <v>1516</v>
      </c>
      <c r="F24" s="1077">
        <v>38328.720000000001</v>
      </c>
      <c r="G24" s="1074" t="s">
        <v>667</v>
      </c>
      <c r="H24" s="1077">
        <v>38328.720000000001</v>
      </c>
      <c r="I24" s="1074" t="s">
        <v>823</v>
      </c>
      <c r="J24" s="1074">
        <v>53100</v>
      </c>
      <c r="K24" s="1077">
        <v>-6652.09</v>
      </c>
      <c r="L24" s="1077">
        <f t="shared" si="0"/>
        <v>31676.63</v>
      </c>
      <c r="M24" s="1074" t="s">
        <v>819</v>
      </c>
    </row>
    <row r="25" spans="1:13" x14ac:dyDescent="0.3">
      <c r="A25" s="1074" t="s">
        <v>1517</v>
      </c>
      <c r="B25" s="1075">
        <v>310541519</v>
      </c>
      <c r="C25" s="1074" t="s">
        <v>1518</v>
      </c>
      <c r="D25" s="1076">
        <v>45204</v>
      </c>
      <c r="E25" s="1074" t="s">
        <v>1519</v>
      </c>
      <c r="F25" s="1077">
        <v>50.34</v>
      </c>
      <c r="G25" s="1074" t="s">
        <v>667</v>
      </c>
      <c r="H25" s="1077">
        <v>50.34</v>
      </c>
      <c r="I25" s="1074" t="s">
        <v>823</v>
      </c>
      <c r="J25" s="1074">
        <v>53100</v>
      </c>
      <c r="K25" s="1077">
        <v>-8.74</v>
      </c>
      <c r="L25" s="1077">
        <f t="shared" si="0"/>
        <v>41.6</v>
      </c>
      <c r="M25" s="1074" t="s">
        <v>819</v>
      </c>
    </row>
    <row r="26" spans="1:13" x14ac:dyDescent="0.3">
      <c r="A26" s="1074" t="s">
        <v>1520</v>
      </c>
      <c r="B26" s="1075">
        <v>310541895</v>
      </c>
      <c r="C26" s="1074" t="s">
        <v>1521</v>
      </c>
      <c r="D26" s="1076">
        <v>45208</v>
      </c>
      <c r="E26" s="1074" t="s">
        <v>1522</v>
      </c>
      <c r="F26" s="1077">
        <v>8814262.9700000007</v>
      </c>
      <c r="G26" s="1074" t="s">
        <v>667</v>
      </c>
      <c r="H26" s="1077">
        <v>8814262.9700000007</v>
      </c>
      <c r="I26" s="1074" t="s">
        <v>823</v>
      </c>
      <c r="J26" s="1074">
        <v>53100</v>
      </c>
      <c r="K26" s="1077">
        <v>-1529748.12</v>
      </c>
      <c r="L26" s="1077">
        <f t="shared" si="0"/>
        <v>7284514.8500000006</v>
      </c>
      <c r="M26" s="1074" t="s">
        <v>819</v>
      </c>
    </row>
    <row r="27" spans="1:13" x14ac:dyDescent="0.3">
      <c r="A27" s="1074" t="s">
        <v>1523</v>
      </c>
      <c r="B27" s="1075">
        <v>310541904</v>
      </c>
      <c r="C27" s="1074" t="s">
        <v>1524</v>
      </c>
      <c r="D27" s="1076">
        <v>45208</v>
      </c>
      <c r="E27" s="1074" t="s">
        <v>1525</v>
      </c>
      <c r="F27" s="1077">
        <v>8636.9699999999993</v>
      </c>
      <c r="G27" s="1074" t="s">
        <v>667</v>
      </c>
      <c r="H27" s="1077">
        <v>8636.9699999999993</v>
      </c>
      <c r="I27" s="1074" t="s">
        <v>823</v>
      </c>
      <c r="J27" s="1074">
        <v>53100</v>
      </c>
      <c r="K27" s="1077">
        <v>-1498.98</v>
      </c>
      <c r="L27" s="1077">
        <f t="shared" si="0"/>
        <v>7137.99</v>
      </c>
      <c r="M27" s="1074" t="s">
        <v>819</v>
      </c>
    </row>
    <row r="28" spans="1:13" ht="20.399999999999999" x14ac:dyDescent="0.3">
      <c r="A28" s="503" t="s">
        <v>1526</v>
      </c>
      <c r="B28" s="504">
        <v>310541532</v>
      </c>
      <c r="C28" s="503"/>
      <c r="D28" s="505">
        <v>45208</v>
      </c>
      <c r="E28" s="503" t="s">
        <v>1527</v>
      </c>
      <c r="F28" s="506">
        <v>179713.17</v>
      </c>
      <c r="G28" s="503" t="s">
        <v>667</v>
      </c>
      <c r="H28" s="506">
        <v>179713.17</v>
      </c>
      <c r="I28" s="503" t="s">
        <v>823</v>
      </c>
      <c r="J28" s="503">
        <v>55412</v>
      </c>
      <c r="K28" s="506">
        <v>0</v>
      </c>
      <c r="L28" s="506">
        <f t="shared" si="0"/>
        <v>179713.17</v>
      </c>
      <c r="M28" s="503" t="s">
        <v>820</v>
      </c>
    </row>
    <row r="29" spans="1:13" ht="20.399999999999999" x14ac:dyDescent="0.3">
      <c r="A29" s="1074" t="s">
        <v>1528</v>
      </c>
      <c r="B29" s="1075">
        <v>410041750</v>
      </c>
      <c r="C29" s="1074" t="s">
        <v>1529</v>
      </c>
      <c r="D29" s="1076">
        <v>45210</v>
      </c>
      <c r="E29" s="1074" t="s">
        <v>1530</v>
      </c>
      <c r="F29" s="1077">
        <v>19829.66</v>
      </c>
      <c r="G29" s="1074" t="s">
        <v>667</v>
      </c>
      <c r="H29" s="1077">
        <v>19829.66</v>
      </c>
      <c r="I29" s="1074" t="s">
        <v>179</v>
      </c>
      <c r="J29" s="1074">
        <v>53110</v>
      </c>
      <c r="K29" s="1077">
        <v>-3441.51</v>
      </c>
      <c r="L29" s="1077">
        <f t="shared" si="0"/>
        <v>16388.150000000001</v>
      </c>
      <c r="M29" s="1074" t="s">
        <v>819</v>
      </c>
    </row>
    <row r="30" spans="1:13" ht="20.399999999999999" x14ac:dyDescent="0.3">
      <c r="A30" s="503" t="s">
        <v>1531</v>
      </c>
      <c r="B30" s="504">
        <v>410041724</v>
      </c>
      <c r="C30" s="503"/>
      <c r="D30" s="505">
        <v>45208</v>
      </c>
      <c r="E30" s="503" t="s">
        <v>1532</v>
      </c>
      <c r="F30" s="506">
        <v>380.78</v>
      </c>
      <c r="G30" s="503" t="s">
        <v>667</v>
      </c>
      <c r="H30" s="506">
        <v>380.78</v>
      </c>
      <c r="I30" s="503" t="s">
        <v>179</v>
      </c>
      <c r="J30" s="503">
        <v>55412</v>
      </c>
      <c r="K30" s="506">
        <v>0</v>
      </c>
      <c r="L30" s="506">
        <f t="shared" si="0"/>
        <v>380.78</v>
      </c>
      <c r="M30" s="503" t="s">
        <v>820</v>
      </c>
    </row>
    <row r="32" spans="1:13" x14ac:dyDescent="0.3">
      <c r="F32" s="1240">
        <f>SUBTOTAL(9,F5:F30)</f>
        <v>10443513.220000001</v>
      </c>
      <c r="H32" s="1240">
        <f>SUBTOTAL(9,H5:H30)</f>
        <v>10443513.220000001</v>
      </c>
      <c r="K32" s="1240">
        <f>SUBTOTAL(9,K5:K30)</f>
        <v>-1749076.24</v>
      </c>
      <c r="L32" s="1241">
        <f>SUBTOTAL(9,L5:L30)</f>
        <v>8694436.9800000004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C7D1-592D-4F81-8BEB-5A5DD91B38C3}">
  <sheetPr>
    <tabColor rgb="FFFF00FF"/>
  </sheetPr>
  <dimension ref="A1:M42"/>
  <sheetViews>
    <sheetView showGridLines="0" workbookViewId="0">
      <pane ySplit="4" topLeftCell="A5" activePane="bottomLeft" state="frozen"/>
      <selection pane="bottomLeft" activeCell="P22" sqref="P22"/>
    </sheetView>
  </sheetViews>
  <sheetFormatPr defaultColWidth="9.44140625" defaultRowHeight="14.4" x14ac:dyDescent="0.3"/>
  <cols>
    <col min="1" max="2" width="10.5546875" style="462" bestFit="1" customWidth="1"/>
    <col min="3" max="3" width="11.44140625" style="462" bestFit="1" customWidth="1"/>
    <col min="4" max="4" width="8.5546875" style="462" bestFit="1" customWidth="1"/>
    <col min="5" max="5" width="43.5546875" style="462" customWidth="1"/>
    <col min="6" max="6" width="13.44140625" style="462" bestFit="1" customWidth="1"/>
    <col min="7" max="7" width="13.5546875" style="462" bestFit="1" customWidth="1"/>
    <col min="8" max="8" width="16.44140625" style="462" bestFit="1" customWidth="1"/>
    <col min="9" max="9" width="17.5546875" style="462" bestFit="1" customWidth="1"/>
    <col min="10" max="10" width="9.5546875" style="462" bestFit="1" customWidth="1"/>
    <col min="11" max="11" width="14.44140625" style="462" bestFit="1" customWidth="1"/>
    <col min="12" max="12" width="15.44140625" style="462" customWidth="1"/>
    <col min="13" max="13" width="17" style="462" bestFit="1" customWidth="1"/>
    <col min="14" max="14" width="0.5546875" style="462" customWidth="1"/>
    <col min="15" max="16384" width="9.44140625" style="462"/>
  </cols>
  <sheetData>
    <row r="1" spans="1:13" ht="18" x14ac:dyDescent="0.3">
      <c r="A1" s="1073" t="s">
        <v>1186</v>
      </c>
    </row>
    <row r="2" spans="1:13" x14ac:dyDescent="0.3">
      <c r="A2" s="499" t="s">
        <v>1185</v>
      </c>
      <c r="K2" s="462" t="e">
        <f>-ROUND(SUM(#REF!,#REF!,#REF!,#REF!)/1000,0)-2</f>
        <v>#REF!</v>
      </c>
    </row>
    <row r="3" spans="1:13" x14ac:dyDescent="0.3">
      <c r="A3" s="500" t="s">
        <v>263</v>
      </c>
    </row>
    <row r="4" spans="1:13" ht="20.399999999999999" x14ac:dyDescent="0.3">
      <c r="A4" s="501" t="s">
        <v>805</v>
      </c>
      <c r="B4" s="501" t="s">
        <v>806</v>
      </c>
      <c r="C4" s="501" t="s">
        <v>807</v>
      </c>
      <c r="D4" s="501" t="s">
        <v>808</v>
      </c>
      <c r="E4" s="501" t="s">
        <v>809</v>
      </c>
      <c r="F4" s="501" t="s">
        <v>810</v>
      </c>
      <c r="G4" s="501" t="s">
        <v>811</v>
      </c>
      <c r="H4" s="501" t="s">
        <v>812</v>
      </c>
      <c r="I4" s="501" t="s">
        <v>813</v>
      </c>
      <c r="J4" s="501" t="s">
        <v>814</v>
      </c>
      <c r="K4" s="501" t="s">
        <v>815</v>
      </c>
      <c r="L4" s="502" t="s">
        <v>816</v>
      </c>
      <c r="M4" s="501" t="s">
        <v>817</v>
      </c>
    </row>
    <row r="5" spans="1:13" x14ac:dyDescent="0.3">
      <c r="A5" s="1074" t="s">
        <v>1206</v>
      </c>
      <c r="B5" s="1075">
        <v>34068191</v>
      </c>
      <c r="C5" s="1074" t="s">
        <v>1207</v>
      </c>
      <c r="D5" s="1076">
        <v>44903</v>
      </c>
      <c r="E5" s="1074" t="s">
        <v>1208</v>
      </c>
      <c r="F5" s="1077">
        <v>2746.98</v>
      </c>
      <c r="G5" s="1074" t="s">
        <v>667</v>
      </c>
      <c r="H5" s="1077">
        <v>2746.98</v>
      </c>
      <c r="I5" s="1074" t="s">
        <v>818</v>
      </c>
      <c r="J5" s="1074">
        <v>53100</v>
      </c>
      <c r="K5" s="1077">
        <v>0</v>
      </c>
      <c r="L5" s="1077">
        <f t="shared" ref="L5:L40" si="0">+SUM(H5,K5)</f>
        <v>2746.98</v>
      </c>
      <c r="M5" s="1074" t="s">
        <v>819</v>
      </c>
    </row>
    <row r="6" spans="1:13" x14ac:dyDescent="0.3">
      <c r="A6" s="1074" t="s">
        <v>1209</v>
      </c>
      <c r="B6" s="1075">
        <v>34068870</v>
      </c>
      <c r="C6" s="1074" t="s">
        <v>1210</v>
      </c>
      <c r="D6" s="1076">
        <v>44910</v>
      </c>
      <c r="E6" s="1074" t="s">
        <v>1211</v>
      </c>
      <c r="F6" s="1077">
        <v>2864.29</v>
      </c>
      <c r="G6" s="1074" t="s">
        <v>667</v>
      </c>
      <c r="H6" s="1077">
        <v>2864.29</v>
      </c>
      <c r="I6" s="1074" t="s">
        <v>818</v>
      </c>
      <c r="J6" s="1074">
        <v>53100</v>
      </c>
      <c r="K6" s="1077">
        <v>0</v>
      </c>
      <c r="L6" s="1077">
        <f t="shared" si="0"/>
        <v>2864.29</v>
      </c>
      <c r="M6" s="1074" t="s">
        <v>819</v>
      </c>
    </row>
    <row r="7" spans="1:13" x14ac:dyDescent="0.3">
      <c r="A7" s="1074" t="s">
        <v>1221</v>
      </c>
      <c r="B7" s="1075">
        <v>34069358</v>
      </c>
      <c r="C7" s="1074" t="s">
        <v>1222</v>
      </c>
      <c r="D7" s="1076">
        <v>44922</v>
      </c>
      <c r="E7" s="1074" t="s">
        <v>1208</v>
      </c>
      <c r="F7" s="1077">
        <v>3575.21</v>
      </c>
      <c r="G7" s="1074" t="s">
        <v>667</v>
      </c>
      <c r="H7" s="1077">
        <v>3575.21</v>
      </c>
      <c r="I7" s="1074" t="s">
        <v>818</v>
      </c>
      <c r="J7" s="1074">
        <v>53100</v>
      </c>
      <c r="K7" s="1077">
        <v>0</v>
      </c>
      <c r="L7" s="1077">
        <f t="shared" si="0"/>
        <v>3575.21</v>
      </c>
      <c r="M7" s="1074" t="s">
        <v>819</v>
      </c>
    </row>
    <row r="8" spans="1:13" x14ac:dyDescent="0.3">
      <c r="A8" s="1074" t="s">
        <v>1218</v>
      </c>
      <c r="B8" s="1075">
        <v>34069395</v>
      </c>
      <c r="C8" s="1074" t="s">
        <v>1219</v>
      </c>
      <c r="D8" s="1076">
        <v>44918</v>
      </c>
      <c r="E8" s="1074" t="s">
        <v>1220</v>
      </c>
      <c r="F8" s="1077">
        <v>2967.43</v>
      </c>
      <c r="G8" s="1074" t="s">
        <v>667</v>
      </c>
      <c r="H8" s="1077">
        <v>2967.43</v>
      </c>
      <c r="I8" s="1074" t="s">
        <v>818</v>
      </c>
      <c r="J8" s="1074">
        <v>53100</v>
      </c>
      <c r="K8" s="1077">
        <v>0</v>
      </c>
      <c r="L8" s="1077">
        <f t="shared" si="0"/>
        <v>2967.43</v>
      </c>
      <c r="M8" s="1074" t="s">
        <v>819</v>
      </c>
    </row>
    <row r="9" spans="1:13" x14ac:dyDescent="0.3">
      <c r="A9" s="1074" t="s">
        <v>1223</v>
      </c>
      <c r="B9" s="1075">
        <v>34069582</v>
      </c>
      <c r="C9" s="1074" t="s">
        <v>1224</v>
      </c>
      <c r="D9" s="1076">
        <v>44924</v>
      </c>
      <c r="E9" s="1074" t="s">
        <v>1211</v>
      </c>
      <c r="F9" s="1077">
        <v>11457.15</v>
      </c>
      <c r="G9" s="1074" t="s">
        <v>667</v>
      </c>
      <c r="H9" s="1077">
        <v>11457.15</v>
      </c>
      <c r="I9" s="1074" t="s">
        <v>818</v>
      </c>
      <c r="J9" s="1074">
        <v>53100</v>
      </c>
      <c r="K9" s="1077">
        <v>0</v>
      </c>
      <c r="L9" s="1077">
        <f t="shared" si="0"/>
        <v>11457.15</v>
      </c>
      <c r="M9" s="1074" t="s">
        <v>819</v>
      </c>
    </row>
    <row r="10" spans="1:13" x14ac:dyDescent="0.3">
      <c r="A10" s="1074" t="s">
        <v>1237</v>
      </c>
      <c r="B10" s="1075">
        <v>34069651</v>
      </c>
      <c r="C10" s="1074" t="s">
        <v>1238</v>
      </c>
      <c r="D10" s="1076">
        <v>44928</v>
      </c>
      <c r="E10" s="1074" t="s">
        <v>1239</v>
      </c>
      <c r="F10" s="1077">
        <v>2689.19</v>
      </c>
      <c r="G10" s="1074" t="s">
        <v>667</v>
      </c>
      <c r="H10" s="1077">
        <v>2689.19</v>
      </c>
      <c r="I10" s="1074" t="s">
        <v>818</v>
      </c>
      <c r="J10" s="1074">
        <v>53100</v>
      </c>
      <c r="K10" s="1077">
        <v>-466.72</v>
      </c>
      <c r="L10" s="1077">
        <f t="shared" si="0"/>
        <v>2222.4700000000003</v>
      </c>
      <c r="M10" s="1074" t="s">
        <v>819</v>
      </c>
    </row>
    <row r="11" spans="1:13" x14ac:dyDescent="0.3">
      <c r="A11" s="1074" t="s">
        <v>1225</v>
      </c>
      <c r="B11" s="1075">
        <v>34069652</v>
      </c>
      <c r="C11" s="1074" t="s">
        <v>1226</v>
      </c>
      <c r="D11" s="1076">
        <v>44928</v>
      </c>
      <c r="E11" s="1074" t="s">
        <v>1227</v>
      </c>
      <c r="F11" s="1077">
        <v>1505.32</v>
      </c>
      <c r="G11" s="1074" t="s">
        <v>667</v>
      </c>
      <c r="H11" s="1077">
        <v>1505.32</v>
      </c>
      <c r="I11" s="1074" t="s">
        <v>818</v>
      </c>
      <c r="J11" s="1074">
        <v>53100</v>
      </c>
      <c r="K11" s="1077">
        <v>-261.25</v>
      </c>
      <c r="L11" s="1077">
        <f t="shared" si="0"/>
        <v>1244.07</v>
      </c>
      <c r="M11" s="1074" t="s">
        <v>819</v>
      </c>
    </row>
    <row r="12" spans="1:13" x14ac:dyDescent="0.3">
      <c r="A12" s="1074" t="s">
        <v>1246</v>
      </c>
      <c r="B12" s="1075">
        <v>34069653</v>
      </c>
      <c r="C12" s="1074" t="s">
        <v>1247</v>
      </c>
      <c r="D12" s="1076">
        <v>44928</v>
      </c>
      <c r="E12" s="1074" t="s">
        <v>1248</v>
      </c>
      <c r="F12" s="1077">
        <v>5420.42</v>
      </c>
      <c r="G12" s="1074" t="s">
        <v>667</v>
      </c>
      <c r="H12" s="1077">
        <v>5420.42</v>
      </c>
      <c r="I12" s="1074" t="s">
        <v>818</v>
      </c>
      <c r="J12" s="1074">
        <v>53100</v>
      </c>
      <c r="K12" s="1077">
        <v>-940.73</v>
      </c>
      <c r="L12" s="1077">
        <f t="shared" si="0"/>
        <v>4479.6900000000005</v>
      </c>
      <c r="M12" s="1074" t="s">
        <v>819</v>
      </c>
    </row>
    <row r="13" spans="1:13" x14ac:dyDescent="0.3">
      <c r="A13" s="1074" t="s">
        <v>1228</v>
      </c>
      <c r="B13" s="1075">
        <v>34069669</v>
      </c>
      <c r="C13" s="1074" t="s">
        <v>1229</v>
      </c>
      <c r="D13" s="1076">
        <v>44928</v>
      </c>
      <c r="E13" s="1074" t="s">
        <v>1227</v>
      </c>
      <c r="F13" s="1077">
        <v>2353.79</v>
      </c>
      <c r="G13" s="1074" t="s">
        <v>667</v>
      </c>
      <c r="H13" s="1077">
        <v>2353.79</v>
      </c>
      <c r="I13" s="1074" t="s">
        <v>818</v>
      </c>
      <c r="J13" s="1074">
        <v>53100</v>
      </c>
      <c r="K13" s="1077">
        <v>-408.51</v>
      </c>
      <c r="L13" s="1077">
        <f t="shared" si="0"/>
        <v>1945.28</v>
      </c>
      <c r="M13" s="1074" t="s">
        <v>819</v>
      </c>
    </row>
    <row r="14" spans="1:13" x14ac:dyDescent="0.3">
      <c r="A14" s="1074" t="s">
        <v>1230</v>
      </c>
      <c r="B14" s="1075">
        <v>34069755</v>
      </c>
      <c r="C14" s="1074" t="s">
        <v>1231</v>
      </c>
      <c r="D14" s="1076">
        <v>44928</v>
      </c>
      <c r="E14" s="1074" t="s">
        <v>1227</v>
      </c>
      <c r="F14" s="1077">
        <v>34843.61</v>
      </c>
      <c r="G14" s="1074" t="s">
        <v>667</v>
      </c>
      <c r="H14" s="1077">
        <v>34843.61</v>
      </c>
      <c r="I14" s="1074" t="s">
        <v>818</v>
      </c>
      <c r="J14" s="1074">
        <v>53100</v>
      </c>
      <c r="K14" s="1077">
        <v>-6047.24</v>
      </c>
      <c r="L14" s="1077">
        <f t="shared" si="0"/>
        <v>28796.370000000003</v>
      </c>
      <c r="M14" s="1074" t="s">
        <v>819</v>
      </c>
    </row>
    <row r="15" spans="1:13" x14ac:dyDescent="0.3">
      <c r="A15" s="1074" t="s">
        <v>1235</v>
      </c>
      <c r="B15" s="1075">
        <v>34069756</v>
      </c>
      <c r="C15" s="1074" t="s">
        <v>1236</v>
      </c>
      <c r="D15" s="1076">
        <v>44928</v>
      </c>
      <c r="E15" s="1074" t="s">
        <v>1227</v>
      </c>
      <c r="F15" s="1077">
        <v>24437.84</v>
      </c>
      <c r="G15" s="1074" t="s">
        <v>667</v>
      </c>
      <c r="H15" s="1077">
        <v>24437.84</v>
      </c>
      <c r="I15" s="1074" t="s">
        <v>818</v>
      </c>
      <c r="J15" s="1074">
        <v>53100</v>
      </c>
      <c r="K15" s="1077">
        <v>-4241.28</v>
      </c>
      <c r="L15" s="1077">
        <f t="shared" si="0"/>
        <v>20196.560000000001</v>
      </c>
      <c r="M15" s="1074" t="s">
        <v>819</v>
      </c>
    </row>
    <row r="16" spans="1:13" x14ac:dyDescent="0.3">
      <c r="A16" s="1074" t="s">
        <v>1215</v>
      </c>
      <c r="B16" s="1075">
        <v>34069759</v>
      </c>
      <c r="C16" s="1074" t="s">
        <v>1216</v>
      </c>
      <c r="D16" s="1076">
        <v>44918</v>
      </c>
      <c r="E16" s="1074" t="s">
        <v>1217</v>
      </c>
      <c r="F16" s="1077">
        <v>31823</v>
      </c>
      <c r="G16" s="1074" t="s">
        <v>667</v>
      </c>
      <c r="H16" s="1077">
        <v>31823</v>
      </c>
      <c r="I16" s="1074" t="s">
        <v>818</v>
      </c>
      <c r="J16" s="1074">
        <v>53100</v>
      </c>
      <c r="K16" s="1077">
        <v>0</v>
      </c>
      <c r="L16" s="1077">
        <f t="shared" si="0"/>
        <v>31823</v>
      </c>
      <c r="M16" s="1074" t="s">
        <v>819</v>
      </c>
    </row>
    <row r="17" spans="1:13" x14ac:dyDescent="0.3">
      <c r="A17" s="1074" t="s">
        <v>1240</v>
      </c>
      <c r="B17" s="1075">
        <v>34070033</v>
      </c>
      <c r="C17" s="1074" t="s">
        <v>1241</v>
      </c>
      <c r="D17" s="1076">
        <v>44928</v>
      </c>
      <c r="E17" s="1074" t="s">
        <v>1242</v>
      </c>
      <c r="F17" s="1077">
        <v>409.03</v>
      </c>
      <c r="G17" s="1074" t="s">
        <v>667</v>
      </c>
      <c r="H17" s="1077">
        <v>409.03</v>
      </c>
      <c r="I17" s="1074" t="s">
        <v>818</v>
      </c>
      <c r="J17" s="1074">
        <v>53100</v>
      </c>
      <c r="K17" s="1077">
        <v>-70.989999999999995</v>
      </c>
      <c r="L17" s="1077">
        <f t="shared" si="0"/>
        <v>338.03999999999996</v>
      </c>
      <c r="M17" s="1074" t="s">
        <v>819</v>
      </c>
    </row>
    <row r="18" spans="1:13" x14ac:dyDescent="0.3">
      <c r="A18" s="1074" t="s">
        <v>1249</v>
      </c>
      <c r="B18" s="1075">
        <v>34070038</v>
      </c>
      <c r="C18" s="1074" t="s">
        <v>1250</v>
      </c>
      <c r="D18" s="1076">
        <v>44928</v>
      </c>
      <c r="E18" s="1074" t="s">
        <v>1251</v>
      </c>
      <c r="F18" s="1077">
        <v>3627.34</v>
      </c>
      <c r="G18" s="1074" t="s">
        <v>667</v>
      </c>
      <c r="H18" s="1077">
        <v>3627.34</v>
      </c>
      <c r="I18" s="1074" t="s">
        <v>818</v>
      </c>
      <c r="J18" s="1074">
        <v>53100</v>
      </c>
      <c r="K18" s="1077">
        <v>-629.54</v>
      </c>
      <c r="L18" s="1077">
        <f t="shared" si="0"/>
        <v>2997.8</v>
      </c>
      <c r="M18" s="1074" t="s">
        <v>819</v>
      </c>
    </row>
    <row r="19" spans="1:13" x14ac:dyDescent="0.3">
      <c r="A19" s="1074" t="s">
        <v>1252</v>
      </c>
      <c r="B19" s="1075">
        <v>34070047</v>
      </c>
      <c r="C19" s="1074" t="s">
        <v>1253</v>
      </c>
      <c r="D19" s="1076">
        <v>44930</v>
      </c>
      <c r="E19" s="1074" t="s">
        <v>1254</v>
      </c>
      <c r="F19" s="1077">
        <v>703150.46</v>
      </c>
      <c r="G19" s="1074" t="s">
        <v>667</v>
      </c>
      <c r="H19" s="1077">
        <v>703150.46</v>
      </c>
      <c r="I19" s="1074" t="s">
        <v>818</v>
      </c>
      <c r="J19" s="1074">
        <v>53100</v>
      </c>
      <c r="K19" s="1077">
        <v>-122034.38</v>
      </c>
      <c r="L19" s="1077">
        <f t="shared" si="0"/>
        <v>581116.07999999996</v>
      </c>
      <c r="M19" s="1074" t="s">
        <v>819</v>
      </c>
    </row>
    <row r="20" spans="1:13" x14ac:dyDescent="0.3">
      <c r="A20" s="1074" t="s">
        <v>1255</v>
      </c>
      <c r="B20" s="1075">
        <v>34070631</v>
      </c>
      <c r="C20" s="1074" t="s">
        <v>1256</v>
      </c>
      <c r="D20" s="1076">
        <v>44932</v>
      </c>
      <c r="E20" s="1074" t="s">
        <v>1257</v>
      </c>
      <c r="F20" s="1077">
        <v>1055.8499999999999</v>
      </c>
      <c r="G20" s="1074" t="s">
        <v>667</v>
      </c>
      <c r="H20" s="1077">
        <v>1055.8499999999999</v>
      </c>
      <c r="I20" s="1074" t="s">
        <v>818</v>
      </c>
      <c r="J20" s="1074">
        <v>53100</v>
      </c>
      <c r="K20" s="1077">
        <v>-183.25</v>
      </c>
      <c r="L20" s="1077">
        <f t="shared" si="0"/>
        <v>872.59999999999991</v>
      </c>
      <c r="M20" s="1074" t="s">
        <v>819</v>
      </c>
    </row>
    <row r="21" spans="1:13" ht="20.399999999999999" x14ac:dyDescent="0.3">
      <c r="A21" s="1074" t="s">
        <v>1279</v>
      </c>
      <c r="B21" s="1075">
        <v>34070724</v>
      </c>
      <c r="C21" s="1074" t="s">
        <v>1280</v>
      </c>
      <c r="D21" s="1076">
        <v>44938</v>
      </c>
      <c r="E21" s="1074" t="s">
        <v>1281</v>
      </c>
      <c r="F21" s="1077">
        <v>10980.48</v>
      </c>
      <c r="G21" s="1074" t="s">
        <v>667</v>
      </c>
      <c r="H21" s="1077">
        <v>10980.48</v>
      </c>
      <c r="I21" s="1074" t="s">
        <v>818</v>
      </c>
      <c r="J21" s="1074">
        <v>53100</v>
      </c>
      <c r="K21" s="1077">
        <v>-1905.7</v>
      </c>
      <c r="L21" s="1077">
        <f t="shared" si="0"/>
        <v>9074.7799999999988</v>
      </c>
      <c r="M21" s="1074" t="s">
        <v>819</v>
      </c>
    </row>
    <row r="22" spans="1:13" ht="20.399999999999999" x14ac:dyDescent="0.3">
      <c r="A22" s="1074" t="s">
        <v>1276</v>
      </c>
      <c r="B22" s="1075">
        <v>34070726</v>
      </c>
      <c r="C22" s="1074" t="s">
        <v>1277</v>
      </c>
      <c r="D22" s="1076">
        <v>44938</v>
      </c>
      <c r="E22" s="1074" t="s">
        <v>1278</v>
      </c>
      <c r="F22" s="1077">
        <v>334395.95</v>
      </c>
      <c r="G22" s="1074" t="s">
        <v>667</v>
      </c>
      <c r="H22" s="1077">
        <v>334395.95</v>
      </c>
      <c r="I22" s="1074" t="s">
        <v>818</v>
      </c>
      <c r="J22" s="1074">
        <v>53100</v>
      </c>
      <c r="K22" s="1077">
        <v>-58035.66</v>
      </c>
      <c r="L22" s="1077">
        <f t="shared" si="0"/>
        <v>276360.29000000004</v>
      </c>
      <c r="M22" s="1074" t="s">
        <v>819</v>
      </c>
    </row>
    <row r="23" spans="1:13" x14ac:dyDescent="0.3">
      <c r="A23" s="1074" t="s">
        <v>1285</v>
      </c>
      <c r="B23" s="1075">
        <v>34070796</v>
      </c>
      <c r="C23" s="1074" t="s">
        <v>1286</v>
      </c>
      <c r="D23" s="1076">
        <v>44939</v>
      </c>
      <c r="E23" s="1074" t="s">
        <v>1287</v>
      </c>
      <c r="F23" s="1077">
        <v>4497.16</v>
      </c>
      <c r="G23" s="1074" t="s">
        <v>667</v>
      </c>
      <c r="H23" s="1077">
        <v>4497.16</v>
      </c>
      <c r="I23" s="1074" t="s">
        <v>818</v>
      </c>
      <c r="J23" s="1074">
        <v>53100</v>
      </c>
      <c r="K23" s="1077">
        <v>-780.5</v>
      </c>
      <c r="L23" s="1077">
        <f t="shared" si="0"/>
        <v>3716.66</v>
      </c>
      <c r="M23" s="1074" t="s">
        <v>819</v>
      </c>
    </row>
    <row r="24" spans="1:13" x14ac:dyDescent="0.3">
      <c r="A24" s="1074" t="s">
        <v>1261</v>
      </c>
      <c r="B24" s="1075">
        <v>34070335</v>
      </c>
      <c r="C24" s="1074" t="s">
        <v>1262</v>
      </c>
      <c r="D24" s="1076">
        <v>44935</v>
      </c>
      <c r="E24" s="1074" t="s">
        <v>1263</v>
      </c>
      <c r="F24" s="1077">
        <v>18459.57</v>
      </c>
      <c r="G24" s="1074" t="s">
        <v>667</v>
      </c>
      <c r="H24" s="1077">
        <v>18459.57</v>
      </c>
      <c r="I24" s="1074" t="s">
        <v>818</v>
      </c>
      <c r="J24" s="1074">
        <v>53110</v>
      </c>
      <c r="K24" s="1077">
        <v>-3203.73</v>
      </c>
      <c r="L24" s="1077">
        <f t="shared" si="0"/>
        <v>15255.84</v>
      </c>
      <c r="M24" s="1074" t="s">
        <v>819</v>
      </c>
    </row>
    <row r="25" spans="1:13" x14ac:dyDescent="0.3">
      <c r="A25" s="1074" t="s">
        <v>1288</v>
      </c>
      <c r="B25" s="1075">
        <v>34070869</v>
      </c>
      <c r="C25" s="1074" t="s">
        <v>1289</v>
      </c>
      <c r="D25" s="1076">
        <v>44939</v>
      </c>
      <c r="E25" s="1074" t="s">
        <v>1290</v>
      </c>
      <c r="F25" s="1077">
        <v>513486.1</v>
      </c>
      <c r="G25" s="1074" t="s">
        <v>667</v>
      </c>
      <c r="H25" s="1077">
        <v>513486.1</v>
      </c>
      <c r="I25" s="1074" t="s">
        <v>818</v>
      </c>
      <c r="J25" s="1074">
        <v>53110</v>
      </c>
      <c r="K25" s="1077">
        <v>-89117.42</v>
      </c>
      <c r="L25" s="1077">
        <f t="shared" si="0"/>
        <v>424368.68</v>
      </c>
      <c r="M25" s="1074" t="s">
        <v>819</v>
      </c>
    </row>
    <row r="26" spans="1:13" ht="20.399999999999999" x14ac:dyDescent="0.3">
      <c r="A26" s="503" t="s">
        <v>1293</v>
      </c>
      <c r="B26" s="504">
        <v>34070094</v>
      </c>
      <c r="C26" s="503"/>
      <c r="D26" s="505">
        <v>44935</v>
      </c>
      <c r="E26" s="503" t="s">
        <v>1294</v>
      </c>
      <c r="F26" s="506">
        <v>201945.55</v>
      </c>
      <c r="G26" s="503" t="s">
        <v>667</v>
      </c>
      <c r="H26" s="506">
        <v>201945.55</v>
      </c>
      <c r="I26" s="503" t="s">
        <v>818</v>
      </c>
      <c r="J26" s="503">
        <v>55412</v>
      </c>
      <c r="K26" s="506">
        <v>0</v>
      </c>
      <c r="L26" s="506">
        <f t="shared" si="0"/>
        <v>201945.55</v>
      </c>
      <c r="M26" s="503" t="s">
        <v>820</v>
      </c>
    </row>
    <row r="27" spans="1:13" ht="20.399999999999999" x14ac:dyDescent="0.3">
      <c r="A27" s="1074" t="s">
        <v>821</v>
      </c>
      <c r="B27" s="1075">
        <v>34007734</v>
      </c>
      <c r="C27" s="1074"/>
      <c r="D27" s="1076">
        <v>44141</v>
      </c>
      <c r="E27" s="1074" t="s">
        <v>1291</v>
      </c>
      <c r="F27" s="1077">
        <v>9866.07</v>
      </c>
      <c r="G27" s="1074" t="s">
        <v>667</v>
      </c>
      <c r="H27" s="1077">
        <v>9866.07</v>
      </c>
      <c r="I27" s="1074" t="s">
        <v>818</v>
      </c>
      <c r="J27" s="1074">
        <v>55414</v>
      </c>
      <c r="K27" s="1077">
        <v>0</v>
      </c>
      <c r="L27" s="1077">
        <f t="shared" si="0"/>
        <v>9866.07</v>
      </c>
      <c r="M27" s="1074" t="s">
        <v>819</v>
      </c>
    </row>
    <row r="28" spans="1:13" ht="30.6" x14ac:dyDescent="0.3">
      <c r="A28" s="1074" t="s">
        <v>822</v>
      </c>
      <c r="B28" s="1075">
        <v>34007735</v>
      </c>
      <c r="C28" s="1074"/>
      <c r="D28" s="1076">
        <v>44141</v>
      </c>
      <c r="E28" s="1074" t="s">
        <v>1292</v>
      </c>
      <c r="F28" s="1077">
        <v>7369.05</v>
      </c>
      <c r="G28" s="1074" t="s">
        <v>667</v>
      </c>
      <c r="H28" s="1077">
        <v>7369.05</v>
      </c>
      <c r="I28" s="1074" t="s">
        <v>818</v>
      </c>
      <c r="J28" s="1074">
        <v>55414</v>
      </c>
      <c r="K28" s="1077">
        <v>0</v>
      </c>
      <c r="L28" s="1077">
        <f t="shared" si="0"/>
        <v>7369.05</v>
      </c>
      <c r="M28" s="1074" t="s">
        <v>819</v>
      </c>
    </row>
    <row r="29" spans="1:13" ht="20.399999999999999" x14ac:dyDescent="0.3">
      <c r="A29" s="1074" t="s">
        <v>1113</v>
      </c>
      <c r="B29" s="1075">
        <v>34044771</v>
      </c>
      <c r="C29" s="1074"/>
      <c r="D29" s="1076">
        <v>44616</v>
      </c>
      <c r="E29" s="1074" t="s">
        <v>1114</v>
      </c>
      <c r="F29" s="1077">
        <v>10211.52</v>
      </c>
      <c r="G29" s="1074" t="s">
        <v>667</v>
      </c>
      <c r="H29" s="1077">
        <v>10211.52</v>
      </c>
      <c r="I29" s="1074" t="s">
        <v>818</v>
      </c>
      <c r="J29" s="1074">
        <v>55414</v>
      </c>
      <c r="K29" s="1077">
        <v>0</v>
      </c>
      <c r="L29" s="1077">
        <f t="shared" si="0"/>
        <v>10211.52</v>
      </c>
      <c r="M29" s="1074" t="s">
        <v>819</v>
      </c>
    </row>
    <row r="30" spans="1:13" x14ac:dyDescent="0.3">
      <c r="A30" s="1074" t="s">
        <v>1243</v>
      </c>
      <c r="B30" s="1075">
        <v>310519363</v>
      </c>
      <c r="C30" s="1074" t="s">
        <v>1244</v>
      </c>
      <c r="D30" s="1076">
        <v>44928</v>
      </c>
      <c r="E30" s="1074" t="s">
        <v>1245</v>
      </c>
      <c r="F30" s="1077">
        <v>38435.519999999997</v>
      </c>
      <c r="G30" s="1074" t="s">
        <v>667</v>
      </c>
      <c r="H30" s="1077">
        <v>38435.519999999997</v>
      </c>
      <c r="I30" s="1074" t="s">
        <v>823</v>
      </c>
      <c r="J30" s="1074">
        <v>53100</v>
      </c>
      <c r="K30" s="1077">
        <v>-6670.63</v>
      </c>
      <c r="L30" s="1077">
        <f t="shared" si="0"/>
        <v>31764.889999999996</v>
      </c>
      <c r="M30" s="1074" t="s">
        <v>819</v>
      </c>
    </row>
    <row r="31" spans="1:13" x14ac:dyDescent="0.3">
      <c r="A31" s="1074" t="s">
        <v>1212</v>
      </c>
      <c r="B31" s="1075">
        <v>310519724</v>
      </c>
      <c r="C31" s="1074" t="s">
        <v>1213</v>
      </c>
      <c r="D31" s="1076">
        <v>44916</v>
      </c>
      <c r="E31" s="1074" t="s">
        <v>1214</v>
      </c>
      <c r="F31" s="1077">
        <v>412.59</v>
      </c>
      <c r="G31" s="1074" t="s">
        <v>667</v>
      </c>
      <c r="H31" s="1077">
        <v>412.59</v>
      </c>
      <c r="I31" s="1074" t="s">
        <v>823</v>
      </c>
      <c r="J31" s="1074">
        <v>53100</v>
      </c>
      <c r="K31" s="1077">
        <v>0</v>
      </c>
      <c r="L31" s="1077">
        <f t="shared" si="0"/>
        <v>412.59</v>
      </c>
      <c r="M31" s="1074" t="s">
        <v>819</v>
      </c>
    </row>
    <row r="32" spans="1:13" ht="20.399999999999999" x14ac:dyDescent="0.3">
      <c r="A32" s="1074" t="s">
        <v>1258</v>
      </c>
      <c r="B32" s="1075">
        <v>310519983</v>
      </c>
      <c r="C32" s="1074" t="s">
        <v>1259</v>
      </c>
      <c r="D32" s="1076">
        <v>44935</v>
      </c>
      <c r="E32" s="1074" t="s">
        <v>1260</v>
      </c>
      <c r="F32" s="1077">
        <v>7167000.4500000002</v>
      </c>
      <c r="G32" s="1074" t="s">
        <v>667</v>
      </c>
      <c r="H32" s="1077">
        <v>7167000.4500000002</v>
      </c>
      <c r="I32" s="1074" t="s">
        <v>823</v>
      </c>
      <c r="J32" s="1074">
        <v>53100</v>
      </c>
      <c r="K32" s="1077">
        <v>-1243859.58</v>
      </c>
      <c r="L32" s="1077">
        <f t="shared" si="0"/>
        <v>5923140.8700000001</v>
      </c>
      <c r="M32" s="1074" t="s">
        <v>819</v>
      </c>
    </row>
    <row r="33" spans="1:13" x14ac:dyDescent="0.3">
      <c r="A33" s="1074" t="s">
        <v>1267</v>
      </c>
      <c r="B33" s="1075">
        <v>310520045</v>
      </c>
      <c r="C33" s="1074" t="s">
        <v>1268</v>
      </c>
      <c r="D33" s="1076">
        <v>44937</v>
      </c>
      <c r="E33" s="1074" t="s">
        <v>1269</v>
      </c>
      <c r="F33" s="1077">
        <v>23424.29</v>
      </c>
      <c r="G33" s="1074" t="s">
        <v>667</v>
      </c>
      <c r="H33" s="1077">
        <v>23424.29</v>
      </c>
      <c r="I33" s="1074" t="s">
        <v>823</v>
      </c>
      <c r="J33" s="1074">
        <v>53100</v>
      </c>
      <c r="K33" s="1077">
        <v>-4065.37</v>
      </c>
      <c r="L33" s="1077">
        <f t="shared" si="0"/>
        <v>19358.920000000002</v>
      </c>
      <c r="M33" s="1074" t="s">
        <v>819</v>
      </c>
    </row>
    <row r="34" spans="1:13" x14ac:dyDescent="0.3">
      <c r="A34" s="1074" t="s">
        <v>1270</v>
      </c>
      <c r="B34" s="1075">
        <v>310520061</v>
      </c>
      <c r="C34" s="1074" t="s">
        <v>1271</v>
      </c>
      <c r="D34" s="1076">
        <v>44937</v>
      </c>
      <c r="E34" s="1074" t="s">
        <v>1272</v>
      </c>
      <c r="F34" s="1077">
        <v>22.97</v>
      </c>
      <c r="G34" s="1074" t="s">
        <v>667</v>
      </c>
      <c r="H34" s="1077">
        <v>22.97</v>
      </c>
      <c r="I34" s="1074" t="s">
        <v>823</v>
      </c>
      <c r="J34" s="1074">
        <v>53100</v>
      </c>
      <c r="K34" s="1077">
        <v>-3.99</v>
      </c>
      <c r="L34" s="1077">
        <f t="shared" si="0"/>
        <v>18.979999999999997</v>
      </c>
      <c r="M34" s="1074" t="s">
        <v>819</v>
      </c>
    </row>
    <row r="35" spans="1:13" x14ac:dyDescent="0.3">
      <c r="A35" s="1074" t="s">
        <v>1273</v>
      </c>
      <c r="B35" s="1075">
        <v>310520233</v>
      </c>
      <c r="C35" s="1074" t="s">
        <v>1274</v>
      </c>
      <c r="D35" s="1076">
        <v>44938</v>
      </c>
      <c r="E35" s="1074" t="s">
        <v>1275</v>
      </c>
      <c r="F35" s="1077">
        <v>1220.29</v>
      </c>
      <c r="G35" s="1074" t="s">
        <v>667</v>
      </c>
      <c r="H35" s="1077">
        <v>1220.29</v>
      </c>
      <c r="I35" s="1074" t="s">
        <v>823</v>
      </c>
      <c r="J35" s="1074">
        <v>53100</v>
      </c>
      <c r="K35" s="1077">
        <v>-211.79</v>
      </c>
      <c r="L35" s="1077">
        <f t="shared" si="0"/>
        <v>1008.5</v>
      </c>
      <c r="M35" s="1074" t="s">
        <v>819</v>
      </c>
    </row>
    <row r="36" spans="1:13" ht="20.399999999999999" x14ac:dyDescent="0.3">
      <c r="A36" s="503" t="s">
        <v>1293</v>
      </c>
      <c r="B36" s="504">
        <v>310519548</v>
      </c>
      <c r="C36" s="503"/>
      <c r="D36" s="505">
        <v>44935</v>
      </c>
      <c r="E36" s="503" t="s">
        <v>1295</v>
      </c>
      <c r="F36" s="506">
        <v>218961.14</v>
      </c>
      <c r="G36" s="503" t="s">
        <v>667</v>
      </c>
      <c r="H36" s="506">
        <v>218961.14</v>
      </c>
      <c r="I36" s="503" t="s">
        <v>823</v>
      </c>
      <c r="J36" s="503">
        <v>55412</v>
      </c>
      <c r="K36" s="506">
        <v>0</v>
      </c>
      <c r="L36" s="506">
        <f t="shared" si="0"/>
        <v>218961.14</v>
      </c>
      <c r="M36" s="503" t="s">
        <v>820</v>
      </c>
    </row>
    <row r="37" spans="1:13" ht="20.399999999999999" x14ac:dyDescent="0.3">
      <c r="A37" s="1074" t="s">
        <v>1232</v>
      </c>
      <c r="B37" s="1075">
        <v>410041036</v>
      </c>
      <c r="C37" s="1074" t="s">
        <v>1233</v>
      </c>
      <c r="D37" s="1076">
        <v>44928</v>
      </c>
      <c r="E37" s="1074" t="s">
        <v>1234</v>
      </c>
      <c r="F37" s="1077">
        <v>68.17</v>
      </c>
      <c r="G37" s="1074" t="s">
        <v>667</v>
      </c>
      <c r="H37" s="1077">
        <v>68.17</v>
      </c>
      <c r="I37" s="1074" t="s">
        <v>179</v>
      </c>
      <c r="J37" s="1074">
        <v>53100</v>
      </c>
      <c r="K37" s="1077">
        <v>-11.83</v>
      </c>
      <c r="L37" s="1077">
        <f t="shared" si="0"/>
        <v>56.34</v>
      </c>
      <c r="M37" s="1074" t="s">
        <v>819</v>
      </c>
    </row>
    <row r="38" spans="1:13" ht="20.399999999999999" x14ac:dyDescent="0.3">
      <c r="A38" s="1074" t="s">
        <v>1282</v>
      </c>
      <c r="B38" s="1075">
        <v>410041068</v>
      </c>
      <c r="C38" s="1074" t="s">
        <v>1283</v>
      </c>
      <c r="D38" s="1076">
        <v>44938</v>
      </c>
      <c r="E38" s="1074" t="s">
        <v>1284</v>
      </c>
      <c r="F38" s="1077">
        <v>1606.98</v>
      </c>
      <c r="G38" s="1074" t="s">
        <v>667</v>
      </c>
      <c r="H38" s="1077">
        <v>1606.98</v>
      </c>
      <c r="I38" s="1074" t="s">
        <v>179</v>
      </c>
      <c r="J38" s="1074">
        <v>53100</v>
      </c>
      <c r="K38" s="1077">
        <v>-278.89999999999998</v>
      </c>
      <c r="L38" s="1077">
        <f t="shared" si="0"/>
        <v>1328.08</v>
      </c>
      <c r="M38" s="1074" t="s">
        <v>819</v>
      </c>
    </row>
    <row r="39" spans="1:13" ht="20.399999999999999" x14ac:dyDescent="0.3">
      <c r="A39" s="1074" t="s">
        <v>1264</v>
      </c>
      <c r="B39" s="1075">
        <v>410041037</v>
      </c>
      <c r="C39" s="1074" t="s">
        <v>1265</v>
      </c>
      <c r="D39" s="1076">
        <v>44936</v>
      </c>
      <c r="E39" s="1074" t="s">
        <v>1266</v>
      </c>
      <c r="F39" s="1077">
        <v>407092.67</v>
      </c>
      <c r="G39" s="1074" t="s">
        <v>667</v>
      </c>
      <c r="H39" s="1077">
        <v>407092.67</v>
      </c>
      <c r="I39" s="1074" t="s">
        <v>179</v>
      </c>
      <c r="J39" s="1074">
        <v>53110</v>
      </c>
      <c r="K39" s="1077">
        <v>-70652.45</v>
      </c>
      <c r="L39" s="1077">
        <f t="shared" si="0"/>
        <v>336440.22</v>
      </c>
      <c r="M39" s="1074" t="s">
        <v>819</v>
      </c>
    </row>
    <row r="40" spans="1:13" ht="20.399999999999999" x14ac:dyDescent="0.3">
      <c r="A40" s="503" t="s">
        <v>1296</v>
      </c>
      <c r="B40" s="504">
        <v>410041030</v>
      </c>
      <c r="C40" s="503"/>
      <c r="D40" s="505">
        <v>44935</v>
      </c>
      <c r="E40" s="503" t="s">
        <v>1297</v>
      </c>
      <c r="F40" s="506">
        <v>474.82</v>
      </c>
      <c r="G40" s="503" t="s">
        <v>667</v>
      </c>
      <c r="H40" s="506">
        <v>474.82</v>
      </c>
      <c r="I40" s="503" t="s">
        <v>179</v>
      </c>
      <c r="J40" s="503">
        <v>55412</v>
      </c>
      <c r="K40" s="506">
        <v>0</v>
      </c>
      <c r="L40" s="506">
        <f t="shared" si="0"/>
        <v>474.82</v>
      </c>
      <c r="M40" s="503" t="s">
        <v>820</v>
      </c>
    </row>
    <row r="42" spans="1:13" x14ac:dyDescent="0.3">
      <c r="F42" s="507">
        <f>SUBTOTAL(9,F5:F40)</f>
        <v>9804858.25</v>
      </c>
      <c r="H42" s="507">
        <f>SUBTOTAL(9,H5:H40)</f>
        <v>9804858.25</v>
      </c>
      <c r="K42" s="507">
        <f>SUBTOTAL(9,K5:K40)</f>
        <v>-1614081.4400000002</v>
      </c>
      <c r="L42" s="1078">
        <f>SUBTOTAL(9,L5:L40)</f>
        <v>8190776.8100000005</v>
      </c>
    </row>
  </sheetData>
  <autoFilter ref="A4:M40" xr:uid="{0950C7D1-592D-4F81-8BEB-5A5DD91B38C3}"/>
  <sortState xmlns:xlrd2="http://schemas.microsoft.com/office/spreadsheetml/2017/richdata2" ref="A5:M40">
    <sortCondition ref="I5:I40"/>
    <sortCondition ref="J5:J40"/>
    <sortCondition ref="M5:M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Galvenie rādītāji</vt:lpstr>
      <vt:lpstr>Peļņas vai zaudējumu aprēķins</vt:lpstr>
      <vt:lpstr>Pārskats par fin.stāvokli</vt:lpstr>
      <vt:lpstr>Pārskats par naudas pl.</vt:lpstr>
      <vt:lpstr>Pašu kapit.kustības pārsk.</vt:lpstr>
      <vt:lpstr>Pielikums Nr.3</vt:lpstr>
      <vt:lpstr>Pielikumi Nr.4, Nr.5, Nr.6</vt:lpstr>
      <vt:lpstr>Pielikumi Nr.7, Nr.8</vt:lpstr>
      <vt:lpstr>Pielikums Nr.9</vt:lpstr>
      <vt:lpstr>Pielikums Nr.10</vt:lpstr>
      <vt:lpstr>Pielikumi 11, 12</vt:lpstr>
      <vt:lpstr>Pielikums Nr. 13</vt:lpstr>
      <vt:lpstr>Pielikumi 14, 15</vt:lpstr>
      <vt:lpstr>Pielikums 16</vt:lpstr>
      <vt:lpstr>Pielikums 17</vt:lpstr>
      <vt:lpstr>Pielikums Nr.18</vt:lpstr>
      <vt:lpstr>Pielikums Nr.19</vt:lpstr>
      <vt:lpstr>auditoriem 30.09.2023</vt:lpstr>
      <vt:lpstr>auditoriem 31.12.2022</vt:lpstr>
      <vt:lpstr>Debitori 31.12.2022</vt:lpstr>
      <vt:lpstr>Deb FP 31.12.2022</vt:lpstr>
      <vt:lpstr>Kredit. (saist.pus.) 30.09.2023</vt:lpstr>
      <vt:lpstr>Kredit. (saist.pus.) 31.12.2022</vt:lpstr>
      <vt:lpstr>'Pielikumi Nr.7, Nr.8'!_Hlk68592261</vt:lpstr>
    </vt:vector>
  </TitlesOfParts>
  <Company>LATVENERGO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dstradin</dc:creator>
  <cp:lastModifiedBy>Elita Bērziņa</cp:lastModifiedBy>
  <cp:lastPrinted>2024-05-24T09:53:36Z</cp:lastPrinted>
  <dcterms:created xsi:type="dcterms:W3CDTF">2012-10-16T06:39:08Z</dcterms:created>
  <dcterms:modified xsi:type="dcterms:W3CDTF">2024-08-28T11:44:10Z</dcterms:modified>
</cp:coreProperties>
</file>