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S:\_GRAM_VAD\INTERIM PARSKATI\2024\2024_3M\Latvenergo_koncerns\Dati pārskatam\"/>
    </mc:Choice>
  </mc:AlternateContent>
  <xr:revisionPtr revIDLastSave="0" documentId="8_{D5558C1C-0657-4FE1-86E8-6030E806DD81}" xr6:coauthVersionLast="47" xr6:coauthVersionMax="47" xr10:uidLastSave="{00000000-0000-0000-0000-000000000000}"/>
  <bookViews>
    <workbookView xWindow="28680" yWindow="-120" windowWidth="38640" windowHeight="21120" tabRatio="921" xr2:uid="{E9167948-85D2-41F5-8567-090898175508}"/>
  </bookViews>
  <sheets>
    <sheet name="Galvenie rādītāji" sheetId="154" r:id="rId1"/>
    <sheet name="Peļņas vai zaudējumu aprēķins" sheetId="104" r:id="rId2"/>
    <sheet name="Pārskats par fin.stāvokli" sheetId="105" r:id="rId3"/>
    <sheet name="Pašu kapit.kustības pārsk." sheetId="141" r:id="rId4"/>
    <sheet name="Pārskats par naudas pl." sheetId="108" r:id="rId5"/>
    <sheet name="Pielikums Nr.3" sheetId="116" r:id="rId6"/>
    <sheet name="Pielikumi Nr.4, Nr.5, Nr.6" sheetId="91" r:id="rId7"/>
    <sheet name="Pielikumi Nr.7, Nr.8" sheetId="90" r:id="rId8"/>
    <sheet name="Pielikums Nr.9" sheetId="110" r:id="rId9"/>
    <sheet name="Pielikums Nr.10" sheetId="111" r:id="rId10"/>
    <sheet name="Pielikumi 11, 12" sheetId="94" r:id="rId11"/>
    <sheet name="Pielikums Nr. 13" sheetId="112" r:id="rId12"/>
    <sheet name="Pielikumi 14, 15" sheetId="95" r:id="rId13"/>
    <sheet name="Pielikums 16" sheetId="107" r:id="rId14"/>
    <sheet name="Pielikums 17" sheetId="113" r:id="rId15"/>
    <sheet name="Pielikums Nr.18" sheetId="114" r:id="rId16"/>
    <sheet name="Pielikums Nr.19" sheetId="115" r:id="rId17"/>
    <sheet name="auditoriem 30.09.2023" sheetId="163" state="hidden" r:id="rId18"/>
    <sheet name="auditoriem 31.12.2022" sheetId="121" state="hidden" r:id="rId19"/>
    <sheet name="Debitori 31.12.2022" sheetId="127" state="hidden" r:id="rId20"/>
    <sheet name="Deb FP 31.12.2022" sheetId="118" state="hidden" r:id="rId21"/>
    <sheet name="Kredit. (saist.pus.) 30.09.2023" sheetId="152" state="hidden" r:id="rId22"/>
    <sheet name="Kredit. (saist.pus.) 31.12.2022" sheetId="120" state="hidden" r:id="rId23"/>
  </sheets>
  <definedNames>
    <definedName name="__IV70000" localSheetId="20">#REF!</definedName>
    <definedName name="__IV70000" localSheetId="3">#REF!</definedName>
    <definedName name="__IV70000" localSheetId="2">#REF!</definedName>
    <definedName name="__IV70000" localSheetId="4">#REF!</definedName>
    <definedName name="__IV70000" localSheetId="1">#REF!</definedName>
    <definedName name="__IV70000" localSheetId="10">#REF!</definedName>
    <definedName name="__IV70000" localSheetId="12">#REF!</definedName>
    <definedName name="__IV70000" localSheetId="6">#REF!</definedName>
    <definedName name="__IV70000" localSheetId="7">#REF!</definedName>
    <definedName name="__IV70000" localSheetId="13">#REF!</definedName>
    <definedName name="__IV70000" localSheetId="14">#REF!</definedName>
    <definedName name="__IV70000" localSheetId="11">#REF!</definedName>
    <definedName name="__IV70000" localSheetId="9">#REF!</definedName>
    <definedName name="__IV70000" localSheetId="15">#REF!</definedName>
    <definedName name="__IV70000" localSheetId="16">#REF!</definedName>
    <definedName name="__IV70000" localSheetId="5">#REF!</definedName>
    <definedName name="__IV70000" localSheetId="8">#REF!</definedName>
    <definedName name="__IV70000">#REF!</definedName>
    <definedName name="__IV77777" localSheetId="20">#REF!</definedName>
    <definedName name="__IV77777">#REF!</definedName>
    <definedName name="_xlnm._FilterDatabase" localSheetId="20" hidden="1">'Deb FP 31.12.2022'!$A$9:$M$184</definedName>
    <definedName name="_xlnm._FilterDatabase" localSheetId="22" hidden="1">'Kredit. (saist.pus.) 31.12.2022'!$A$4:$M$40</definedName>
    <definedName name="_Hlk68592261" localSheetId="7">'Pielikumi Nr.7, Nr.8'!$A$32</definedName>
    <definedName name="_IV70000" localSheetId="20">#REF!</definedName>
    <definedName name="_IV70000" localSheetId="3">#REF!</definedName>
    <definedName name="_IV70000" localSheetId="2">#REF!</definedName>
    <definedName name="_IV70000" localSheetId="4">#REF!</definedName>
    <definedName name="_IV70000" localSheetId="1">#REF!</definedName>
    <definedName name="_IV70000" localSheetId="10">#REF!</definedName>
    <definedName name="_IV70000" localSheetId="12">#REF!</definedName>
    <definedName name="_IV70000" localSheetId="6">#REF!</definedName>
    <definedName name="_IV70000" localSheetId="7">#REF!</definedName>
    <definedName name="_IV70000" localSheetId="13">#REF!</definedName>
    <definedName name="_IV70000" localSheetId="14">#REF!</definedName>
    <definedName name="_IV70000" localSheetId="11">#REF!</definedName>
    <definedName name="_IV70000" localSheetId="9">#REF!</definedName>
    <definedName name="_IV70000" localSheetId="15">#REF!</definedName>
    <definedName name="_IV70000" localSheetId="16">#REF!</definedName>
    <definedName name="_IV70000" localSheetId="5">#REF!</definedName>
    <definedName name="_IV70000" localSheetId="8">#REF!</definedName>
    <definedName name="_IV70000">#REF!</definedName>
    <definedName name="_IV77777" localSheetId="20">#REF!</definedName>
    <definedName name="_IV77777">#REF!</definedName>
    <definedName name="act_comp_q1">#REF!</definedName>
    <definedName name="act_comp_q2">#REF!</definedName>
    <definedName name="act_comp_q3">#REF!</definedName>
    <definedName name="act_comp_q4">#REF!</definedName>
    <definedName name="asd" localSheetId="0">#REF!</definedName>
    <definedName name="asd">#REF!</definedName>
    <definedName name="comp_q1_2012" localSheetId="20">#REF!</definedName>
    <definedName name="comp_q1_2012" localSheetId="3">#REF!</definedName>
    <definedName name="comp_q1_2012" localSheetId="2">#REF!</definedName>
    <definedName name="comp_q1_2012" localSheetId="4">#REF!</definedName>
    <definedName name="comp_q1_2012" localSheetId="1">#REF!</definedName>
    <definedName name="comp_q1_2012" localSheetId="10">#REF!</definedName>
    <definedName name="comp_q1_2012" localSheetId="12">#REF!</definedName>
    <definedName name="comp_q1_2012" localSheetId="6">#REF!</definedName>
    <definedName name="comp_q1_2012" localSheetId="7">#REF!</definedName>
    <definedName name="comp_q1_2012" localSheetId="13">#REF!</definedName>
    <definedName name="comp_q1_2012" localSheetId="14">#REF!</definedName>
    <definedName name="comp_q1_2012" localSheetId="11">#REF!</definedName>
    <definedName name="comp_q1_2012" localSheetId="9">#REF!</definedName>
    <definedName name="comp_q1_2012" localSheetId="15">#REF!</definedName>
    <definedName name="comp_q1_2012" localSheetId="16">#REF!</definedName>
    <definedName name="comp_q1_2012" localSheetId="5">#REF!</definedName>
    <definedName name="comp_q1_2012" localSheetId="8">#REF!</definedName>
    <definedName name="comp_q1_2012">#REF!</definedName>
    <definedName name="date" localSheetId="20">#REF!</definedName>
    <definedName name="date">#REF!</definedName>
    <definedName name="Note_12b" localSheetId="12">'Pielikumi 14, 15'!#REF!</definedName>
    <definedName name="Note_12c" localSheetId="12">'Pielikumi 14, 15'!#REF!</definedName>
    <definedName name="OLE_LINK9" localSheetId="10">'Pielikumi 11, 12'!#REF!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163" l="1"/>
  <c r="H44" i="163"/>
  <c r="H43" i="163"/>
  <c r="H42" i="163"/>
  <c r="H41" i="163"/>
  <c r="H40" i="163"/>
  <c r="H39" i="163"/>
  <c r="H38" i="163"/>
  <c r="G37" i="163"/>
  <c r="H37" i="163" s="1"/>
  <c r="H36" i="163"/>
  <c r="H35" i="163"/>
  <c r="G34" i="163"/>
  <c r="H34" i="163" s="1"/>
  <c r="H46" i="163" l="1"/>
  <c r="G24" i="163"/>
  <c r="I23" i="163"/>
  <c r="I22" i="163"/>
  <c r="I21" i="163"/>
  <c r="I20" i="163"/>
  <c r="I19" i="163"/>
  <c r="I18" i="163"/>
  <c r="I17" i="163"/>
  <c r="I16" i="163"/>
  <c r="I15" i="163"/>
  <c r="I14" i="163"/>
  <c r="I13" i="163"/>
  <c r="I12" i="163"/>
  <c r="I11" i="163"/>
  <c r="I10" i="163"/>
  <c r="I24" i="163" l="1"/>
  <c r="L5" i="152" l="1"/>
  <c r="L6" i="152"/>
  <c r="K32" i="152" l="1"/>
  <c r="H32" i="152"/>
  <c r="F32" i="152"/>
  <c r="L30" i="152"/>
  <c r="L29" i="152"/>
  <c r="L28" i="152"/>
  <c r="L27" i="152"/>
  <c r="L26" i="152"/>
  <c r="L25" i="152"/>
  <c r="L24" i="152"/>
  <c r="L23" i="152"/>
  <c r="L22" i="152"/>
  <c r="L21" i="152"/>
  <c r="L20" i="152"/>
  <c r="L19" i="152"/>
  <c r="L18" i="152"/>
  <c r="L17" i="152"/>
  <c r="L16" i="152"/>
  <c r="L15" i="152"/>
  <c r="L14" i="152"/>
  <c r="L13" i="152"/>
  <c r="L12" i="152"/>
  <c r="L11" i="152"/>
  <c r="L10" i="152"/>
  <c r="L9" i="152"/>
  <c r="L8" i="152"/>
  <c r="L7" i="152"/>
  <c r="L32" i="152" l="1"/>
  <c r="AD467" i="127" l="1"/>
  <c r="AA467" i="127"/>
  <c r="X467" i="127"/>
  <c r="U467" i="127"/>
  <c r="R467" i="127"/>
  <c r="O467" i="127"/>
  <c r="L467" i="127"/>
  <c r="I467" i="127"/>
  <c r="F467" i="127"/>
  <c r="AD466" i="127"/>
  <c r="AD468" i="127" s="1"/>
  <c r="AA466" i="127"/>
  <c r="AA468" i="127" s="1"/>
  <c r="X466" i="127"/>
  <c r="X468" i="127" s="1"/>
  <c r="U466" i="127"/>
  <c r="U468" i="127" s="1"/>
  <c r="R466" i="127"/>
  <c r="O466" i="127"/>
  <c r="L466" i="127"/>
  <c r="L468" i="127" s="1"/>
  <c r="I466" i="127"/>
  <c r="F466" i="127"/>
  <c r="AB409" i="127"/>
  <c r="Y409" i="127"/>
  <c r="V409" i="127"/>
  <c r="S409" i="127"/>
  <c r="P409" i="127"/>
  <c r="M409" i="127"/>
  <c r="G409" i="127"/>
  <c r="AB408" i="127"/>
  <c r="Y408" i="127"/>
  <c r="V408" i="127"/>
  <c r="S408" i="127"/>
  <c r="P408" i="127"/>
  <c r="M408" i="127"/>
  <c r="J408" i="127"/>
  <c r="G408" i="127"/>
  <c r="AB407" i="127"/>
  <c r="V407" i="127"/>
  <c r="S407" i="127"/>
  <c r="G407" i="127"/>
  <c r="AB406" i="127"/>
  <c r="V406" i="127"/>
  <c r="S406" i="127"/>
  <c r="G406" i="127"/>
  <c r="AB405" i="127"/>
  <c r="V405" i="127"/>
  <c r="S405" i="127"/>
  <c r="G405" i="127"/>
  <c r="AB404" i="127"/>
  <c r="V404" i="127"/>
  <c r="S404" i="127"/>
  <c r="G404" i="127"/>
  <c r="AB403" i="127"/>
  <c r="V403" i="127"/>
  <c r="S403" i="127"/>
  <c r="G403" i="127"/>
  <c r="AB402" i="127"/>
  <c r="V402" i="127"/>
  <c r="S402" i="127"/>
  <c r="G402" i="127"/>
  <c r="AB401" i="127"/>
  <c r="V401" i="127"/>
  <c r="S401" i="127"/>
  <c r="G401" i="127"/>
  <c r="AB400" i="127"/>
  <c r="V400" i="127"/>
  <c r="S400" i="127"/>
  <c r="G400" i="127"/>
  <c r="AB398" i="127"/>
  <c r="Y398" i="127"/>
  <c r="V398" i="127"/>
  <c r="S398" i="127"/>
  <c r="P398" i="127"/>
  <c r="M398" i="127"/>
  <c r="G398" i="127"/>
  <c r="AB397" i="127"/>
  <c r="Y397" i="127"/>
  <c r="V397" i="127"/>
  <c r="S397" i="127"/>
  <c r="P397" i="127"/>
  <c r="M397" i="127"/>
  <c r="J397" i="127"/>
  <c r="G397" i="127"/>
  <c r="G419" i="127" s="1"/>
  <c r="AB396" i="127"/>
  <c r="V396" i="127"/>
  <c r="S396" i="127"/>
  <c r="G396" i="127"/>
  <c r="AB395" i="127"/>
  <c r="V395" i="127"/>
  <c r="S395" i="127"/>
  <c r="G395" i="127"/>
  <c r="AB394" i="127"/>
  <c r="V394" i="127"/>
  <c r="S394" i="127"/>
  <c r="G394" i="127"/>
  <c r="AB393" i="127"/>
  <c r="V393" i="127"/>
  <c r="S393" i="127"/>
  <c r="G393" i="127"/>
  <c r="G415" i="127" s="1"/>
  <c r="AB392" i="127"/>
  <c r="V392" i="127"/>
  <c r="S392" i="127"/>
  <c r="G392" i="127"/>
  <c r="AB391" i="127"/>
  <c r="V391" i="127"/>
  <c r="V413" i="127" s="1"/>
  <c r="S391" i="127"/>
  <c r="G391" i="127"/>
  <c r="AB390" i="127"/>
  <c r="V390" i="127"/>
  <c r="S390" i="127"/>
  <c r="G390" i="127"/>
  <c r="AB389" i="127"/>
  <c r="V389" i="127"/>
  <c r="S389" i="127"/>
  <c r="G389" i="127"/>
  <c r="G411" i="127" s="1"/>
  <c r="AF384" i="127"/>
  <c r="AF383" i="127" s="1"/>
  <c r="AE384" i="127"/>
  <c r="AE383" i="127" s="1"/>
  <c r="I383" i="127"/>
  <c r="AD383" i="127"/>
  <c r="AC383" i="127"/>
  <c r="AB383" i="127"/>
  <c r="AA383" i="127"/>
  <c r="Z383" i="127"/>
  <c r="Y383" i="127"/>
  <c r="X383" i="127"/>
  <c r="W383" i="127"/>
  <c r="V383" i="127"/>
  <c r="U383" i="127"/>
  <c r="T383" i="127"/>
  <c r="S383" i="127"/>
  <c r="R383" i="127"/>
  <c r="Q383" i="127"/>
  <c r="P383" i="127"/>
  <c r="O383" i="127"/>
  <c r="N383" i="127"/>
  <c r="M383" i="127"/>
  <c r="L383" i="127"/>
  <c r="K383" i="127"/>
  <c r="J383" i="127"/>
  <c r="H383" i="127"/>
  <c r="G383" i="127"/>
  <c r="F383" i="127"/>
  <c r="E383" i="127"/>
  <c r="D383" i="127"/>
  <c r="AG382" i="127"/>
  <c r="AG381" i="127" s="1"/>
  <c r="AF382" i="127"/>
  <c r="AF381" i="127" s="1"/>
  <c r="AE382" i="127"/>
  <c r="AE381" i="127" s="1"/>
  <c r="AD381" i="127"/>
  <c r="AC381" i="127"/>
  <c r="AB381" i="127"/>
  <c r="AA381" i="127"/>
  <c r="Z381" i="127"/>
  <c r="Y381" i="127"/>
  <c r="X381" i="127"/>
  <c r="W381" i="127"/>
  <c r="V381" i="127"/>
  <c r="U381" i="127"/>
  <c r="T381" i="127"/>
  <c r="S381" i="127"/>
  <c r="R381" i="127"/>
  <c r="Q381" i="127"/>
  <c r="P381" i="127"/>
  <c r="O381" i="127"/>
  <c r="N381" i="127"/>
  <c r="M381" i="127"/>
  <c r="L381" i="127"/>
  <c r="K381" i="127"/>
  <c r="J381" i="127"/>
  <c r="I381" i="127"/>
  <c r="H381" i="127"/>
  <c r="G381" i="127"/>
  <c r="F381" i="127"/>
  <c r="E381" i="127"/>
  <c r="D381" i="127"/>
  <c r="AG380" i="127"/>
  <c r="AF380" i="127"/>
  <c r="AE380" i="127"/>
  <c r="AF379" i="127"/>
  <c r="AF378" i="127" s="1"/>
  <c r="AE379" i="127"/>
  <c r="AE378" i="127" s="1"/>
  <c r="R378" i="127"/>
  <c r="AD378" i="127"/>
  <c r="AC378" i="127"/>
  <c r="AB378" i="127"/>
  <c r="AA378" i="127"/>
  <c r="Z378" i="127"/>
  <c r="Y378" i="127"/>
  <c r="X378" i="127"/>
  <c r="W378" i="127"/>
  <c r="V378" i="127"/>
  <c r="U378" i="127"/>
  <c r="T378" i="127"/>
  <c r="S378" i="127"/>
  <c r="Q378" i="127"/>
  <c r="P378" i="127"/>
  <c r="O378" i="127"/>
  <c r="N378" i="127"/>
  <c r="M378" i="127"/>
  <c r="L378" i="127"/>
  <c r="K378" i="127"/>
  <c r="J378" i="127"/>
  <c r="I378" i="127"/>
  <c r="H378" i="127"/>
  <c r="G378" i="127"/>
  <c r="E378" i="127"/>
  <c r="D378" i="127"/>
  <c r="AG377" i="127"/>
  <c r="AG376" i="127" s="1"/>
  <c r="AF377" i="127"/>
  <c r="AE377" i="127"/>
  <c r="AF376" i="127"/>
  <c r="AE376" i="127"/>
  <c r="AD376" i="127"/>
  <c r="AC376" i="127"/>
  <c r="AB376" i="127"/>
  <c r="AA376" i="127"/>
  <c r="Z376" i="127"/>
  <c r="Y376" i="127"/>
  <c r="X376" i="127"/>
  <c r="W376" i="127"/>
  <c r="V376" i="127"/>
  <c r="U376" i="127"/>
  <c r="T376" i="127"/>
  <c r="S376" i="127"/>
  <c r="R376" i="127"/>
  <c r="Q376" i="127"/>
  <c r="P376" i="127"/>
  <c r="O376" i="127"/>
  <c r="N376" i="127"/>
  <c r="M376" i="127"/>
  <c r="L376" i="127"/>
  <c r="K376" i="127"/>
  <c r="J376" i="127"/>
  <c r="I376" i="127"/>
  <c r="H376" i="127"/>
  <c r="G376" i="127"/>
  <c r="F376" i="127"/>
  <c r="E376" i="127"/>
  <c r="D376" i="127"/>
  <c r="AG375" i="127"/>
  <c r="AG374" i="127" s="1"/>
  <c r="AF375" i="127"/>
  <c r="AF374" i="127" s="1"/>
  <c r="AE375" i="127"/>
  <c r="AE374" i="127"/>
  <c r="AD374" i="127"/>
  <c r="AC374" i="127"/>
  <c r="AB374" i="127"/>
  <c r="AA374" i="127"/>
  <c r="Z374" i="127"/>
  <c r="Y374" i="127"/>
  <c r="X374" i="127"/>
  <c r="W374" i="127"/>
  <c r="V374" i="127"/>
  <c r="U374" i="127"/>
  <c r="T374" i="127"/>
  <c r="S374" i="127"/>
  <c r="R374" i="127"/>
  <c r="Q374" i="127"/>
  <c r="P374" i="127"/>
  <c r="O374" i="127"/>
  <c r="N374" i="127"/>
  <c r="M374" i="127"/>
  <c r="L374" i="127"/>
  <c r="K374" i="127"/>
  <c r="J374" i="127"/>
  <c r="I374" i="127"/>
  <c r="H374" i="127"/>
  <c r="G374" i="127"/>
  <c r="F374" i="127"/>
  <c r="E374" i="127"/>
  <c r="D374" i="127"/>
  <c r="AG373" i="127"/>
  <c r="AF373" i="127"/>
  <c r="AE373" i="127"/>
  <c r="AG372" i="127"/>
  <c r="AF372" i="127"/>
  <c r="AF371" i="127" s="1"/>
  <c r="AE372" i="127"/>
  <c r="AE371" i="127" s="1"/>
  <c r="AG371" i="127"/>
  <c r="AD371" i="127"/>
  <c r="AC371" i="127"/>
  <c r="AB371" i="127"/>
  <c r="AA371" i="127"/>
  <c r="Z371" i="127"/>
  <c r="Y371" i="127"/>
  <c r="X371" i="127"/>
  <c r="W371" i="127"/>
  <c r="V371" i="127"/>
  <c r="U371" i="127"/>
  <c r="T371" i="127"/>
  <c r="S371" i="127"/>
  <c r="R371" i="127"/>
  <c r="Q371" i="127"/>
  <c r="P371" i="127"/>
  <c r="O371" i="127"/>
  <c r="N371" i="127"/>
  <c r="M371" i="127"/>
  <c r="L371" i="127"/>
  <c r="K371" i="127"/>
  <c r="J371" i="127"/>
  <c r="I371" i="127"/>
  <c r="H371" i="127"/>
  <c r="G371" i="127"/>
  <c r="F371" i="127"/>
  <c r="E371" i="127"/>
  <c r="D371" i="127"/>
  <c r="AG370" i="127"/>
  <c r="AF370" i="127"/>
  <c r="AE370" i="127"/>
  <c r="AG369" i="127"/>
  <c r="AG368" i="127" s="1"/>
  <c r="AF369" i="127"/>
  <c r="AE369" i="127"/>
  <c r="AD368" i="127"/>
  <c r="AC368" i="127"/>
  <c r="AB368" i="127"/>
  <c r="AA368" i="127"/>
  <c r="Z368" i="127"/>
  <c r="Y368" i="127"/>
  <c r="X368" i="127"/>
  <c r="W368" i="127"/>
  <c r="V368" i="127"/>
  <c r="U368" i="127"/>
  <c r="T368" i="127"/>
  <c r="S368" i="127"/>
  <c r="R368" i="127"/>
  <c r="Q368" i="127"/>
  <c r="P368" i="127"/>
  <c r="O368" i="127"/>
  <c r="N368" i="127"/>
  <c r="M368" i="127"/>
  <c r="L368" i="127"/>
  <c r="K368" i="127"/>
  <c r="J368" i="127"/>
  <c r="I368" i="127"/>
  <c r="H368" i="127"/>
  <c r="G368" i="127"/>
  <c r="F368" i="127"/>
  <c r="E368" i="127"/>
  <c r="D368" i="127"/>
  <c r="AG367" i="127"/>
  <c r="AG366" i="127" s="1"/>
  <c r="AF367" i="127"/>
  <c r="AF366" i="127" s="1"/>
  <c r="AE367" i="127"/>
  <c r="AE366" i="127" s="1"/>
  <c r="AD366" i="127"/>
  <c r="AC366" i="127"/>
  <c r="AB366" i="127"/>
  <c r="AA366" i="127"/>
  <c r="Z366" i="127"/>
  <c r="Y366" i="127"/>
  <c r="X366" i="127"/>
  <c r="W366" i="127"/>
  <c r="V366" i="127"/>
  <c r="U366" i="127"/>
  <c r="T366" i="127"/>
  <c r="S366" i="127"/>
  <c r="R366" i="127"/>
  <c r="Q366" i="127"/>
  <c r="P366" i="127"/>
  <c r="O366" i="127"/>
  <c r="N366" i="127"/>
  <c r="M366" i="127"/>
  <c r="L366" i="127"/>
  <c r="K366" i="127"/>
  <c r="J366" i="127"/>
  <c r="I366" i="127"/>
  <c r="H366" i="127"/>
  <c r="G366" i="127"/>
  <c r="F366" i="127"/>
  <c r="E366" i="127"/>
  <c r="D366" i="127"/>
  <c r="AG365" i="127"/>
  <c r="AF365" i="127"/>
  <c r="AE365" i="127"/>
  <c r="AG364" i="127"/>
  <c r="AF364" i="127"/>
  <c r="AF363" i="127" s="1"/>
  <c r="AE364" i="127"/>
  <c r="AD363" i="127"/>
  <c r="AC363" i="127"/>
  <c r="AB363" i="127"/>
  <c r="AA363" i="127"/>
  <c r="Z363" i="127"/>
  <c r="Y363" i="127"/>
  <c r="X363" i="127"/>
  <c r="W363" i="127"/>
  <c r="V363" i="127"/>
  <c r="U363" i="127"/>
  <c r="T363" i="127"/>
  <c r="S363" i="127"/>
  <c r="R363" i="127"/>
  <c r="Q363" i="127"/>
  <c r="P363" i="127"/>
  <c r="O363" i="127"/>
  <c r="N363" i="127"/>
  <c r="M363" i="127"/>
  <c r="L363" i="127"/>
  <c r="K363" i="127"/>
  <c r="J363" i="127"/>
  <c r="I363" i="127"/>
  <c r="H363" i="127"/>
  <c r="G363" i="127"/>
  <c r="F363" i="127"/>
  <c r="E363" i="127"/>
  <c r="D363" i="127"/>
  <c r="AG362" i="127"/>
  <c r="AG361" i="127" s="1"/>
  <c r="AF362" i="127"/>
  <c r="AF361" i="127" s="1"/>
  <c r="AE362" i="127"/>
  <c r="AE361" i="127" s="1"/>
  <c r="AD361" i="127"/>
  <c r="AC361" i="127"/>
  <c r="AB361" i="127"/>
  <c r="AA361" i="127"/>
  <c r="Z361" i="127"/>
  <c r="Y361" i="127"/>
  <c r="X361" i="127"/>
  <c r="W361" i="127"/>
  <c r="V361" i="127"/>
  <c r="U361" i="127"/>
  <c r="T361" i="127"/>
  <c r="S361" i="127"/>
  <c r="R361" i="127"/>
  <c r="Q361" i="127"/>
  <c r="P361" i="127"/>
  <c r="O361" i="127"/>
  <c r="N361" i="127"/>
  <c r="M361" i="127"/>
  <c r="L361" i="127"/>
  <c r="K361" i="127"/>
  <c r="J361" i="127"/>
  <c r="I361" i="127"/>
  <c r="H361" i="127"/>
  <c r="G361" i="127"/>
  <c r="F361" i="127"/>
  <c r="E361" i="127"/>
  <c r="D361" i="127"/>
  <c r="AG360" i="127"/>
  <c r="AG359" i="127" s="1"/>
  <c r="AF360" i="127"/>
  <c r="AF359" i="127" s="1"/>
  <c r="AE360" i="127"/>
  <c r="AE359" i="127" s="1"/>
  <c r="AD359" i="127"/>
  <c r="AC359" i="127"/>
  <c r="AB359" i="127"/>
  <c r="AA359" i="127"/>
  <c r="Z359" i="127"/>
  <c r="Y359" i="127"/>
  <c r="X359" i="127"/>
  <c r="W359" i="127"/>
  <c r="V359" i="127"/>
  <c r="U359" i="127"/>
  <c r="T359" i="127"/>
  <c r="S359" i="127"/>
  <c r="R359" i="127"/>
  <c r="Q359" i="127"/>
  <c r="P359" i="127"/>
  <c r="O359" i="127"/>
  <c r="N359" i="127"/>
  <c r="M359" i="127"/>
  <c r="L359" i="127"/>
  <c r="K359" i="127"/>
  <c r="J359" i="127"/>
  <c r="I359" i="127"/>
  <c r="H359" i="127"/>
  <c r="G359" i="127"/>
  <c r="F359" i="127"/>
  <c r="E359" i="127"/>
  <c r="D359" i="127"/>
  <c r="AG358" i="127"/>
  <c r="AG357" i="127" s="1"/>
  <c r="AF358" i="127"/>
  <c r="AF357" i="127" s="1"/>
  <c r="AE358" i="127"/>
  <c r="AE357" i="127" s="1"/>
  <c r="AD357" i="127"/>
  <c r="AC357" i="127"/>
  <c r="AB357" i="127"/>
  <c r="AA357" i="127"/>
  <c r="Z357" i="127"/>
  <c r="Y357" i="127"/>
  <c r="X357" i="127"/>
  <c r="W357" i="127"/>
  <c r="V357" i="127"/>
  <c r="U357" i="127"/>
  <c r="T357" i="127"/>
  <c r="S357" i="127"/>
  <c r="R357" i="127"/>
  <c r="Q357" i="127"/>
  <c r="P357" i="127"/>
  <c r="O357" i="127"/>
  <c r="N357" i="127"/>
  <c r="M357" i="127"/>
  <c r="L357" i="127"/>
  <c r="K357" i="127"/>
  <c r="J357" i="127"/>
  <c r="I357" i="127"/>
  <c r="H357" i="127"/>
  <c r="G357" i="127"/>
  <c r="F357" i="127"/>
  <c r="E357" i="127"/>
  <c r="D357" i="127"/>
  <c r="AG356" i="127"/>
  <c r="AG355" i="127" s="1"/>
  <c r="AF356" i="127"/>
  <c r="AF355" i="127" s="1"/>
  <c r="AE356" i="127"/>
  <c r="AE355" i="127" s="1"/>
  <c r="AD355" i="127"/>
  <c r="AC355" i="127"/>
  <c r="AB355" i="127"/>
  <c r="AA355" i="127"/>
  <c r="Z355" i="127"/>
  <c r="Y355" i="127"/>
  <c r="X355" i="127"/>
  <c r="W355" i="127"/>
  <c r="V355" i="127"/>
  <c r="U355" i="127"/>
  <c r="T355" i="127"/>
  <c r="S355" i="127"/>
  <c r="R355" i="127"/>
  <c r="Q355" i="127"/>
  <c r="P355" i="127"/>
  <c r="O355" i="127"/>
  <c r="N355" i="127"/>
  <c r="M355" i="127"/>
  <c r="L355" i="127"/>
  <c r="K355" i="127"/>
  <c r="J355" i="127"/>
  <c r="I355" i="127"/>
  <c r="H355" i="127"/>
  <c r="G355" i="127"/>
  <c r="F355" i="127"/>
  <c r="E355" i="127"/>
  <c r="D355" i="127"/>
  <c r="AG354" i="127"/>
  <c r="AG353" i="127" s="1"/>
  <c r="AF354" i="127"/>
  <c r="AF353" i="127" s="1"/>
  <c r="AE354" i="127"/>
  <c r="AE353" i="127" s="1"/>
  <c r="AD353" i="127"/>
  <c r="AC353" i="127"/>
  <c r="AB353" i="127"/>
  <c r="AA353" i="127"/>
  <c r="Z353" i="127"/>
  <c r="Y353" i="127"/>
  <c r="X353" i="127"/>
  <c r="W353" i="127"/>
  <c r="V353" i="127"/>
  <c r="U353" i="127"/>
  <c r="T353" i="127"/>
  <c r="S353" i="127"/>
  <c r="R353" i="127"/>
  <c r="Q353" i="127"/>
  <c r="P353" i="127"/>
  <c r="O353" i="127"/>
  <c r="N353" i="127"/>
  <c r="M353" i="127"/>
  <c r="L353" i="127"/>
  <c r="K353" i="127"/>
  <c r="J353" i="127"/>
  <c r="I353" i="127"/>
  <c r="H353" i="127"/>
  <c r="G353" i="127"/>
  <c r="F353" i="127"/>
  <c r="E353" i="127"/>
  <c r="D353" i="127"/>
  <c r="AG352" i="127"/>
  <c r="AF352" i="127"/>
  <c r="AF351" i="127" s="1"/>
  <c r="AE352" i="127"/>
  <c r="AG351" i="127"/>
  <c r="AE351" i="127"/>
  <c r="AD351" i="127"/>
  <c r="AC351" i="127"/>
  <c r="AB351" i="127"/>
  <c r="AA351" i="127"/>
  <c r="Z351" i="127"/>
  <c r="Y351" i="127"/>
  <c r="X351" i="127"/>
  <c r="W351" i="127"/>
  <c r="V351" i="127"/>
  <c r="U351" i="127"/>
  <c r="T351" i="127"/>
  <c r="S351" i="127"/>
  <c r="R351" i="127"/>
  <c r="Q351" i="127"/>
  <c r="P351" i="127"/>
  <c r="O351" i="127"/>
  <c r="N351" i="127"/>
  <c r="M351" i="127"/>
  <c r="L351" i="127"/>
  <c r="K351" i="127"/>
  <c r="J351" i="127"/>
  <c r="I351" i="127"/>
  <c r="H351" i="127"/>
  <c r="G351" i="127"/>
  <c r="F351" i="127"/>
  <c r="E351" i="127"/>
  <c r="D351" i="127"/>
  <c r="AG350" i="127"/>
  <c r="AG349" i="127" s="1"/>
  <c r="AF350" i="127"/>
  <c r="AF349" i="127" s="1"/>
  <c r="AE350" i="127"/>
  <c r="AE349" i="127" s="1"/>
  <c r="AD349" i="127"/>
  <c r="AC349" i="127"/>
  <c r="AB349" i="127"/>
  <c r="AA349" i="127"/>
  <c r="Z349" i="127"/>
  <c r="Y349" i="127"/>
  <c r="X349" i="127"/>
  <c r="W349" i="127"/>
  <c r="V349" i="127"/>
  <c r="U349" i="127"/>
  <c r="T349" i="127"/>
  <c r="S349" i="127"/>
  <c r="R349" i="127"/>
  <c r="Q349" i="127"/>
  <c r="P349" i="127"/>
  <c r="O349" i="127"/>
  <c r="N349" i="127"/>
  <c r="M349" i="127"/>
  <c r="L349" i="127"/>
  <c r="K349" i="127"/>
  <c r="J349" i="127"/>
  <c r="I349" i="127"/>
  <c r="H349" i="127"/>
  <c r="G349" i="127"/>
  <c r="F349" i="127"/>
  <c r="E349" i="127"/>
  <c r="D349" i="127"/>
  <c r="AG348" i="127"/>
  <c r="AG347" i="127" s="1"/>
  <c r="AF348" i="127"/>
  <c r="AF347" i="127" s="1"/>
  <c r="AE348" i="127"/>
  <c r="AE347" i="127" s="1"/>
  <c r="AD347" i="127"/>
  <c r="AC347" i="127"/>
  <c r="AB347" i="127"/>
  <c r="AA347" i="127"/>
  <c r="Z347" i="127"/>
  <c r="Y347" i="127"/>
  <c r="X347" i="127"/>
  <c r="W347" i="127"/>
  <c r="V347" i="127"/>
  <c r="U347" i="127"/>
  <c r="T347" i="127"/>
  <c r="S347" i="127"/>
  <c r="R347" i="127"/>
  <c r="Q347" i="127"/>
  <c r="P347" i="127"/>
  <c r="O347" i="127"/>
  <c r="N347" i="127"/>
  <c r="M347" i="127"/>
  <c r="L347" i="127"/>
  <c r="K347" i="127"/>
  <c r="J347" i="127"/>
  <c r="I347" i="127"/>
  <c r="H347" i="127"/>
  <c r="G347" i="127"/>
  <c r="F347" i="127"/>
  <c r="E347" i="127"/>
  <c r="D347" i="127"/>
  <c r="AG346" i="127"/>
  <c r="AG345" i="127" s="1"/>
  <c r="AF346" i="127"/>
  <c r="AF345" i="127" s="1"/>
  <c r="AE346" i="127"/>
  <c r="AE345" i="127" s="1"/>
  <c r="AD345" i="127"/>
  <c r="AC345" i="127"/>
  <c r="AB345" i="127"/>
  <c r="AA345" i="127"/>
  <c r="Z345" i="127"/>
  <c r="Y345" i="127"/>
  <c r="X345" i="127"/>
  <c r="W345" i="127"/>
  <c r="V345" i="127"/>
  <c r="U345" i="127"/>
  <c r="T345" i="127"/>
  <c r="S345" i="127"/>
  <c r="R345" i="127"/>
  <c r="Q345" i="127"/>
  <c r="P345" i="127"/>
  <c r="O345" i="127"/>
  <c r="N345" i="127"/>
  <c r="M345" i="127"/>
  <c r="L345" i="127"/>
  <c r="K345" i="127"/>
  <c r="J345" i="127"/>
  <c r="I345" i="127"/>
  <c r="H345" i="127"/>
  <c r="G345" i="127"/>
  <c r="F345" i="127"/>
  <c r="E345" i="127"/>
  <c r="D345" i="127"/>
  <c r="AG344" i="127"/>
  <c r="AF344" i="127"/>
  <c r="AF343" i="127" s="1"/>
  <c r="AE344" i="127"/>
  <c r="AE343" i="127" s="1"/>
  <c r="AG343" i="127"/>
  <c r="AD343" i="127"/>
  <c r="AC343" i="127"/>
  <c r="AB343" i="127"/>
  <c r="AA343" i="127"/>
  <c r="Z343" i="127"/>
  <c r="Y343" i="127"/>
  <c r="X343" i="127"/>
  <c r="W343" i="127"/>
  <c r="V343" i="127"/>
  <c r="U343" i="127"/>
  <c r="T343" i="127"/>
  <c r="S343" i="127"/>
  <c r="R343" i="127"/>
  <c r="Q343" i="127"/>
  <c r="P343" i="127"/>
  <c r="O343" i="127"/>
  <c r="N343" i="127"/>
  <c r="M343" i="127"/>
  <c r="L343" i="127"/>
  <c r="K343" i="127"/>
  <c r="J343" i="127"/>
  <c r="I343" i="127"/>
  <c r="H343" i="127"/>
  <c r="G343" i="127"/>
  <c r="F343" i="127"/>
  <c r="E343" i="127"/>
  <c r="D343" i="127"/>
  <c r="AG342" i="127"/>
  <c r="AG341" i="127" s="1"/>
  <c r="AF342" i="127"/>
  <c r="AF341" i="127" s="1"/>
  <c r="AE342" i="127"/>
  <c r="AE341" i="127" s="1"/>
  <c r="AD341" i="127"/>
  <c r="AC341" i="127"/>
  <c r="AB341" i="127"/>
  <c r="AA341" i="127"/>
  <c r="Z341" i="127"/>
  <c r="Y341" i="127"/>
  <c r="X341" i="127"/>
  <c r="W341" i="127"/>
  <c r="V341" i="127"/>
  <c r="U341" i="127"/>
  <c r="T341" i="127"/>
  <c r="S341" i="127"/>
  <c r="R341" i="127"/>
  <c r="Q341" i="127"/>
  <c r="P341" i="127"/>
  <c r="O341" i="127"/>
  <c r="N341" i="127"/>
  <c r="M341" i="127"/>
  <c r="L341" i="127"/>
  <c r="K341" i="127"/>
  <c r="J341" i="127"/>
  <c r="I341" i="127"/>
  <c r="H341" i="127"/>
  <c r="G341" i="127"/>
  <c r="F341" i="127"/>
  <c r="E341" i="127"/>
  <c r="D341" i="127"/>
  <c r="AG340" i="127"/>
  <c r="AG339" i="127" s="1"/>
  <c r="AF340" i="127"/>
  <c r="AF339" i="127" s="1"/>
  <c r="AE340" i="127"/>
  <c r="AE339" i="127" s="1"/>
  <c r="AD339" i="127"/>
  <c r="AC339" i="127"/>
  <c r="AB339" i="127"/>
  <c r="AA339" i="127"/>
  <c r="Z339" i="127"/>
  <c r="Y339" i="127"/>
  <c r="X339" i="127"/>
  <c r="W339" i="127"/>
  <c r="V339" i="127"/>
  <c r="U339" i="127"/>
  <c r="T339" i="127"/>
  <c r="S339" i="127"/>
  <c r="R339" i="127"/>
  <c r="Q339" i="127"/>
  <c r="P339" i="127"/>
  <c r="O339" i="127"/>
  <c r="N339" i="127"/>
  <c r="M339" i="127"/>
  <c r="L339" i="127"/>
  <c r="K339" i="127"/>
  <c r="J339" i="127"/>
  <c r="I339" i="127"/>
  <c r="H339" i="127"/>
  <c r="G339" i="127"/>
  <c r="F339" i="127"/>
  <c r="E339" i="127"/>
  <c r="D339" i="127"/>
  <c r="AG338" i="127"/>
  <c r="AG337" i="127" s="1"/>
  <c r="AF338" i="127"/>
  <c r="AF337" i="127" s="1"/>
  <c r="AE338" i="127"/>
  <c r="AE337" i="127" s="1"/>
  <c r="AD337" i="127"/>
  <c r="AC337" i="127"/>
  <c r="AB337" i="127"/>
  <c r="AA337" i="127"/>
  <c r="Z337" i="127"/>
  <c r="Y337" i="127"/>
  <c r="X337" i="127"/>
  <c r="W337" i="127"/>
  <c r="V337" i="127"/>
  <c r="U337" i="127"/>
  <c r="T337" i="127"/>
  <c r="S337" i="127"/>
  <c r="R337" i="127"/>
  <c r="Q337" i="127"/>
  <c r="P337" i="127"/>
  <c r="O337" i="127"/>
  <c r="N337" i="127"/>
  <c r="M337" i="127"/>
  <c r="L337" i="127"/>
  <c r="K337" i="127"/>
  <c r="J337" i="127"/>
  <c r="I337" i="127"/>
  <c r="H337" i="127"/>
  <c r="G337" i="127"/>
  <c r="F337" i="127"/>
  <c r="E337" i="127"/>
  <c r="D337" i="127"/>
  <c r="AG336" i="127"/>
  <c r="AG335" i="127" s="1"/>
  <c r="AF336" i="127"/>
  <c r="AF335" i="127" s="1"/>
  <c r="AE336" i="127"/>
  <c r="AE335" i="127"/>
  <c r="AD335" i="127"/>
  <c r="AC335" i="127"/>
  <c r="AB335" i="127"/>
  <c r="AA335" i="127"/>
  <c r="Z335" i="127"/>
  <c r="Y335" i="127"/>
  <c r="X335" i="127"/>
  <c r="W335" i="127"/>
  <c r="V335" i="127"/>
  <c r="U335" i="127"/>
  <c r="T335" i="127"/>
  <c r="S335" i="127"/>
  <c r="R335" i="127"/>
  <c r="Q335" i="127"/>
  <c r="P335" i="127"/>
  <c r="O335" i="127"/>
  <c r="N335" i="127"/>
  <c r="M335" i="127"/>
  <c r="L335" i="127"/>
  <c r="K335" i="127"/>
  <c r="J335" i="127"/>
  <c r="I335" i="127"/>
  <c r="H335" i="127"/>
  <c r="G335" i="127"/>
  <c r="F335" i="127"/>
  <c r="E335" i="127"/>
  <c r="D335" i="127"/>
  <c r="AG334" i="127"/>
  <c r="AG333" i="127" s="1"/>
  <c r="AF334" i="127"/>
  <c r="AE334" i="127"/>
  <c r="AE333" i="127" s="1"/>
  <c r="AF333" i="127"/>
  <c r="AD333" i="127"/>
  <c r="AC333" i="127"/>
  <c r="AB333" i="127"/>
  <c r="AA333" i="127"/>
  <c r="Z333" i="127"/>
  <c r="Y333" i="127"/>
  <c r="X333" i="127"/>
  <c r="W333" i="127"/>
  <c r="V333" i="127"/>
  <c r="U333" i="127"/>
  <c r="T333" i="127"/>
  <c r="S333" i="127"/>
  <c r="R333" i="127"/>
  <c r="Q333" i="127"/>
  <c r="P333" i="127"/>
  <c r="O333" i="127"/>
  <c r="N333" i="127"/>
  <c r="M333" i="127"/>
  <c r="L333" i="127"/>
  <c r="K333" i="127"/>
  <c r="J333" i="127"/>
  <c r="I333" i="127"/>
  <c r="H333" i="127"/>
  <c r="G333" i="127"/>
  <c r="F333" i="127"/>
  <c r="E333" i="127"/>
  <c r="D333" i="127"/>
  <c r="AG332" i="127"/>
  <c r="AF332" i="127"/>
  <c r="AE332" i="127"/>
  <c r="AF331" i="127"/>
  <c r="AE331" i="127"/>
  <c r="AF330" i="127"/>
  <c r="AE330" i="127"/>
  <c r="AF329" i="127"/>
  <c r="AE329" i="127"/>
  <c r="AF328" i="127"/>
  <c r="AE328" i="127"/>
  <c r="AF327" i="127"/>
  <c r="AE327" i="127"/>
  <c r="AF326" i="127"/>
  <c r="AE326" i="127"/>
  <c r="AF325" i="127"/>
  <c r="AE325" i="127"/>
  <c r="AF324" i="127"/>
  <c r="P323" i="127"/>
  <c r="M323" i="127"/>
  <c r="AD323" i="127"/>
  <c r="AC323" i="127"/>
  <c r="AB323" i="127"/>
  <c r="AA323" i="127"/>
  <c r="Z323" i="127"/>
  <c r="Y323" i="127"/>
  <c r="X323" i="127"/>
  <c r="W323" i="127"/>
  <c r="V323" i="127"/>
  <c r="U323" i="127"/>
  <c r="T323" i="127"/>
  <c r="S323" i="127"/>
  <c r="Q323" i="127"/>
  <c r="N323" i="127"/>
  <c r="L323" i="127"/>
  <c r="K323" i="127"/>
  <c r="J323" i="127"/>
  <c r="I323" i="127"/>
  <c r="H323" i="127"/>
  <c r="G323" i="127"/>
  <c r="E323" i="127"/>
  <c r="D323" i="127"/>
  <c r="AG322" i="127"/>
  <c r="AF322" i="127"/>
  <c r="AE322" i="127"/>
  <c r="AF321" i="127"/>
  <c r="AE321" i="127"/>
  <c r="AG321" i="127"/>
  <c r="AF320" i="127"/>
  <c r="AE320" i="127"/>
  <c r="AF319" i="127"/>
  <c r="AE319" i="127"/>
  <c r="AG319" i="127"/>
  <c r="AF318" i="127"/>
  <c r="AE318" i="127"/>
  <c r="AF317" i="127"/>
  <c r="AE317" i="127"/>
  <c r="AG317" i="127"/>
  <c r="AF316" i="127"/>
  <c r="AE316" i="127"/>
  <c r="AF315" i="127"/>
  <c r="AE315" i="127"/>
  <c r="AG315" i="127"/>
  <c r="AF314" i="127"/>
  <c r="AE314" i="127"/>
  <c r="AF313" i="127"/>
  <c r="AE313" i="127"/>
  <c r="AG313" i="127"/>
  <c r="AF312" i="127"/>
  <c r="AE312" i="127"/>
  <c r="AF311" i="127"/>
  <c r="AE311" i="127"/>
  <c r="AG311" i="127"/>
  <c r="AF310" i="127"/>
  <c r="AE310" i="127"/>
  <c r="AD305" i="127"/>
  <c r="AF309" i="127"/>
  <c r="AE309" i="127"/>
  <c r="AG309" i="127"/>
  <c r="AF308" i="127"/>
  <c r="AE308" i="127"/>
  <c r="AF307" i="127"/>
  <c r="AE307" i="127"/>
  <c r="AG307" i="127"/>
  <c r="AF306" i="127"/>
  <c r="AE306" i="127"/>
  <c r="AC305" i="127"/>
  <c r="AB305" i="127"/>
  <c r="AA305" i="127"/>
  <c r="Z305" i="127"/>
  <c r="Y305" i="127"/>
  <c r="X305" i="127"/>
  <c r="W305" i="127"/>
  <c r="V305" i="127"/>
  <c r="U305" i="127"/>
  <c r="T305" i="127"/>
  <c r="S305" i="127"/>
  <c r="Q305" i="127"/>
  <c r="P305" i="127"/>
  <c r="N305" i="127"/>
  <c r="M305" i="127"/>
  <c r="K305" i="127"/>
  <c r="J305" i="127"/>
  <c r="H305" i="127"/>
  <c r="G305" i="127"/>
  <c r="E305" i="127"/>
  <c r="D305" i="127"/>
  <c r="AG304" i="127"/>
  <c r="AF304" i="127"/>
  <c r="AE304" i="127"/>
  <c r="AG303" i="127"/>
  <c r="AF303" i="127"/>
  <c r="P302" i="127"/>
  <c r="M302" i="127"/>
  <c r="AD302" i="127"/>
  <c r="AC302" i="127"/>
  <c r="AB302" i="127"/>
  <c r="AA302" i="127"/>
  <c r="Z302" i="127"/>
  <c r="Y302" i="127"/>
  <c r="X302" i="127"/>
  <c r="W302" i="127"/>
  <c r="V302" i="127"/>
  <c r="U302" i="127"/>
  <c r="T302" i="127"/>
  <c r="S302" i="127"/>
  <c r="R302" i="127"/>
  <c r="Q302" i="127"/>
  <c r="O302" i="127"/>
  <c r="N302" i="127"/>
  <c r="L302" i="127"/>
  <c r="K302" i="127"/>
  <c r="J302" i="127"/>
  <c r="I302" i="127"/>
  <c r="H302" i="127"/>
  <c r="G302" i="127"/>
  <c r="F302" i="127"/>
  <c r="E302" i="127"/>
  <c r="D302" i="127"/>
  <c r="AG301" i="127"/>
  <c r="AG300" i="127" s="1"/>
  <c r="AF301" i="127"/>
  <c r="AF300" i="127" s="1"/>
  <c r="AE301" i="127"/>
  <c r="AE300" i="127" s="1"/>
  <c r="AD300" i="127"/>
  <c r="AC300" i="127"/>
  <c r="AB300" i="127"/>
  <c r="AA300" i="127"/>
  <c r="Z300" i="127"/>
  <c r="Y300" i="127"/>
  <c r="X300" i="127"/>
  <c r="W300" i="127"/>
  <c r="V300" i="127"/>
  <c r="U300" i="127"/>
  <c r="T300" i="127"/>
  <c r="S300" i="127"/>
  <c r="R300" i="127"/>
  <c r="Q300" i="127"/>
  <c r="P300" i="127"/>
  <c r="O300" i="127"/>
  <c r="N300" i="127"/>
  <c r="M300" i="127"/>
  <c r="L300" i="127"/>
  <c r="K300" i="127"/>
  <c r="J300" i="127"/>
  <c r="I300" i="127"/>
  <c r="H300" i="127"/>
  <c r="G300" i="127"/>
  <c r="F300" i="127"/>
  <c r="E300" i="127"/>
  <c r="D300" i="127"/>
  <c r="AG299" i="127"/>
  <c r="AF299" i="127"/>
  <c r="AE299" i="127"/>
  <c r="AF298" i="127"/>
  <c r="AG298" i="127"/>
  <c r="O296" i="127"/>
  <c r="O461" i="127" s="1"/>
  <c r="N296" i="127"/>
  <c r="N446" i="127" s="1"/>
  <c r="M296" i="127"/>
  <c r="M431" i="127" s="1"/>
  <c r="L296" i="127"/>
  <c r="L461" i="127" s="1"/>
  <c r="K296" i="127"/>
  <c r="K446" i="127" s="1"/>
  <c r="D296" i="127"/>
  <c r="AD296" i="127"/>
  <c r="AD461" i="127" s="1"/>
  <c r="AC296" i="127"/>
  <c r="AC446" i="127" s="1"/>
  <c r="AB296" i="127"/>
  <c r="AB431" i="127" s="1"/>
  <c r="AA296" i="127"/>
  <c r="AA461" i="127" s="1"/>
  <c r="Z296" i="127"/>
  <c r="Z446" i="127" s="1"/>
  <c r="X296" i="127"/>
  <c r="X461" i="127" s="1"/>
  <c r="W296" i="127"/>
  <c r="W446" i="127" s="1"/>
  <c r="V296" i="127"/>
  <c r="V431" i="127" s="1"/>
  <c r="U296" i="127"/>
  <c r="U461" i="127" s="1"/>
  <c r="T296" i="127"/>
  <c r="T446" i="127" s="1"/>
  <c r="S296" i="127"/>
  <c r="S431" i="127" s="1"/>
  <c r="Q296" i="127"/>
  <c r="Q446" i="127" s="1"/>
  <c r="P296" i="127"/>
  <c r="P431" i="127" s="1"/>
  <c r="I296" i="127"/>
  <c r="I461" i="127" s="1"/>
  <c r="H296" i="127"/>
  <c r="H446" i="127" s="1"/>
  <c r="G296" i="127"/>
  <c r="G431" i="127" s="1"/>
  <c r="AG295" i="127"/>
  <c r="AG294" i="127" s="1"/>
  <c r="AF295" i="127"/>
  <c r="AF294" i="127" s="1"/>
  <c r="AE295" i="127"/>
  <c r="AE294" i="127" s="1"/>
  <c r="AD294" i="127"/>
  <c r="AC294" i="127"/>
  <c r="AB294" i="127"/>
  <c r="AA294" i="127"/>
  <c r="Z294" i="127"/>
  <c r="Y294" i="127"/>
  <c r="X294" i="127"/>
  <c r="W294" i="127"/>
  <c r="V294" i="127"/>
  <c r="U294" i="127"/>
  <c r="T294" i="127"/>
  <c r="S294" i="127"/>
  <c r="R294" i="127"/>
  <c r="Q294" i="127"/>
  <c r="P294" i="127"/>
  <c r="O294" i="127"/>
  <c r="N294" i="127"/>
  <c r="M294" i="127"/>
  <c r="L294" i="127"/>
  <c r="K294" i="127"/>
  <c r="J294" i="127"/>
  <c r="I294" i="127"/>
  <c r="H294" i="127"/>
  <c r="G294" i="127"/>
  <c r="F294" i="127"/>
  <c r="E294" i="127"/>
  <c r="D294" i="127"/>
  <c r="AG293" i="127"/>
  <c r="AG292" i="127" s="1"/>
  <c r="AF293" i="127"/>
  <c r="AF292" i="127" s="1"/>
  <c r="AE293" i="127"/>
  <c r="AE292" i="127" s="1"/>
  <c r="AD292" i="127"/>
  <c r="AC292" i="127"/>
  <c r="AB292" i="127"/>
  <c r="AA292" i="127"/>
  <c r="Z292" i="127"/>
  <c r="Y292" i="127"/>
  <c r="X292" i="127"/>
  <c r="W292" i="127"/>
  <c r="V292" i="127"/>
  <c r="U292" i="127"/>
  <c r="T292" i="127"/>
  <c r="S292" i="127"/>
  <c r="R292" i="127"/>
  <c r="Q292" i="127"/>
  <c r="P292" i="127"/>
  <c r="O292" i="127"/>
  <c r="N292" i="127"/>
  <c r="M292" i="127"/>
  <c r="L292" i="127"/>
  <c r="K292" i="127"/>
  <c r="J292" i="127"/>
  <c r="I292" i="127"/>
  <c r="H292" i="127"/>
  <c r="G292" i="127"/>
  <c r="F292" i="127"/>
  <c r="E292" i="127"/>
  <c r="D292" i="127"/>
  <c r="AG291" i="127"/>
  <c r="AG290" i="127" s="1"/>
  <c r="AF291" i="127"/>
  <c r="AF290" i="127" s="1"/>
  <c r="AE291" i="127"/>
  <c r="AE290" i="127" s="1"/>
  <c r="AD290" i="127"/>
  <c r="AC290" i="127"/>
  <c r="AB290" i="127"/>
  <c r="AA290" i="127"/>
  <c r="Z290" i="127"/>
  <c r="Y290" i="127"/>
  <c r="X290" i="127"/>
  <c r="W290" i="127"/>
  <c r="V290" i="127"/>
  <c r="U290" i="127"/>
  <c r="T290" i="127"/>
  <c r="S290" i="127"/>
  <c r="R290" i="127"/>
  <c r="Q290" i="127"/>
  <c r="P290" i="127"/>
  <c r="O290" i="127"/>
  <c r="N290" i="127"/>
  <c r="M290" i="127"/>
  <c r="L290" i="127"/>
  <c r="K290" i="127"/>
  <c r="J290" i="127"/>
  <c r="I290" i="127"/>
  <c r="H290" i="127"/>
  <c r="G290" i="127"/>
  <c r="F290" i="127"/>
  <c r="E290" i="127"/>
  <c r="D290" i="127"/>
  <c r="AG289" i="127"/>
  <c r="AG288" i="127" s="1"/>
  <c r="AF289" i="127"/>
  <c r="AF288" i="127" s="1"/>
  <c r="AE289" i="127"/>
  <c r="AE288" i="127" s="1"/>
  <c r="AD288" i="127"/>
  <c r="AC288" i="127"/>
  <c r="AB288" i="127"/>
  <c r="AA288" i="127"/>
  <c r="Z288" i="127"/>
  <c r="Y288" i="127"/>
  <c r="X288" i="127"/>
  <c r="W288" i="127"/>
  <c r="V288" i="127"/>
  <c r="U288" i="127"/>
  <c r="T288" i="127"/>
  <c r="S288" i="127"/>
  <c r="R288" i="127"/>
  <c r="Q288" i="127"/>
  <c r="P288" i="127"/>
  <c r="O288" i="127"/>
  <c r="N288" i="127"/>
  <c r="M288" i="127"/>
  <c r="L288" i="127"/>
  <c r="K288" i="127"/>
  <c r="J288" i="127"/>
  <c r="I288" i="127"/>
  <c r="H288" i="127"/>
  <c r="G288" i="127"/>
  <c r="F288" i="127"/>
  <c r="E288" i="127"/>
  <c r="D288" i="127"/>
  <c r="AG287" i="127"/>
  <c r="AG286" i="127" s="1"/>
  <c r="AF287" i="127"/>
  <c r="AF286" i="127" s="1"/>
  <c r="AE287" i="127"/>
  <c r="AE286" i="127" s="1"/>
  <c r="AD286" i="127"/>
  <c r="AC286" i="127"/>
  <c r="AB286" i="127"/>
  <c r="AA286" i="127"/>
  <c r="Z286" i="127"/>
  <c r="Y286" i="127"/>
  <c r="X286" i="127"/>
  <c r="W286" i="127"/>
  <c r="V286" i="127"/>
  <c r="U286" i="127"/>
  <c r="T286" i="127"/>
  <c r="S286" i="127"/>
  <c r="R286" i="127"/>
  <c r="Q286" i="127"/>
  <c r="P286" i="127"/>
  <c r="O286" i="127"/>
  <c r="N286" i="127"/>
  <c r="M286" i="127"/>
  <c r="L286" i="127"/>
  <c r="K286" i="127"/>
  <c r="J286" i="127"/>
  <c r="I286" i="127"/>
  <c r="H286" i="127"/>
  <c r="G286" i="127"/>
  <c r="F286" i="127"/>
  <c r="E286" i="127"/>
  <c r="D286" i="127"/>
  <c r="AG285" i="127"/>
  <c r="AG284" i="127" s="1"/>
  <c r="AF285" i="127"/>
  <c r="AF284" i="127" s="1"/>
  <c r="AE285" i="127"/>
  <c r="AE284" i="127" s="1"/>
  <c r="AD284" i="127"/>
  <c r="AC284" i="127"/>
  <c r="AB284" i="127"/>
  <c r="AA284" i="127"/>
  <c r="Z284" i="127"/>
  <c r="Y284" i="127"/>
  <c r="X284" i="127"/>
  <c r="W284" i="127"/>
  <c r="V284" i="127"/>
  <c r="U284" i="127"/>
  <c r="T284" i="127"/>
  <c r="S284" i="127"/>
  <c r="R284" i="127"/>
  <c r="Q284" i="127"/>
  <c r="P284" i="127"/>
  <c r="O284" i="127"/>
  <c r="N284" i="127"/>
  <c r="M284" i="127"/>
  <c r="L284" i="127"/>
  <c r="K284" i="127"/>
  <c r="J284" i="127"/>
  <c r="I284" i="127"/>
  <c r="H284" i="127"/>
  <c r="G284" i="127"/>
  <c r="F284" i="127"/>
  <c r="E284" i="127"/>
  <c r="D284" i="127"/>
  <c r="AG283" i="127"/>
  <c r="AG282" i="127" s="1"/>
  <c r="AF283" i="127"/>
  <c r="AF282" i="127" s="1"/>
  <c r="AE283" i="127"/>
  <c r="AE282" i="127" s="1"/>
  <c r="AD282" i="127"/>
  <c r="AC282" i="127"/>
  <c r="AB282" i="127"/>
  <c r="AA282" i="127"/>
  <c r="Z282" i="127"/>
  <c r="Y282" i="127"/>
  <c r="X282" i="127"/>
  <c r="W282" i="127"/>
  <c r="V282" i="127"/>
  <c r="U282" i="127"/>
  <c r="T282" i="127"/>
  <c r="S282" i="127"/>
  <c r="R282" i="127"/>
  <c r="Q282" i="127"/>
  <c r="P282" i="127"/>
  <c r="O282" i="127"/>
  <c r="N282" i="127"/>
  <c r="M282" i="127"/>
  <c r="L282" i="127"/>
  <c r="K282" i="127"/>
  <c r="J282" i="127"/>
  <c r="I282" i="127"/>
  <c r="H282" i="127"/>
  <c r="G282" i="127"/>
  <c r="F282" i="127"/>
  <c r="E282" i="127"/>
  <c r="D282" i="127"/>
  <c r="AG281" i="127"/>
  <c r="AF281" i="127"/>
  <c r="AE281" i="127"/>
  <c r="AF280" i="127"/>
  <c r="AE280" i="127"/>
  <c r="AG280" i="127"/>
  <c r="E278" i="127"/>
  <c r="D278" i="127"/>
  <c r="AD278" i="127"/>
  <c r="AC278" i="127"/>
  <c r="AB278" i="127"/>
  <c r="AA278" i="127"/>
  <c r="Z278" i="127"/>
  <c r="X278" i="127"/>
  <c r="W278" i="127"/>
  <c r="V278" i="127"/>
  <c r="U278" i="127"/>
  <c r="T278" i="127"/>
  <c r="S278" i="127"/>
  <c r="R278" i="127"/>
  <c r="Q278" i="127"/>
  <c r="P278" i="127"/>
  <c r="O278" i="127"/>
  <c r="N278" i="127"/>
  <c r="M278" i="127"/>
  <c r="L278" i="127"/>
  <c r="K278" i="127"/>
  <c r="J278" i="127"/>
  <c r="I278" i="127"/>
  <c r="H278" i="127"/>
  <c r="G278" i="127"/>
  <c r="AG277" i="127"/>
  <c r="AF277" i="127"/>
  <c r="AE277" i="127"/>
  <c r="Y275" i="127"/>
  <c r="Q275" i="127"/>
  <c r="P275" i="127"/>
  <c r="O275" i="127"/>
  <c r="N275" i="127"/>
  <c r="M275" i="127"/>
  <c r="L275" i="127"/>
  <c r="AD275" i="127"/>
  <c r="AC275" i="127"/>
  <c r="AB275" i="127"/>
  <c r="AA275" i="127"/>
  <c r="Z275" i="127"/>
  <c r="X275" i="127"/>
  <c r="W275" i="127"/>
  <c r="V275" i="127"/>
  <c r="U275" i="127"/>
  <c r="T275" i="127"/>
  <c r="S275" i="127"/>
  <c r="I275" i="127"/>
  <c r="H275" i="127"/>
  <c r="G275" i="127"/>
  <c r="F275" i="127"/>
  <c r="E275" i="127"/>
  <c r="D275" i="127"/>
  <c r="AG274" i="127"/>
  <c r="AG273" i="127" s="1"/>
  <c r="AF274" i="127"/>
  <c r="AF273" i="127" s="1"/>
  <c r="AE274" i="127"/>
  <c r="AE273" i="127" s="1"/>
  <c r="AD273" i="127"/>
  <c r="AC273" i="127"/>
  <c r="AB273" i="127"/>
  <c r="AA273" i="127"/>
  <c r="Z273" i="127"/>
  <c r="Y273" i="127"/>
  <c r="X273" i="127"/>
  <c r="W273" i="127"/>
  <c r="V273" i="127"/>
  <c r="U273" i="127"/>
  <c r="T273" i="127"/>
  <c r="S273" i="127"/>
  <c r="R273" i="127"/>
  <c r="Q273" i="127"/>
  <c r="P273" i="127"/>
  <c r="O273" i="127"/>
  <c r="N273" i="127"/>
  <c r="M273" i="127"/>
  <c r="L273" i="127"/>
  <c r="K273" i="127"/>
  <c r="J273" i="127"/>
  <c r="I273" i="127"/>
  <c r="H273" i="127"/>
  <c r="G273" i="127"/>
  <c r="F273" i="127"/>
  <c r="E273" i="127"/>
  <c r="D273" i="127"/>
  <c r="AG272" i="127"/>
  <c r="AG271" i="127" s="1"/>
  <c r="AF272" i="127"/>
  <c r="AF271" i="127" s="1"/>
  <c r="AE272" i="127"/>
  <c r="AE271" i="127" s="1"/>
  <c r="AD271" i="127"/>
  <c r="AC271" i="127"/>
  <c r="AB271" i="127"/>
  <c r="AA271" i="127"/>
  <c r="Z271" i="127"/>
  <c r="Y271" i="127"/>
  <c r="X271" i="127"/>
  <c r="W271" i="127"/>
  <c r="V271" i="127"/>
  <c r="U271" i="127"/>
  <c r="T271" i="127"/>
  <c r="S271" i="127"/>
  <c r="R271" i="127"/>
  <c r="Q271" i="127"/>
  <c r="P271" i="127"/>
  <c r="O271" i="127"/>
  <c r="N271" i="127"/>
  <c r="M271" i="127"/>
  <c r="L271" i="127"/>
  <c r="K271" i="127"/>
  <c r="J271" i="127"/>
  <c r="I271" i="127"/>
  <c r="H271" i="127"/>
  <c r="G271" i="127"/>
  <c r="F271" i="127"/>
  <c r="E271" i="127"/>
  <c r="D271" i="127"/>
  <c r="AG270" i="127"/>
  <c r="AG269" i="127" s="1"/>
  <c r="AF270" i="127"/>
  <c r="AF269" i="127" s="1"/>
  <c r="AE270" i="127"/>
  <c r="AE269" i="127" s="1"/>
  <c r="AD269" i="127"/>
  <c r="AC269" i="127"/>
  <c r="AB269" i="127"/>
  <c r="AA269" i="127"/>
  <c r="Z269" i="127"/>
  <c r="Y269" i="127"/>
  <c r="X269" i="127"/>
  <c r="W269" i="127"/>
  <c r="V269" i="127"/>
  <c r="U269" i="127"/>
  <c r="T269" i="127"/>
  <c r="S269" i="127"/>
  <c r="R269" i="127"/>
  <c r="Q269" i="127"/>
  <c r="P269" i="127"/>
  <c r="O269" i="127"/>
  <c r="N269" i="127"/>
  <c r="M269" i="127"/>
  <c r="L269" i="127"/>
  <c r="K269" i="127"/>
  <c r="J269" i="127"/>
  <c r="I269" i="127"/>
  <c r="H269" i="127"/>
  <c r="G269" i="127"/>
  <c r="F269" i="127"/>
  <c r="E269" i="127"/>
  <c r="D269" i="127"/>
  <c r="AG268" i="127"/>
  <c r="AF268" i="127"/>
  <c r="AE268" i="127"/>
  <c r="AG267" i="127"/>
  <c r="AF267" i="127"/>
  <c r="AE267" i="127"/>
  <c r="AD266" i="127"/>
  <c r="AC266" i="127"/>
  <c r="AB266" i="127"/>
  <c r="AA266" i="127"/>
  <c r="Z266" i="127"/>
  <c r="Y266" i="127"/>
  <c r="X266" i="127"/>
  <c r="W266" i="127"/>
  <c r="V266" i="127"/>
  <c r="U266" i="127"/>
  <c r="T266" i="127"/>
  <c r="S266" i="127"/>
  <c r="R266" i="127"/>
  <c r="Q266" i="127"/>
  <c r="P266" i="127"/>
  <c r="O266" i="127"/>
  <c r="N266" i="127"/>
  <c r="M266" i="127"/>
  <c r="L266" i="127"/>
  <c r="K266" i="127"/>
  <c r="J266" i="127"/>
  <c r="I266" i="127"/>
  <c r="H266" i="127"/>
  <c r="G266" i="127"/>
  <c r="F266" i="127"/>
  <c r="E266" i="127"/>
  <c r="D266" i="127"/>
  <c r="AG265" i="127"/>
  <c r="AG264" i="127" s="1"/>
  <c r="AF265" i="127"/>
  <c r="AF264" i="127" s="1"/>
  <c r="G264" i="127"/>
  <c r="D264" i="127"/>
  <c r="AD264" i="127"/>
  <c r="AC264" i="127"/>
  <c r="AB264" i="127"/>
  <c r="AA264" i="127"/>
  <c r="Z264" i="127"/>
  <c r="Y264" i="127"/>
  <c r="X264" i="127"/>
  <c r="W264" i="127"/>
  <c r="V264" i="127"/>
  <c r="U264" i="127"/>
  <c r="T264" i="127"/>
  <c r="S264" i="127"/>
  <c r="R264" i="127"/>
  <c r="Q264" i="127"/>
  <c r="P264" i="127"/>
  <c r="O264" i="127"/>
  <c r="N264" i="127"/>
  <c r="M264" i="127"/>
  <c r="L264" i="127"/>
  <c r="K264" i="127"/>
  <c r="I264" i="127"/>
  <c r="H264" i="127"/>
  <c r="F264" i="127"/>
  <c r="E264" i="127"/>
  <c r="AG263" i="127"/>
  <c r="AG262" i="127" s="1"/>
  <c r="AF263" i="127"/>
  <c r="AF262" i="127" s="1"/>
  <c r="J262" i="127"/>
  <c r="D262" i="127"/>
  <c r="AD262" i="127"/>
  <c r="AC262" i="127"/>
  <c r="AB262" i="127"/>
  <c r="AA262" i="127"/>
  <c r="Z262" i="127"/>
  <c r="Y262" i="127"/>
  <c r="X262" i="127"/>
  <c r="W262" i="127"/>
  <c r="V262" i="127"/>
  <c r="U262" i="127"/>
  <c r="T262" i="127"/>
  <c r="S262" i="127"/>
  <c r="R262" i="127"/>
  <c r="Q262" i="127"/>
  <c r="P262" i="127"/>
  <c r="O262" i="127"/>
  <c r="N262" i="127"/>
  <c r="M262" i="127"/>
  <c r="L262" i="127"/>
  <c r="K262" i="127"/>
  <c r="I262" i="127"/>
  <c r="H262" i="127"/>
  <c r="G262" i="127"/>
  <c r="F262" i="127"/>
  <c r="E262" i="127"/>
  <c r="AG261" i="127"/>
  <c r="AF261" i="127"/>
  <c r="AE261" i="127"/>
  <c r="AG260" i="127"/>
  <c r="AF260" i="127"/>
  <c r="AG259" i="127"/>
  <c r="AF259" i="127"/>
  <c r="AG258" i="127"/>
  <c r="AF258" i="127"/>
  <c r="AG257" i="127"/>
  <c r="AF257" i="127"/>
  <c r="AG256" i="127"/>
  <c r="AF256" i="127"/>
  <c r="AG255" i="127"/>
  <c r="AF255" i="127"/>
  <c r="AG254" i="127"/>
  <c r="AF254" i="127"/>
  <c r="AG253" i="127"/>
  <c r="AF253" i="127"/>
  <c r="P252" i="127"/>
  <c r="AD252" i="127"/>
  <c r="AC252" i="127"/>
  <c r="AB252" i="127"/>
  <c r="AA252" i="127"/>
  <c r="Z252" i="127"/>
  <c r="Y252" i="127"/>
  <c r="X252" i="127"/>
  <c r="W252" i="127"/>
  <c r="V252" i="127"/>
  <c r="U252" i="127"/>
  <c r="T252" i="127"/>
  <c r="S252" i="127"/>
  <c r="R252" i="127"/>
  <c r="Q252" i="127"/>
  <c r="O252" i="127"/>
  <c r="N252" i="127"/>
  <c r="L252" i="127"/>
  <c r="L452" i="127" s="1"/>
  <c r="K252" i="127"/>
  <c r="J252" i="127"/>
  <c r="I252" i="127"/>
  <c r="H252" i="127"/>
  <c r="F252" i="127"/>
  <c r="E252" i="127"/>
  <c r="AG251" i="127"/>
  <c r="AG250" i="127" s="1"/>
  <c r="AF251" i="127"/>
  <c r="AF250" i="127" s="1"/>
  <c r="J250" i="127"/>
  <c r="D250" i="127"/>
  <c r="AD250" i="127"/>
  <c r="AC250" i="127"/>
  <c r="AB250" i="127"/>
  <c r="AA250" i="127"/>
  <c r="Z250" i="127"/>
  <c r="Y250" i="127"/>
  <c r="X250" i="127"/>
  <c r="W250" i="127"/>
  <c r="V250" i="127"/>
  <c r="U250" i="127"/>
  <c r="T250" i="127"/>
  <c r="S250" i="127"/>
  <c r="R250" i="127"/>
  <c r="Q250" i="127"/>
  <c r="P250" i="127"/>
  <c r="O250" i="127"/>
  <c r="N250" i="127"/>
  <c r="M250" i="127"/>
  <c r="L250" i="127"/>
  <c r="K250" i="127"/>
  <c r="I250" i="127"/>
  <c r="H250" i="127"/>
  <c r="G250" i="127"/>
  <c r="F250" i="127"/>
  <c r="E250" i="127"/>
  <c r="AG249" i="127"/>
  <c r="AG248" i="127" s="1"/>
  <c r="AF249" i="127"/>
  <c r="AF248" i="127" s="1"/>
  <c r="AE249" i="127"/>
  <c r="AE248" i="127" s="1"/>
  <c r="AD248" i="127"/>
  <c r="AC248" i="127"/>
  <c r="AB248" i="127"/>
  <c r="AA248" i="127"/>
  <c r="Z248" i="127"/>
  <c r="Y248" i="127"/>
  <c r="X248" i="127"/>
  <c r="W248" i="127"/>
  <c r="V248" i="127"/>
  <c r="U248" i="127"/>
  <c r="T248" i="127"/>
  <c r="S248" i="127"/>
  <c r="R248" i="127"/>
  <c r="Q248" i="127"/>
  <c r="P248" i="127"/>
  <c r="O248" i="127"/>
  <c r="N248" i="127"/>
  <c r="M248" i="127"/>
  <c r="L248" i="127"/>
  <c r="K248" i="127"/>
  <c r="J248" i="127"/>
  <c r="I248" i="127"/>
  <c r="H248" i="127"/>
  <c r="G248" i="127"/>
  <c r="F248" i="127"/>
  <c r="E248" i="127"/>
  <c r="D248" i="127"/>
  <c r="AG247" i="127"/>
  <c r="AF247" i="127"/>
  <c r="AE247" i="127"/>
  <c r="AG246" i="127"/>
  <c r="AF246" i="127"/>
  <c r="AG245" i="127"/>
  <c r="AF245" i="127"/>
  <c r="AG244" i="127"/>
  <c r="AF244" i="127"/>
  <c r="AG243" i="127"/>
  <c r="AF243" i="127"/>
  <c r="AG242" i="127"/>
  <c r="AF242" i="127"/>
  <c r="AG241" i="127"/>
  <c r="AF241" i="127"/>
  <c r="AG240" i="127"/>
  <c r="AF240" i="127"/>
  <c r="AG239" i="127"/>
  <c r="AF239" i="127"/>
  <c r="AD238" i="127"/>
  <c r="AC238" i="127"/>
  <c r="AB238" i="127"/>
  <c r="AA238" i="127"/>
  <c r="Z238" i="127"/>
  <c r="Y238" i="127"/>
  <c r="X238" i="127"/>
  <c r="W238" i="127"/>
  <c r="V238" i="127"/>
  <c r="U238" i="127"/>
  <c r="T238" i="127"/>
  <c r="S238" i="127"/>
  <c r="R238" i="127"/>
  <c r="Q238" i="127"/>
  <c r="O238" i="127"/>
  <c r="N238" i="127"/>
  <c r="L238" i="127"/>
  <c r="K238" i="127"/>
  <c r="J238" i="127"/>
  <c r="I238" i="127"/>
  <c r="H238" i="127"/>
  <c r="G238" i="127"/>
  <c r="F238" i="127"/>
  <c r="E238" i="127"/>
  <c r="AG237" i="127"/>
  <c r="AF237" i="127"/>
  <c r="AE237" i="127"/>
  <c r="AG236" i="127"/>
  <c r="AF236" i="127"/>
  <c r="AG235" i="127"/>
  <c r="AF235" i="127"/>
  <c r="AG234" i="127"/>
  <c r="AF234" i="127"/>
  <c r="AG233" i="127"/>
  <c r="AF233" i="127"/>
  <c r="AG232" i="127"/>
  <c r="AF232" i="127"/>
  <c r="AG231" i="127"/>
  <c r="AF231" i="127"/>
  <c r="AG230" i="127"/>
  <c r="AF230" i="127"/>
  <c r="AG229" i="127"/>
  <c r="AF229" i="127"/>
  <c r="AD228" i="127"/>
  <c r="AC228" i="127"/>
  <c r="AB228" i="127"/>
  <c r="AA228" i="127"/>
  <c r="Z228" i="127"/>
  <c r="Y228" i="127"/>
  <c r="X228" i="127"/>
  <c r="W228" i="127"/>
  <c r="V228" i="127"/>
  <c r="U228" i="127"/>
  <c r="T228" i="127"/>
  <c r="S228" i="127"/>
  <c r="R228" i="127"/>
  <c r="Q228" i="127"/>
  <c r="O228" i="127"/>
  <c r="N228" i="127"/>
  <c r="L228" i="127"/>
  <c r="K228" i="127"/>
  <c r="J228" i="127"/>
  <c r="I228" i="127"/>
  <c r="H228" i="127"/>
  <c r="F228" i="127"/>
  <c r="E228" i="127"/>
  <c r="AG225" i="127"/>
  <c r="AF225" i="127"/>
  <c r="AE225" i="127"/>
  <c r="AF224" i="127"/>
  <c r="AE224" i="127"/>
  <c r="AF223" i="127"/>
  <c r="AE223" i="127"/>
  <c r="AF222" i="127"/>
  <c r="AE222" i="127"/>
  <c r="AF221" i="127"/>
  <c r="AE221" i="127"/>
  <c r="AF220" i="127"/>
  <c r="AE220" i="127"/>
  <c r="AF219" i="127"/>
  <c r="AE219" i="127"/>
  <c r="AF218" i="127"/>
  <c r="AE218" i="127"/>
  <c r="AF217" i="127"/>
  <c r="AE217" i="127"/>
  <c r="AD216" i="127"/>
  <c r="AC216" i="127"/>
  <c r="AB216" i="127"/>
  <c r="Z216" i="127"/>
  <c r="Y216" i="127"/>
  <c r="X216" i="127"/>
  <c r="W216" i="127"/>
  <c r="V216" i="127"/>
  <c r="U216" i="127"/>
  <c r="T216" i="127"/>
  <c r="S216" i="127"/>
  <c r="Q216" i="127"/>
  <c r="P216" i="127"/>
  <c r="N216" i="127"/>
  <c r="M216" i="127"/>
  <c r="K216" i="127"/>
  <c r="J216" i="127"/>
  <c r="I216" i="127"/>
  <c r="H216" i="127"/>
  <c r="G216" i="127"/>
  <c r="E216" i="127"/>
  <c r="D216" i="127"/>
  <c r="AG215" i="127"/>
  <c r="AF215" i="127"/>
  <c r="AE215" i="127"/>
  <c r="AF214" i="127"/>
  <c r="AE214" i="127"/>
  <c r="AF213" i="127"/>
  <c r="AE213" i="127"/>
  <c r="AF212" i="127"/>
  <c r="AE212" i="127"/>
  <c r="AF211" i="127"/>
  <c r="AE211" i="127"/>
  <c r="AF210" i="127"/>
  <c r="AE210" i="127"/>
  <c r="AF209" i="127"/>
  <c r="AE209" i="127"/>
  <c r="AF208" i="127"/>
  <c r="AE208" i="127"/>
  <c r="AF207" i="127"/>
  <c r="AE207" i="127"/>
  <c r="AD206" i="127"/>
  <c r="AC206" i="127"/>
  <c r="AB206" i="127"/>
  <c r="Z206" i="127"/>
  <c r="Y206" i="127"/>
  <c r="X206" i="127"/>
  <c r="W206" i="127"/>
  <c r="V206" i="127"/>
  <c r="U206" i="127"/>
  <c r="T206" i="127"/>
  <c r="S206" i="127"/>
  <c r="Q206" i="127"/>
  <c r="P206" i="127"/>
  <c r="N206" i="127"/>
  <c r="M206" i="127"/>
  <c r="K206" i="127"/>
  <c r="J206" i="127"/>
  <c r="I206" i="127"/>
  <c r="H206" i="127"/>
  <c r="G206" i="127"/>
  <c r="E206" i="127"/>
  <c r="D206" i="127"/>
  <c r="AG205" i="127"/>
  <c r="AG204" i="127" s="1"/>
  <c r="AF205" i="127"/>
  <c r="AF204" i="127" s="1"/>
  <c r="J204" i="127"/>
  <c r="AD204" i="127"/>
  <c r="AC204" i="127"/>
  <c r="AB204" i="127"/>
  <c r="AA204" i="127"/>
  <c r="Z204" i="127"/>
  <c r="Y204" i="127"/>
  <c r="X204" i="127"/>
  <c r="W204" i="127"/>
  <c r="V204" i="127"/>
  <c r="U204" i="127"/>
  <c r="T204" i="127"/>
  <c r="S204" i="127"/>
  <c r="R204" i="127"/>
  <c r="Q204" i="127"/>
  <c r="P204" i="127"/>
  <c r="O204" i="127"/>
  <c r="N204" i="127"/>
  <c r="M204" i="127"/>
  <c r="L204" i="127"/>
  <c r="K204" i="127"/>
  <c r="I204" i="127"/>
  <c r="H204" i="127"/>
  <c r="G204" i="127"/>
  <c r="F204" i="127"/>
  <c r="E204" i="127"/>
  <c r="AG203" i="127"/>
  <c r="AG202" i="127" s="1"/>
  <c r="AF203" i="127"/>
  <c r="AF202" i="127" s="1"/>
  <c r="AE203" i="127"/>
  <c r="AE202" i="127" s="1"/>
  <c r="AD202" i="127"/>
  <c r="AC202" i="127"/>
  <c r="AB202" i="127"/>
  <c r="AA202" i="127"/>
  <c r="Z202" i="127"/>
  <c r="Y202" i="127"/>
  <c r="X202" i="127"/>
  <c r="W202" i="127"/>
  <c r="V202" i="127"/>
  <c r="U202" i="127"/>
  <c r="T202" i="127"/>
  <c r="S202" i="127"/>
  <c r="R202" i="127"/>
  <c r="Q202" i="127"/>
  <c r="P202" i="127"/>
  <c r="O202" i="127"/>
  <c r="N202" i="127"/>
  <c r="M202" i="127"/>
  <c r="L202" i="127"/>
  <c r="K202" i="127"/>
  <c r="J202" i="127"/>
  <c r="I202" i="127"/>
  <c r="H202" i="127"/>
  <c r="G202" i="127"/>
  <c r="F202" i="127"/>
  <c r="E202" i="127"/>
  <c r="D202" i="127"/>
  <c r="AG201" i="127"/>
  <c r="AF201" i="127"/>
  <c r="AE201" i="127"/>
  <c r="AG200" i="127"/>
  <c r="AF200" i="127"/>
  <c r="AE200" i="127"/>
  <c r="AG199" i="127"/>
  <c r="AF199" i="127"/>
  <c r="AE199" i="127"/>
  <c r="AG198" i="127"/>
  <c r="AF198" i="127"/>
  <c r="AE198" i="127"/>
  <c r="AG197" i="127"/>
  <c r="AF197" i="127"/>
  <c r="AE197" i="127"/>
  <c r="AG196" i="127"/>
  <c r="AF196" i="127"/>
  <c r="AE196" i="127"/>
  <c r="AG195" i="127"/>
  <c r="AF195" i="127"/>
  <c r="AE195" i="127"/>
  <c r="AG194" i="127"/>
  <c r="AF194" i="127"/>
  <c r="AE194" i="127"/>
  <c r="AG193" i="127"/>
  <c r="AF193" i="127"/>
  <c r="AE193" i="127"/>
  <c r="AD192" i="127"/>
  <c r="AC192" i="127"/>
  <c r="AB192" i="127"/>
  <c r="AA192" i="127"/>
  <c r="Z192" i="127"/>
  <c r="Y192" i="127"/>
  <c r="X192" i="127"/>
  <c r="W192" i="127"/>
  <c r="V192" i="127"/>
  <c r="U192" i="127"/>
  <c r="T192" i="127"/>
  <c r="S192" i="127"/>
  <c r="R192" i="127"/>
  <c r="Q192" i="127"/>
  <c r="P192" i="127"/>
  <c r="O192" i="127"/>
  <c r="N192" i="127"/>
  <c r="M192" i="127"/>
  <c r="L192" i="127"/>
  <c r="K192" i="127"/>
  <c r="I192" i="127"/>
  <c r="H192" i="127"/>
  <c r="G192" i="127"/>
  <c r="F192" i="127"/>
  <c r="E192" i="127"/>
  <c r="D192" i="127"/>
  <c r="AG191" i="127"/>
  <c r="AF191" i="127"/>
  <c r="AE191" i="127"/>
  <c r="AG190" i="127"/>
  <c r="AF190" i="127"/>
  <c r="AG189" i="127"/>
  <c r="AF189" i="127"/>
  <c r="AG188" i="127"/>
  <c r="AF188" i="127"/>
  <c r="AG187" i="127"/>
  <c r="AF187" i="127"/>
  <c r="AG186" i="127"/>
  <c r="AF186" i="127"/>
  <c r="AG185" i="127"/>
  <c r="AF185" i="127"/>
  <c r="AG184" i="127"/>
  <c r="AF184" i="127"/>
  <c r="AG183" i="127"/>
  <c r="AF183" i="127"/>
  <c r="AD182" i="127"/>
  <c r="AC182" i="127"/>
  <c r="AB182" i="127"/>
  <c r="AA182" i="127"/>
  <c r="Z182" i="127"/>
  <c r="X182" i="127"/>
  <c r="W182" i="127"/>
  <c r="V182" i="127"/>
  <c r="U182" i="127"/>
  <c r="T182" i="127"/>
  <c r="S182" i="127"/>
  <c r="R182" i="127"/>
  <c r="Q182" i="127"/>
  <c r="O182" i="127"/>
  <c r="N182" i="127"/>
  <c r="L182" i="127"/>
  <c r="K182" i="127"/>
  <c r="I182" i="127"/>
  <c r="H182" i="127"/>
  <c r="G182" i="127"/>
  <c r="F182" i="127"/>
  <c r="E182" i="127"/>
  <c r="AG181" i="127"/>
  <c r="AF181" i="127"/>
  <c r="AE181" i="127"/>
  <c r="AG180" i="127"/>
  <c r="AE180" i="127"/>
  <c r="AG179" i="127"/>
  <c r="AE179" i="127"/>
  <c r="AG178" i="127"/>
  <c r="AE178" i="127"/>
  <c r="AG177" i="127"/>
  <c r="AE177" i="127"/>
  <c r="AG176" i="127"/>
  <c r="AE176" i="127"/>
  <c r="AG175" i="127"/>
  <c r="AE175" i="127"/>
  <c r="AG174" i="127"/>
  <c r="AE174" i="127"/>
  <c r="AG173" i="127"/>
  <c r="AE173" i="127"/>
  <c r="AD172" i="127"/>
  <c r="AC172" i="127"/>
  <c r="AB172" i="127"/>
  <c r="AA172" i="127"/>
  <c r="Z172" i="127"/>
  <c r="Y172" i="127"/>
  <c r="X172" i="127"/>
  <c r="W172" i="127"/>
  <c r="V172" i="127"/>
  <c r="U172" i="127"/>
  <c r="T172" i="127"/>
  <c r="S172" i="127"/>
  <c r="R172" i="127"/>
  <c r="Q172" i="127"/>
  <c r="P172" i="127"/>
  <c r="O172" i="127"/>
  <c r="N172" i="127"/>
  <c r="M172" i="127"/>
  <c r="L172" i="127"/>
  <c r="J172" i="127"/>
  <c r="I172" i="127"/>
  <c r="H172" i="127"/>
  <c r="G172" i="127"/>
  <c r="F172" i="127"/>
  <c r="D172" i="127"/>
  <c r="AG171" i="127"/>
  <c r="AF171" i="127"/>
  <c r="AE171" i="127"/>
  <c r="AG170" i="127"/>
  <c r="AF170" i="127"/>
  <c r="AE170" i="127"/>
  <c r="AG169" i="127"/>
  <c r="AF169" i="127"/>
  <c r="AE169" i="127"/>
  <c r="AG168" i="127"/>
  <c r="AF168" i="127"/>
  <c r="AE168" i="127"/>
  <c r="AG167" i="127"/>
  <c r="AF167" i="127"/>
  <c r="AE167" i="127"/>
  <c r="AG166" i="127"/>
  <c r="AF166" i="127"/>
  <c r="AE166" i="127"/>
  <c r="AG165" i="127"/>
  <c r="AF165" i="127"/>
  <c r="AE165" i="127"/>
  <c r="AG164" i="127"/>
  <c r="AF164" i="127"/>
  <c r="AE164" i="127"/>
  <c r="AG163" i="127"/>
  <c r="AF163" i="127"/>
  <c r="AD162" i="127"/>
  <c r="AC162" i="127"/>
  <c r="AB162" i="127"/>
  <c r="AA162" i="127"/>
  <c r="Z162" i="127"/>
  <c r="Y162" i="127"/>
  <c r="X162" i="127"/>
  <c r="W162" i="127"/>
  <c r="V162" i="127"/>
  <c r="U162" i="127"/>
  <c r="T162" i="127"/>
  <c r="S162" i="127"/>
  <c r="R162" i="127"/>
  <c r="Q162" i="127"/>
  <c r="P162" i="127"/>
  <c r="O162" i="127"/>
  <c r="N162" i="127"/>
  <c r="M162" i="127"/>
  <c r="L162" i="127"/>
  <c r="K162" i="127"/>
  <c r="I162" i="127"/>
  <c r="H162" i="127"/>
  <c r="G162" i="127"/>
  <c r="F162" i="127"/>
  <c r="E162" i="127"/>
  <c r="D162" i="127"/>
  <c r="AG161" i="127"/>
  <c r="AF161" i="127"/>
  <c r="AE161" i="127"/>
  <c r="AG160" i="127"/>
  <c r="AF160" i="127"/>
  <c r="AE160" i="127"/>
  <c r="AG159" i="127"/>
  <c r="AF159" i="127"/>
  <c r="AE159" i="127"/>
  <c r="AG158" i="127"/>
  <c r="AF158" i="127"/>
  <c r="AE158" i="127"/>
  <c r="AG157" i="127"/>
  <c r="AF157" i="127"/>
  <c r="AE157" i="127"/>
  <c r="AG156" i="127"/>
  <c r="AF156" i="127"/>
  <c r="AE156" i="127"/>
  <c r="AG155" i="127"/>
  <c r="AF155" i="127"/>
  <c r="AE155" i="127"/>
  <c r="AG154" i="127"/>
  <c r="AF154" i="127"/>
  <c r="AE154" i="127"/>
  <c r="AG153" i="127"/>
  <c r="AF153" i="127"/>
  <c r="AD152" i="127"/>
  <c r="AC152" i="127"/>
  <c r="AB152" i="127"/>
  <c r="AA152" i="127"/>
  <c r="Z152" i="127"/>
  <c r="Y152" i="127"/>
  <c r="X152" i="127"/>
  <c r="W152" i="127"/>
  <c r="V152" i="127"/>
  <c r="U152" i="127"/>
  <c r="T152" i="127"/>
  <c r="S152" i="127"/>
  <c r="R152" i="127"/>
  <c r="Q152" i="127"/>
  <c r="P152" i="127"/>
  <c r="O152" i="127"/>
  <c r="N152" i="127"/>
  <c r="M152" i="127"/>
  <c r="L152" i="127"/>
  <c r="K152" i="127"/>
  <c r="I152" i="127"/>
  <c r="H152" i="127"/>
  <c r="G152" i="127"/>
  <c r="F152" i="127"/>
  <c r="E152" i="127"/>
  <c r="D152" i="127"/>
  <c r="AG151" i="127"/>
  <c r="AF151" i="127"/>
  <c r="AE151" i="127"/>
  <c r="AG150" i="127"/>
  <c r="AE150" i="127"/>
  <c r="AG149" i="127"/>
  <c r="AE149" i="127"/>
  <c r="AG148" i="127"/>
  <c r="AE148" i="127"/>
  <c r="AG147" i="127"/>
  <c r="AE147" i="127"/>
  <c r="AG146" i="127"/>
  <c r="AE146" i="127"/>
  <c r="AG145" i="127"/>
  <c r="AE145" i="127"/>
  <c r="AG144" i="127"/>
  <c r="AE144" i="127"/>
  <c r="AG143" i="127"/>
  <c r="AE143" i="127"/>
  <c r="AD142" i="127"/>
  <c r="AC142" i="127"/>
  <c r="AB142" i="127"/>
  <c r="AA142" i="127"/>
  <c r="Z142" i="127"/>
  <c r="Y142" i="127"/>
  <c r="X142" i="127"/>
  <c r="W142" i="127"/>
  <c r="V142" i="127"/>
  <c r="U142" i="127"/>
  <c r="T142" i="127"/>
  <c r="S142" i="127"/>
  <c r="R142" i="127"/>
  <c r="Q142" i="127"/>
  <c r="P142" i="127"/>
  <c r="O142" i="127"/>
  <c r="N142" i="127"/>
  <c r="M142" i="127"/>
  <c r="L142" i="127"/>
  <c r="J142" i="127"/>
  <c r="I142" i="127"/>
  <c r="H142" i="127"/>
  <c r="G142" i="127"/>
  <c r="F142" i="127"/>
  <c r="D142" i="127"/>
  <c r="AG141" i="127"/>
  <c r="AF141" i="127"/>
  <c r="AE141" i="127"/>
  <c r="AG140" i="127"/>
  <c r="AF140" i="127"/>
  <c r="AE140" i="127"/>
  <c r="AG139" i="127"/>
  <c r="AF139" i="127"/>
  <c r="AE139" i="127"/>
  <c r="AG138" i="127"/>
  <c r="AF138" i="127"/>
  <c r="AE138" i="127"/>
  <c r="AG137" i="127"/>
  <c r="AF137" i="127"/>
  <c r="AE137" i="127"/>
  <c r="AG136" i="127"/>
  <c r="AF136" i="127"/>
  <c r="AE136" i="127"/>
  <c r="AG135" i="127"/>
  <c r="AF135" i="127"/>
  <c r="AE135" i="127"/>
  <c r="AG134" i="127"/>
  <c r="AF134" i="127"/>
  <c r="AE134" i="127"/>
  <c r="AG133" i="127"/>
  <c r="AF133" i="127"/>
  <c r="AD132" i="127"/>
  <c r="AC132" i="127"/>
  <c r="AB132" i="127"/>
  <c r="AA132" i="127"/>
  <c r="Z132" i="127"/>
  <c r="Y132" i="127"/>
  <c r="X132" i="127"/>
  <c r="W132" i="127"/>
  <c r="V132" i="127"/>
  <c r="U132" i="127"/>
  <c r="T132" i="127"/>
  <c r="S132" i="127"/>
  <c r="R132" i="127"/>
  <c r="Q132" i="127"/>
  <c r="P132" i="127"/>
  <c r="O132" i="127"/>
  <c r="N132" i="127"/>
  <c r="M132" i="127"/>
  <c r="L132" i="127"/>
  <c r="K132" i="127"/>
  <c r="I132" i="127"/>
  <c r="H132" i="127"/>
  <c r="G132" i="127"/>
  <c r="F132" i="127"/>
  <c r="E132" i="127"/>
  <c r="D132" i="127"/>
  <c r="AG131" i="127"/>
  <c r="AF131" i="127"/>
  <c r="AE131" i="127"/>
  <c r="AG130" i="127"/>
  <c r="AF130" i="127"/>
  <c r="AG129" i="127"/>
  <c r="AF129" i="127"/>
  <c r="AG128" i="127"/>
  <c r="AF128" i="127"/>
  <c r="AG127" i="127"/>
  <c r="AF127" i="127"/>
  <c r="AG126" i="127"/>
  <c r="AF126" i="127"/>
  <c r="AG125" i="127"/>
  <c r="AF125" i="127"/>
  <c r="AG124" i="127"/>
  <c r="AF124" i="127"/>
  <c r="AG123" i="127"/>
  <c r="AF123" i="127"/>
  <c r="AD122" i="127"/>
  <c r="AC122" i="127"/>
  <c r="AB122" i="127"/>
  <c r="AA122" i="127"/>
  <c r="Z122" i="127"/>
  <c r="X122" i="127"/>
  <c r="W122" i="127"/>
  <c r="V122" i="127"/>
  <c r="U122" i="127"/>
  <c r="T122" i="127"/>
  <c r="S122" i="127"/>
  <c r="R122" i="127"/>
  <c r="Q122" i="127"/>
  <c r="O122" i="127"/>
  <c r="N122" i="127"/>
  <c r="L122" i="127"/>
  <c r="K122" i="127"/>
  <c r="I122" i="127"/>
  <c r="H122" i="127"/>
  <c r="G122" i="127"/>
  <c r="F122" i="127"/>
  <c r="E122" i="127"/>
  <c r="AG121" i="127"/>
  <c r="AF121" i="127"/>
  <c r="AE121" i="127"/>
  <c r="AG120" i="127"/>
  <c r="AF120" i="127"/>
  <c r="AE120" i="127"/>
  <c r="AG119" i="127"/>
  <c r="AF119" i="127"/>
  <c r="AE119" i="127"/>
  <c r="AG118" i="127"/>
  <c r="AF118" i="127"/>
  <c r="AE118" i="127"/>
  <c r="AG117" i="127"/>
  <c r="AF117" i="127"/>
  <c r="AE117" i="127"/>
  <c r="AG116" i="127"/>
  <c r="AF116" i="127"/>
  <c r="AE116" i="127"/>
  <c r="AG115" i="127"/>
  <c r="AF115" i="127"/>
  <c r="AE115" i="127"/>
  <c r="AG114" i="127"/>
  <c r="AF114" i="127"/>
  <c r="AE114" i="127"/>
  <c r="AG113" i="127"/>
  <c r="AF113" i="127"/>
  <c r="AD112" i="127"/>
  <c r="AC112" i="127"/>
  <c r="AB112" i="127"/>
  <c r="AA112" i="127"/>
  <c r="Z112" i="127"/>
  <c r="Y112" i="127"/>
  <c r="X112" i="127"/>
  <c r="W112" i="127"/>
  <c r="V112" i="127"/>
  <c r="U112" i="127"/>
  <c r="T112" i="127"/>
  <c r="S112" i="127"/>
  <c r="R112" i="127"/>
  <c r="Q112" i="127"/>
  <c r="P112" i="127"/>
  <c r="O112" i="127"/>
  <c r="N112" i="127"/>
  <c r="M112" i="127"/>
  <c r="L112" i="127"/>
  <c r="K112" i="127"/>
  <c r="J112" i="127"/>
  <c r="I112" i="127"/>
  <c r="H112" i="127"/>
  <c r="G112" i="127"/>
  <c r="F112" i="127"/>
  <c r="E112" i="127"/>
  <c r="AG111" i="127"/>
  <c r="AF111" i="127"/>
  <c r="AE111" i="127"/>
  <c r="AG110" i="127"/>
  <c r="AF110" i="127"/>
  <c r="AE110" i="127"/>
  <c r="AG109" i="127"/>
  <c r="AF109" i="127"/>
  <c r="AE109" i="127"/>
  <c r="AG108" i="127"/>
  <c r="AF108" i="127"/>
  <c r="AE108" i="127"/>
  <c r="AG107" i="127"/>
  <c r="AF107" i="127"/>
  <c r="AE107" i="127"/>
  <c r="AG106" i="127"/>
  <c r="AF106" i="127"/>
  <c r="AE106" i="127"/>
  <c r="AG105" i="127"/>
  <c r="AF105" i="127"/>
  <c r="AE105" i="127"/>
  <c r="AG104" i="127"/>
  <c r="AF104" i="127"/>
  <c r="AE104" i="127"/>
  <c r="AG103" i="127"/>
  <c r="AF103" i="127"/>
  <c r="AE103" i="127"/>
  <c r="AD102" i="127"/>
  <c r="AC102" i="127"/>
  <c r="AB102" i="127"/>
  <c r="AA102" i="127"/>
  <c r="Z102" i="127"/>
  <c r="Y102" i="127"/>
  <c r="X102" i="127"/>
  <c r="W102" i="127"/>
  <c r="V102" i="127"/>
  <c r="U102" i="127"/>
  <c r="T102" i="127"/>
  <c r="S102" i="127"/>
  <c r="R102" i="127"/>
  <c r="Q102" i="127"/>
  <c r="P102" i="127"/>
  <c r="O102" i="127"/>
  <c r="N102" i="127"/>
  <c r="M102" i="127"/>
  <c r="L102" i="127"/>
  <c r="K102" i="127"/>
  <c r="J102" i="127"/>
  <c r="I102" i="127"/>
  <c r="H102" i="127"/>
  <c r="G102" i="127"/>
  <c r="F102" i="127"/>
  <c r="E102" i="127"/>
  <c r="AG101" i="127"/>
  <c r="AF101" i="127"/>
  <c r="AE101" i="127"/>
  <c r="AG100" i="127"/>
  <c r="AF100" i="127"/>
  <c r="AG99" i="127"/>
  <c r="AF99" i="127"/>
  <c r="AG98" i="127"/>
  <c r="AF98" i="127"/>
  <c r="AG97" i="127"/>
  <c r="AF97" i="127"/>
  <c r="AG96" i="127"/>
  <c r="AF96" i="127"/>
  <c r="AG95" i="127"/>
  <c r="AF95" i="127"/>
  <c r="AG94" i="127"/>
  <c r="AF94" i="127"/>
  <c r="AG93" i="127"/>
  <c r="AF93" i="127"/>
  <c r="AD92" i="127"/>
  <c r="AC92" i="127"/>
  <c r="AB92" i="127"/>
  <c r="AA92" i="127"/>
  <c r="Z92" i="127"/>
  <c r="X92" i="127"/>
  <c r="W92" i="127"/>
  <c r="V92" i="127"/>
  <c r="U92" i="127"/>
  <c r="T92" i="127"/>
  <c r="S92" i="127"/>
  <c r="R92" i="127"/>
  <c r="Q92" i="127"/>
  <c r="P92" i="127"/>
  <c r="O92" i="127"/>
  <c r="N92" i="127"/>
  <c r="M92" i="127"/>
  <c r="L92" i="127"/>
  <c r="K92" i="127"/>
  <c r="J92" i="127"/>
  <c r="I92" i="127"/>
  <c r="H92" i="127"/>
  <c r="G92" i="127"/>
  <c r="F92" i="127"/>
  <c r="E92" i="127"/>
  <c r="AG91" i="127"/>
  <c r="AG90" i="127" s="1"/>
  <c r="AF91" i="127"/>
  <c r="AF90" i="127" s="1"/>
  <c r="AE91" i="127"/>
  <c r="AE90" i="127" s="1"/>
  <c r="AD90" i="127"/>
  <c r="AC90" i="127"/>
  <c r="AB90" i="127"/>
  <c r="AA90" i="127"/>
  <c r="Z90" i="127"/>
  <c r="Y90" i="127"/>
  <c r="X90" i="127"/>
  <c r="W90" i="127"/>
  <c r="V90" i="127"/>
  <c r="U90" i="127"/>
  <c r="T90" i="127"/>
  <c r="S90" i="127"/>
  <c r="R90" i="127"/>
  <c r="Q90" i="127"/>
  <c r="P90" i="127"/>
  <c r="O90" i="127"/>
  <c r="N90" i="127"/>
  <c r="M90" i="127"/>
  <c r="L90" i="127"/>
  <c r="K90" i="127"/>
  <c r="J90" i="127"/>
  <c r="I90" i="127"/>
  <c r="H90" i="127"/>
  <c r="G90" i="127"/>
  <c r="F90" i="127"/>
  <c r="E90" i="127"/>
  <c r="D90" i="127"/>
  <c r="AG89" i="127"/>
  <c r="AF89" i="127"/>
  <c r="AE89" i="127"/>
  <c r="AG88" i="127"/>
  <c r="AF88" i="127"/>
  <c r="AG87" i="127"/>
  <c r="AF87" i="127"/>
  <c r="AG86" i="127"/>
  <c r="AF86" i="127"/>
  <c r="AG85" i="127"/>
  <c r="AF85" i="127"/>
  <c r="AG84" i="127"/>
  <c r="AF84" i="127"/>
  <c r="AG83" i="127"/>
  <c r="AF83" i="127"/>
  <c r="AG82" i="127"/>
  <c r="AF82" i="127"/>
  <c r="AG81" i="127"/>
  <c r="AF81" i="127"/>
  <c r="AD80" i="127"/>
  <c r="AC80" i="127"/>
  <c r="AB80" i="127"/>
  <c r="AA80" i="127"/>
  <c r="Z80" i="127"/>
  <c r="X80" i="127"/>
  <c r="W80" i="127"/>
  <c r="V80" i="127"/>
  <c r="U80" i="127"/>
  <c r="T80" i="127"/>
  <c r="S80" i="127"/>
  <c r="R80" i="127"/>
  <c r="Q80" i="127"/>
  <c r="P80" i="127"/>
  <c r="O80" i="127"/>
  <c r="N80" i="127"/>
  <c r="M80" i="127"/>
  <c r="L80" i="127"/>
  <c r="K80" i="127"/>
  <c r="J80" i="127"/>
  <c r="I80" i="127"/>
  <c r="H80" i="127"/>
  <c r="G80" i="127"/>
  <c r="F80" i="127"/>
  <c r="E80" i="127"/>
  <c r="AG79" i="127"/>
  <c r="AF79" i="127"/>
  <c r="AG78" i="127"/>
  <c r="AF78" i="127"/>
  <c r="AG77" i="127"/>
  <c r="AF77" i="127"/>
  <c r="AG76" i="127"/>
  <c r="AF76" i="127"/>
  <c r="AG75" i="127"/>
  <c r="AF75" i="127"/>
  <c r="AG74" i="127"/>
  <c r="AF74" i="127"/>
  <c r="AG73" i="127"/>
  <c r="AF73" i="127"/>
  <c r="AG72" i="127"/>
  <c r="AF72" i="127"/>
  <c r="AE72" i="127"/>
  <c r="AG71" i="127"/>
  <c r="AF71" i="127"/>
  <c r="AG70" i="127"/>
  <c r="AF70" i="127"/>
  <c r="AD69" i="127"/>
  <c r="AC69" i="127"/>
  <c r="AB69" i="127"/>
  <c r="AA69" i="127"/>
  <c r="Z69" i="127"/>
  <c r="Y69" i="127"/>
  <c r="X69" i="127"/>
  <c r="W69" i="127"/>
  <c r="V69" i="127"/>
  <c r="U69" i="127"/>
  <c r="T69" i="127"/>
  <c r="S69" i="127"/>
  <c r="R69" i="127"/>
  <c r="Q69" i="127"/>
  <c r="P69" i="127"/>
  <c r="O69" i="127"/>
  <c r="N69" i="127"/>
  <c r="M69" i="127"/>
  <c r="L69" i="127"/>
  <c r="K69" i="127"/>
  <c r="I69" i="127"/>
  <c r="H69" i="127"/>
  <c r="G69" i="127"/>
  <c r="F69" i="127"/>
  <c r="E69" i="127"/>
  <c r="D69" i="127"/>
  <c r="AG68" i="127"/>
  <c r="AF68" i="127"/>
  <c r="D409" i="127"/>
  <c r="AG67" i="127"/>
  <c r="AF67" i="127"/>
  <c r="D408" i="127"/>
  <c r="AG66" i="127"/>
  <c r="AF66" i="127"/>
  <c r="AG65" i="127"/>
  <c r="AF65" i="127"/>
  <c r="AG64" i="127"/>
  <c r="AF64" i="127"/>
  <c r="AG63" i="127"/>
  <c r="AF63" i="127"/>
  <c r="AG62" i="127"/>
  <c r="AF62" i="127"/>
  <c r="AG61" i="127"/>
  <c r="AF61" i="127"/>
  <c r="AG60" i="127"/>
  <c r="AF60" i="127"/>
  <c r="AG59" i="127"/>
  <c r="AF59" i="127"/>
  <c r="AD58" i="127"/>
  <c r="AC58" i="127"/>
  <c r="AB58" i="127"/>
  <c r="AA58" i="127"/>
  <c r="Z58" i="127"/>
  <c r="Y58" i="127"/>
  <c r="X58" i="127"/>
  <c r="W58" i="127"/>
  <c r="V58" i="127"/>
  <c r="U58" i="127"/>
  <c r="T58" i="127"/>
  <c r="S58" i="127"/>
  <c r="R58" i="127"/>
  <c r="Q58" i="127"/>
  <c r="O58" i="127"/>
  <c r="N58" i="127"/>
  <c r="L58" i="127"/>
  <c r="K58" i="127"/>
  <c r="J58" i="127"/>
  <c r="I58" i="127"/>
  <c r="H58" i="127"/>
  <c r="G58" i="127"/>
  <c r="F58" i="127"/>
  <c r="E58" i="127"/>
  <c r="AG57" i="127"/>
  <c r="AG56" i="127" s="1"/>
  <c r="AF57" i="127"/>
  <c r="AF56" i="127" s="1"/>
  <c r="AE57" i="127"/>
  <c r="AE56" i="127" s="1"/>
  <c r="AD56" i="127"/>
  <c r="AC56" i="127"/>
  <c r="AB56" i="127"/>
  <c r="AA56" i="127"/>
  <c r="Z56" i="127"/>
  <c r="Y56" i="127"/>
  <c r="X56" i="127"/>
  <c r="W56" i="127"/>
  <c r="V56" i="127"/>
  <c r="U56" i="127"/>
  <c r="T56" i="127"/>
  <c r="S56" i="127"/>
  <c r="R56" i="127"/>
  <c r="Q56" i="127"/>
  <c r="P56" i="127"/>
  <c r="O56" i="127"/>
  <c r="N56" i="127"/>
  <c r="M56" i="127"/>
  <c r="L56" i="127"/>
  <c r="K56" i="127"/>
  <c r="J56" i="127"/>
  <c r="I56" i="127"/>
  <c r="H56" i="127"/>
  <c r="G56" i="127"/>
  <c r="F56" i="127"/>
  <c r="E56" i="127"/>
  <c r="D56" i="127"/>
  <c r="AG55" i="127"/>
  <c r="AF55" i="127"/>
  <c r="AF54" i="127" s="1"/>
  <c r="AE55" i="127"/>
  <c r="AE54" i="127" s="1"/>
  <c r="AG54" i="127"/>
  <c r="AD54" i="127"/>
  <c r="AC54" i="127"/>
  <c r="AB54" i="127"/>
  <c r="AA54" i="127"/>
  <c r="Z54" i="127"/>
  <c r="Y54" i="127"/>
  <c r="X54" i="127"/>
  <c r="W54" i="127"/>
  <c r="V54" i="127"/>
  <c r="U54" i="127"/>
  <c r="T54" i="127"/>
  <c r="S54" i="127"/>
  <c r="R54" i="127"/>
  <c r="Q54" i="127"/>
  <c r="P54" i="127"/>
  <c r="O54" i="127"/>
  <c r="N54" i="127"/>
  <c r="M54" i="127"/>
  <c r="L54" i="127"/>
  <c r="K54" i="127"/>
  <c r="J54" i="127"/>
  <c r="I54" i="127"/>
  <c r="H54" i="127"/>
  <c r="G54" i="127"/>
  <c r="F54" i="127"/>
  <c r="E54" i="127"/>
  <c r="D54" i="127"/>
  <c r="AG53" i="127"/>
  <c r="AF53" i="127"/>
  <c r="AE53" i="127"/>
  <c r="AG52" i="127"/>
  <c r="AF52" i="127"/>
  <c r="AE52" i="127"/>
  <c r="AD51" i="127"/>
  <c r="AC51" i="127"/>
  <c r="AB51" i="127"/>
  <c r="AA51" i="127"/>
  <c r="Z51" i="127"/>
  <c r="Y51" i="127"/>
  <c r="X51" i="127"/>
  <c r="W51" i="127"/>
  <c r="V51" i="127"/>
  <c r="U51" i="127"/>
  <c r="T51" i="127"/>
  <c r="S51" i="127"/>
  <c r="R51" i="127"/>
  <c r="Q51" i="127"/>
  <c r="P51" i="127"/>
  <c r="O51" i="127"/>
  <c r="N51" i="127"/>
  <c r="M51" i="127"/>
  <c r="L51" i="127"/>
  <c r="K51" i="127"/>
  <c r="J51" i="127"/>
  <c r="I51" i="127"/>
  <c r="H51" i="127"/>
  <c r="G51" i="127"/>
  <c r="F51" i="127"/>
  <c r="E51" i="127"/>
  <c r="D51" i="127"/>
  <c r="AG50" i="127"/>
  <c r="AF50" i="127"/>
  <c r="AE50" i="127"/>
  <c r="AG49" i="127"/>
  <c r="AF49" i="127"/>
  <c r="AG48" i="127"/>
  <c r="AF48" i="127"/>
  <c r="AG47" i="127"/>
  <c r="AF47" i="127"/>
  <c r="AG46" i="127"/>
  <c r="AF46" i="127"/>
  <c r="AG45" i="127"/>
  <c r="AF45" i="127"/>
  <c r="AG44" i="127"/>
  <c r="AF44" i="127"/>
  <c r="AG43" i="127"/>
  <c r="AF43" i="127"/>
  <c r="AG42" i="127"/>
  <c r="AF42" i="127"/>
  <c r="AD41" i="127"/>
  <c r="AC41" i="127"/>
  <c r="AB41" i="127"/>
  <c r="AA41" i="127"/>
  <c r="Z41" i="127"/>
  <c r="Y41" i="127"/>
  <c r="X41" i="127"/>
  <c r="W41" i="127"/>
  <c r="V41" i="127"/>
  <c r="U41" i="127"/>
  <c r="T41" i="127"/>
  <c r="S41" i="127"/>
  <c r="R41" i="127"/>
  <c r="Q41" i="127"/>
  <c r="O41" i="127"/>
  <c r="N41" i="127"/>
  <c r="M41" i="127"/>
  <c r="L41" i="127"/>
  <c r="K41" i="127"/>
  <c r="J41" i="127"/>
  <c r="I41" i="127"/>
  <c r="H41" i="127"/>
  <c r="G41" i="127"/>
  <c r="F41" i="127"/>
  <c r="E41" i="127"/>
  <c r="AG40" i="127"/>
  <c r="AG39" i="127" s="1"/>
  <c r="AF40" i="127"/>
  <c r="AF39" i="127" s="1"/>
  <c r="AE40" i="127"/>
  <c r="AE39" i="127" s="1"/>
  <c r="AD39" i="127"/>
  <c r="AC39" i="127"/>
  <c r="AB39" i="127"/>
  <c r="AA39" i="127"/>
  <c r="Z39" i="127"/>
  <c r="Y39" i="127"/>
  <c r="X39" i="127"/>
  <c r="W39" i="127"/>
  <c r="V39" i="127"/>
  <c r="U39" i="127"/>
  <c r="T39" i="127"/>
  <c r="S39" i="127"/>
  <c r="R39" i="127"/>
  <c r="Q39" i="127"/>
  <c r="P39" i="127"/>
  <c r="O39" i="127"/>
  <c r="N39" i="127"/>
  <c r="M39" i="127"/>
  <c r="L39" i="127"/>
  <c r="K39" i="127"/>
  <c r="I39" i="127"/>
  <c r="H39" i="127"/>
  <c r="G39" i="127"/>
  <c r="F39" i="127"/>
  <c r="E39" i="127"/>
  <c r="D39" i="127"/>
  <c r="AG38" i="127"/>
  <c r="AF38" i="127"/>
  <c r="AG37" i="127"/>
  <c r="AF37" i="127"/>
  <c r="AG36" i="127"/>
  <c r="AF36" i="127"/>
  <c r="AG35" i="127"/>
  <c r="AF35" i="127"/>
  <c r="AG34" i="127"/>
  <c r="AF34" i="127"/>
  <c r="AE34" i="127"/>
  <c r="AG33" i="127"/>
  <c r="AF33" i="127"/>
  <c r="AE33" i="127"/>
  <c r="AG32" i="127"/>
  <c r="AF32" i="127"/>
  <c r="AE32" i="127"/>
  <c r="AG31" i="127"/>
  <c r="AF31" i="127"/>
  <c r="AG30" i="127"/>
  <c r="AF30" i="127"/>
  <c r="AE30" i="127"/>
  <c r="AD29" i="127"/>
  <c r="AC29" i="127"/>
  <c r="AB29" i="127"/>
  <c r="AA29" i="127"/>
  <c r="Z29" i="127"/>
  <c r="Y29" i="127"/>
  <c r="X29" i="127"/>
  <c r="W29" i="127"/>
  <c r="V29" i="127"/>
  <c r="U29" i="127"/>
  <c r="T29" i="127"/>
  <c r="S29" i="127"/>
  <c r="R29" i="127"/>
  <c r="Q29" i="127"/>
  <c r="P29" i="127"/>
  <c r="O29" i="127"/>
  <c r="N29" i="127"/>
  <c r="M29" i="127"/>
  <c r="L29" i="127"/>
  <c r="K29" i="127"/>
  <c r="I29" i="127"/>
  <c r="H29" i="127"/>
  <c r="G29" i="127"/>
  <c r="F29" i="127"/>
  <c r="E29" i="127"/>
  <c r="D29" i="127"/>
  <c r="AG28" i="127"/>
  <c r="AF28" i="127"/>
  <c r="AE28" i="127"/>
  <c r="AG27" i="127"/>
  <c r="AF27" i="127"/>
  <c r="AE27" i="127"/>
  <c r="AG26" i="127"/>
  <c r="AF26" i="127"/>
  <c r="AE26" i="127"/>
  <c r="AG25" i="127"/>
  <c r="AF25" i="127"/>
  <c r="AE25" i="127"/>
  <c r="AG24" i="127"/>
  <c r="AF24" i="127"/>
  <c r="AE24" i="127"/>
  <c r="AG23" i="127"/>
  <c r="AF23" i="127"/>
  <c r="AE23" i="127"/>
  <c r="AG22" i="127"/>
  <c r="AF22" i="127"/>
  <c r="AE22" i="127"/>
  <c r="AG21" i="127"/>
  <c r="AF21" i="127"/>
  <c r="AG20" i="127"/>
  <c r="AF20" i="127"/>
  <c r="AE20" i="127"/>
  <c r="AD19" i="127"/>
  <c r="AC19" i="127"/>
  <c r="AB19" i="127"/>
  <c r="AA19" i="127"/>
  <c r="Z19" i="127"/>
  <c r="Y19" i="127"/>
  <c r="X19" i="127"/>
  <c r="W19" i="127"/>
  <c r="V19" i="127"/>
  <c r="U19" i="127"/>
  <c r="T19" i="127"/>
  <c r="S19" i="127"/>
  <c r="R19" i="127"/>
  <c r="Q19" i="127"/>
  <c r="P19" i="127"/>
  <c r="O19" i="127"/>
  <c r="N19" i="127"/>
  <c r="M19" i="127"/>
  <c r="L19" i="127"/>
  <c r="K19" i="127"/>
  <c r="J19" i="127"/>
  <c r="I19" i="127"/>
  <c r="H19" i="127"/>
  <c r="G19" i="127"/>
  <c r="F19" i="127"/>
  <c r="E19" i="127"/>
  <c r="AG18" i="127"/>
  <c r="AF18" i="127"/>
  <c r="AG17" i="127"/>
  <c r="AF17" i="127"/>
  <c r="AG16" i="127"/>
  <c r="AF16" i="127"/>
  <c r="AG15" i="127"/>
  <c r="AF15" i="127"/>
  <c r="AG14" i="127"/>
  <c r="AF14" i="127"/>
  <c r="AG13" i="127"/>
  <c r="AF13" i="127"/>
  <c r="AG12" i="127"/>
  <c r="AF12" i="127"/>
  <c r="AG11" i="127"/>
  <c r="AF11" i="127"/>
  <c r="AG10" i="127"/>
  <c r="AF10" i="127"/>
  <c r="AG9" i="127"/>
  <c r="AF9" i="127"/>
  <c r="AD8" i="127"/>
  <c r="AC8" i="127"/>
  <c r="AB8" i="127"/>
  <c r="AA8" i="127"/>
  <c r="Z8" i="127"/>
  <c r="Y8" i="127"/>
  <c r="X8" i="127"/>
  <c r="W8" i="127"/>
  <c r="V8" i="127"/>
  <c r="U8" i="127"/>
  <c r="T8" i="127"/>
  <c r="S8" i="127"/>
  <c r="R8" i="127"/>
  <c r="Q8" i="127"/>
  <c r="O8" i="127"/>
  <c r="N8" i="127"/>
  <c r="L8" i="127"/>
  <c r="K8" i="127"/>
  <c r="J8" i="127"/>
  <c r="I8" i="127"/>
  <c r="H8" i="127"/>
  <c r="G8" i="127"/>
  <c r="F8" i="127"/>
  <c r="E8" i="127"/>
  <c r="AG7" i="127"/>
  <c r="AG467" i="127" s="1"/>
  <c r="AF7" i="127"/>
  <c r="AE7" i="127"/>
  <c r="AG6" i="127"/>
  <c r="AG466" i="127" s="1"/>
  <c r="AF6" i="127"/>
  <c r="AE6" i="127"/>
  <c r="N436" i="127" l="1"/>
  <c r="X451" i="127"/>
  <c r="G413" i="127"/>
  <c r="G417" i="127"/>
  <c r="AG51" i="127"/>
  <c r="S413" i="127"/>
  <c r="S417" i="127"/>
  <c r="M420" i="127"/>
  <c r="V417" i="127"/>
  <c r="AF302" i="127"/>
  <c r="AC437" i="127"/>
  <c r="Y424" i="127"/>
  <c r="S415" i="127"/>
  <c r="AB415" i="127"/>
  <c r="G412" i="127"/>
  <c r="G410" i="127" s="1"/>
  <c r="S416" i="127"/>
  <c r="T437" i="127"/>
  <c r="AB412" i="127"/>
  <c r="AB416" i="127"/>
  <c r="J419" i="127"/>
  <c r="T440" i="127"/>
  <c r="P419" i="127"/>
  <c r="S419" i="127"/>
  <c r="S412" i="127"/>
  <c r="AG132" i="127"/>
  <c r="AB411" i="127"/>
  <c r="G416" i="127"/>
  <c r="V419" i="127"/>
  <c r="AG468" i="127"/>
  <c r="AG122" i="127"/>
  <c r="M419" i="127"/>
  <c r="G414" i="127"/>
  <c r="U451" i="127"/>
  <c r="AF266" i="127"/>
  <c r="S414" i="127"/>
  <c r="S418" i="127"/>
  <c r="Y420" i="127"/>
  <c r="AF162" i="127"/>
  <c r="AA451" i="127"/>
  <c r="S424" i="127"/>
  <c r="AG238" i="127"/>
  <c r="V420" i="127"/>
  <c r="V424" i="127"/>
  <c r="K436" i="127"/>
  <c r="S411" i="127"/>
  <c r="V415" i="127"/>
  <c r="G418" i="127"/>
  <c r="AB425" i="127"/>
  <c r="AB414" i="127"/>
  <c r="AB418" i="127"/>
  <c r="M403" i="127"/>
  <c r="AF238" i="127"/>
  <c r="AF436" i="127" s="1"/>
  <c r="AE266" i="127"/>
  <c r="AE142" i="127"/>
  <c r="AF8" i="127"/>
  <c r="V412" i="127"/>
  <c r="Y419" i="127"/>
  <c r="AF192" i="127"/>
  <c r="AG19" i="127"/>
  <c r="X452" i="127"/>
  <c r="X453" i="127" s="1"/>
  <c r="AG266" i="127"/>
  <c r="G420" i="127"/>
  <c r="AF112" i="127"/>
  <c r="AB413" i="127"/>
  <c r="AB417" i="127"/>
  <c r="S420" i="127"/>
  <c r="AG162" i="127"/>
  <c r="AF122" i="127"/>
  <c r="AE206" i="127"/>
  <c r="V414" i="127"/>
  <c r="V418" i="127"/>
  <c r="AB420" i="127"/>
  <c r="F468" i="127"/>
  <c r="AG58" i="127"/>
  <c r="S399" i="127"/>
  <c r="O468" i="127"/>
  <c r="R468" i="127"/>
  <c r="T439" i="127"/>
  <c r="T441" i="127" s="1"/>
  <c r="AG8" i="127"/>
  <c r="X455" i="127"/>
  <c r="AF58" i="127"/>
  <c r="AF102" i="127"/>
  <c r="AG41" i="127"/>
  <c r="H440" i="127"/>
  <c r="Z440" i="127"/>
  <c r="AG69" i="127"/>
  <c r="AF19" i="127"/>
  <c r="AG112" i="127"/>
  <c r="AG142" i="127"/>
  <c r="AG192" i="127"/>
  <c r="P420" i="127"/>
  <c r="AF41" i="127"/>
  <c r="H439" i="127"/>
  <c r="AD454" i="127"/>
  <c r="AF80" i="127"/>
  <c r="N439" i="127"/>
  <c r="AE51" i="127"/>
  <c r="AG80" i="127"/>
  <c r="AG29" i="127"/>
  <c r="AF51" i="127"/>
  <c r="AF206" i="127"/>
  <c r="AE216" i="127"/>
  <c r="W437" i="127"/>
  <c r="S430" i="127"/>
  <c r="S432" i="127" s="1"/>
  <c r="AG252" i="127"/>
  <c r="S388" i="127"/>
  <c r="H437" i="127"/>
  <c r="AG302" i="127"/>
  <c r="AB388" i="127"/>
  <c r="AF29" i="127"/>
  <c r="AF152" i="127"/>
  <c r="AG172" i="127"/>
  <c r="AF216" i="127"/>
  <c r="G430" i="127"/>
  <c r="G432" i="127" s="1"/>
  <c r="W445" i="127"/>
  <c r="W447" i="127" s="1"/>
  <c r="AF69" i="127"/>
  <c r="AG92" i="127"/>
  <c r="AG102" i="127"/>
  <c r="AF132" i="127"/>
  <c r="AF228" i="127"/>
  <c r="Z436" i="127"/>
  <c r="AA460" i="127"/>
  <c r="AA462" i="127" s="1"/>
  <c r="AE363" i="127"/>
  <c r="AF92" i="127"/>
  <c r="AB430" i="127"/>
  <c r="AB432" i="127" s="1"/>
  <c r="AG363" i="127"/>
  <c r="AF368" i="127"/>
  <c r="AF182" i="127"/>
  <c r="G399" i="127"/>
  <c r="I468" i="127"/>
  <c r="AG228" i="127"/>
  <c r="AF252" i="127"/>
  <c r="AF323" i="127"/>
  <c r="AF437" i="127" s="1"/>
  <c r="D397" i="127"/>
  <c r="AE17" i="127"/>
  <c r="AE397" i="127" s="1"/>
  <c r="I451" i="127"/>
  <c r="Y404" i="127"/>
  <c r="M402" i="127"/>
  <c r="AE84" i="127"/>
  <c r="M406" i="127"/>
  <c r="AE88" i="127"/>
  <c r="Y395" i="127"/>
  <c r="M401" i="127"/>
  <c r="AD451" i="127"/>
  <c r="P401" i="127"/>
  <c r="Y403" i="127"/>
  <c r="P405" i="127"/>
  <c r="M400" i="127"/>
  <c r="Y396" i="127"/>
  <c r="Y405" i="127"/>
  <c r="AF173" i="127"/>
  <c r="P404" i="127"/>
  <c r="M404" i="127"/>
  <c r="AF178" i="127"/>
  <c r="AE47" i="127"/>
  <c r="P425" i="127"/>
  <c r="M396" i="127"/>
  <c r="P403" i="127"/>
  <c r="P402" i="127"/>
  <c r="AE324" i="127"/>
  <c r="AE323" i="127" s="1"/>
  <c r="AG316" i="127"/>
  <c r="AF145" i="127"/>
  <c r="Y406" i="127"/>
  <c r="AF146" i="127"/>
  <c r="AE244" i="127"/>
  <c r="AE45" i="127"/>
  <c r="AE81" i="127"/>
  <c r="M391" i="127"/>
  <c r="AF279" i="127"/>
  <c r="AF278" i="127" s="1"/>
  <c r="F323" i="127"/>
  <c r="F452" i="127" s="1"/>
  <c r="AG327" i="127"/>
  <c r="AE240" i="127"/>
  <c r="AE96" i="127"/>
  <c r="AE100" i="127"/>
  <c r="J400" i="127"/>
  <c r="AG318" i="127"/>
  <c r="AF179" i="127"/>
  <c r="AG314" i="127"/>
  <c r="P406" i="127"/>
  <c r="AG379" i="127"/>
  <c r="AG378" i="127" s="1"/>
  <c r="AE14" i="127"/>
  <c r="G228" i="127"/>
  <c r="G424" i="127" s="1"/>
  <c r="AE44" i="127"/>
  <c r="AE186" i="127"/>
  <c r="L206" i="127"/>
  <c r="L454" i="127" s="1"/>
  <c r="AE234" i="127"/>
  <c r="AE9" i="127"/>
  <c r="D8" i="127"/>
  <c r="M122" i="127"/>
  <c r="Y122" i="127"/>
  <c r="AE13" i="127"/>
  <c r="AE46" i="127"/>
  <c r="Y402" i="127"/>
  <c r="AE128" i="127"/>
  <c r="AE10" i="127"/>
  <c r="M393" i="127"/>
  <c r="D404" i="127"/>
  <c r="J403" i="127"/>
  <c r="AE86" i="127"/>
  <c r="AF149" i="127"/>
  <c r="AE229" i="127"/>
  <c r="AE243" i="127"/>
  <c r="AE246" i="127"/>
  <c r="J122" i="127"/>
  <c r="M392" i="127"/>
  <c r="M414" i="127" s="1"/>
  <c r="AE87" i="127"/>
  <c r="AE254" i="127"/>
  <c r="AF297" i="127"/>
  <c r="AF296" i="127" s="1"/>
  <c r="AF446" i="127" s="1"/>
  <c r="AG209" i="127"/>
  <c r="M390" i="127"/>
  <c r="Y400" i="127"/>
  <c r="J29" i="127"/>
  <c r="D400" i="127"/>
  <c r="AE126" i="127"/>
  <c r="AF177" i="127"/>
  <c r="O216" i="127"/>
  <c r="O455" i="127" s="1"/>
  <c r="AA206" i="127"/>
  <c r="AA454" i="127" s="1"/>
  <c r="AG214" i="127"/>
  <c r="P238" i="127"/>
  <c r="Y393" i="127"/>
  <c r="AE94" i="127"/>
  <c r="AE124" i="127"/>
  <c r="AG328" i="127"/>
  <c r="D41" i="127"/>
  <c r="M394" i="127"/>
  <c r="J396" i="127"/>
  <c r="AE279" i="127"/>
  <c r="AE278" i="127" s="1"/>
  <c r="Y182" i="127"/>
  <c r="J182" i="127"/>
  <c r="O323" i="127"/>
  <c r="O452" i="127" s="1"/>
  <c r="AE43" i="127"/>
  <c r="D401" i="127"/>
  <c r="P407" i="127"/>
  <c r="AE82" i="127"/>
  <c r="AE129" i="127"/>
  <c r="J152" i="127"/>
  <c r="AE187" i="127"/>
  <c r="E142" i="127"/>
  <c r="E439" i="127" s="1"/>
  <c r="R451" i="127"/>
  <c r="D430" i="127"/>
  <c r="AG384" i="127"/>
  <c r="AG383" i="127" s="1"/>
  <c r="J398" i="127"/>
  <c r="AE38" i="127"/>
  <c r="AE127" i="127"/>
  <c r="AE125" i="127"/>
  <c r="F206" i="127"/>
  <c r="F454" i="127" s="1"/>
  <c r="AA216" i="127"/>
  <c r="AA455" i="127" s="1"/>
  <c r="G252" i="127"/>
  <c r="G425" i="127" s="1"/>
  <c r="Y278" i="127"/>
  <c r="Y430" i="127" s="1"/>
  <c r="AE242" i="127"/>
  <c r="AE297" i="127"/>
  <c r="P8" i="127"/>
  <c r="M405" i="127"/>
  <c r="Y391" i="127"/>
  <c r="J405" i="127"/>
  <c r="D122" i="127"/>
  <c r="M182" i="127"/>
  <c r="Y407" i="127"/>
  <c r="AF176" i="127"/>
  <c r="AF180" i="127"/>
  <c r="P182" i="127"/>
  <c r="AE188" i="127"/>
  <c r="D238" i="127"/>
  <c r="D431" i="127"/>
  <c r="AE36" i="127"/>
  <c r="M58" i="127"/>
  <c r="AG213" i="127"/>
  <c r="R216" i="127"/>
  <c r="R455" i="127" s="1"/>
  <c r="AG222" i="127"/>
  <c r="AE258" i="127"/>
  <c r="D398" i="127"/>
  <c r="AE98" i="127"/>
  <c r="M389" i="127"/>
  <c r="AE18" i="127"/>
  <c r="AE42" i="127"/>
  <c r="D403" i="127"/>
  <c r="Y390" i="127"/>
  <c r="Y392" i="127"/>
  <c r="Y394" i="127"/>
  <c r="AE123" i="127"/>
  <c r="J132" i="127"/>
  <c r="AF147" i="127"/>
  <c r="AE153" i="127"/>
  <c r="AE152" i="127" s="1"/>
  <c r="AG212" i="127"/>
  <c r="AE257" i="127"/>
  <c r="AE260" i="127"/>
  <c r="AG329" i="127"/>
  <c r="P41" i="127"/>
  <c r="AF143" i="127"/>
  <c r="AF174" i="127"/>
  <c r="AE185" i="127"/>
  <c r="AE192" i="127"/>
  <c r="AG211" i="127"/>
  <c r="P228" i="127"/>
  <c r="AE232" i="127"/>
  <c r="AE236" i="127"/>
  <c r="AG326" i="127"/>
  <c r="M395" i="127"/>
  <c r="D19" i="127"/>
  <c r="AE48" i="127"/>
  <c r="D405" i="127"/>
  <c r="D80" i="127"/>
  <c r="AE99" i="127"/>
  <c r="D112" i="127"/>
  <c r="AE184" i="127"/>
  <c r="AG210" i="127"/>
  <c r="AG219" i="127"/>
  <c r="AE259" i="127"/>
  <c r="AG308" i="127"/>
  <c r="AG310" i="127"/>
  <c r="R323" i="127"/>
  <c r="R452" i="127" s="1"/>
  <c r="AG331" i="127"/>
  <c r="F451" i="127"/>
  <c r="O451" i="127"/>
  <c r="P400" i="127"/>
  <c r="J407" i="127"/>
  <c r="AE83" i="127"/>
  <c r="AE85" i="127"/>
  <c r="AE183" i="127"/>
  <c r="AF276" i="127"/>
  <c r="AF275" i="127" s="1"/>
  <c r="AE102" i="127"/>
  <c r="AF148" i="127"/>
  <c r="AE190" i="127"/>
  <c r="O206" i="127"/>
  <c r="O454" i="127" s="1"/>
  <c r="AG208" i="127"/>
  <c r="AG217" i="127"/>
  <c r="AE230" i="127"/>
  <c r="M228" i="127"/>
  <c r="AE235" i="127"/>
  <c r="AE253" i="127"/>
  <c r="AE263" i="127"/>
  <c r="AE262" i="127" s="1"/>
  <c r="AE265" i="127"/>
  <c r="AE264" i="127" s="1"/>
  <c r="J296" i="127"/>
  <c r="J431" i="127" s="1"/>
  <c r="R305" i="127"/>
  <c r="AG325" i="127"/>
  <c r="F378" i="127"/>
  <c r="M407" i="127"/>
  <c r="AE68" i="127"/>
  <c r="Y401" i="127"/>
  <c r="D102" i="127"/>
  <c r="AF150" i="127"/>
  <c r="K172" i="127"/>
  <c r="K440" i="127" s="1"/>
  <c r="AF175" i="127"/>
  <c r="AE189" i="127"/>
  <c r="AE205" i="127"/>
  <c r="AE204" i="127" s="1"/>
  <c r="L216" i="127"/>
  <c r="L455" i="127" s="1"/>
  <c r="AG224" i="127"/>
  <c r="AE239" i="127"/>
  <c r="AE303" i="127"/>
  <c r="AE302" i="127" s="1"/>
  <c r="AG330" i="127"/>
  <c r="P122" i="127"/>
  <c r="W439" i="127"/>
  <c r="D391" i="127"/>
  <c r="P392" i="127"/>
  <c r="D395" i="127"/>
  <c r="P396" i="127"/>
  <c r="AE21" i="127"/>
  <c r="AE19" i="127" s="1"/>
  <c r="J39" i="127"/>
  <c r="AE60" i="127"/>
  <c r="AE64" i="127"/>
  <c r="AE67" i="127"/>
  <c r="AE408" i="127" s="1"/>
  <c r="J402" i="127"/>
  <c r="AE73" i="127"/>
  <c r="D92" i="127"/>
  <c r="AE95" i="127"/>
  <c r="AG218" i="127"/>
  <c r="AE231" i="127"/>
  <c r="E437" i="127"/>
  <c r="J404" i="127"/>
  <c r="AE75" i="127"/>
  <c r="X454" i="127"/>
  <c r="AE12" i="127"/>
  <c r="AE16" i="127"/>
  <c r="D407" i="127"/>
  <c r="J425" i="127"/>
  <c r="AE71" i="127"/>
  <c r="AG152" i="127"/>
  <c r="AG207" i="127"/>
  <c r="R206" i="127"/>
  <c r="R454" i="127" s="1"/>
  <c r="AE276" i="127"/>
  <c r="AE275" i="127" s="1"/>
  <c r="J275" i="127"/>
  <c r="J430" i="127" s="1"/>
  <c r="R297" i="127"/>
  <c r="R296" i="127" s="1"/>
  <c r="R461" i="127" s="1"/>
  <c r="AG276" i="127"/>
  <c r="AG275" i="127" s="1"/>
  <c r="R275" i="127"/>
  <c r="R460" i="127" s="1"/>
  <c r="AE49" i="127"/>
  <c r="I454" i="127"/>
  <c r="D394" i="127"/>
  <c r="J390" i="127"/>
  <c r="J394" i="127"/>
  <c r="L451" i="127"/>
  <c r="L453" i="127" s="1"/>
  <c r="AC440" i="127"/>
  <c r="AE63" i="127"/>
  <c r="AE78" i="127"/>
  <c r="AE97" i="127"/>
  <c r="AE130" i="127"/>
  <c r="AE133" i="127"/>
  <c r="AE132" i="127" s="1"/>
  <c r="K142" i="127"/>
  <c r="K439" i="127" s="1"/>
  <c r="D182" i="127"/>
  <c r="AG279" i="127"/>
  <c r="AG278" i="127" s="1"/>
  <c r="F278" i="127"/>
  <c r="D390" i="127"/>
  <c r="AB424" i="127"/>
  <c r="AB426" i="127" s="1"/>
  <c r="U455" i="127"/>
  <c r="AE59" i="127"/>
  <c r="Z439" i="127"/>
  <c r="AE11" i="127"/>
  <c r="AE15" i="127"/>
  <c r="AE31" i="127"/>
  <c r="AE35" i="127"/>
  <c r="AE37" i="127"/>
  <c r="N440" i="127"/>
  <c r="AD455" i="127"/>
  <c r="AE76" i="127"/>
  <c r="AE113" i="127"/>
  <c r="AE112" i="127" s="1"/>
  <c r="AE163" i="127"/>
  <c r="AE162" i="127" s="1"/>
  <c r="J162" i="127"/>
  <c r="E172" i="127"/>
  <c r="E440" i="127" s="1"/>
  <c r="AG182" i="127"/>
  <c r="AG223" i="127"/>
  <c r="AE256" i="127"/>
  <c r="D58" i="127"/>
  <c r="Q439" i="127"/>
  <c r="P391" i="127"/>
  <c r="P395" i="127"/>
  <c r="J392" i="127"/>
  <c r="D389" i="127"/>
  <c r="P390" i="127"/>
  <c r="D393" i="127"/>
  <c r="P394" i="127"/>
  <c r="W440" i="127"/>
  <c r="AE62" i="127"/>
  <c r="AE66" i="127"/>
  <c r="J401" i="127"/>
  <c r="AE74" i="127"/>
  <c r="M238" i="127"/>
  <c r="AE245" i="127"/>
  <c r="AE251" i="127"/>
  <c r="AE250" i="127" s="1"/>
  <c r="Y92" i="127"/>
  <c r="AG221" i="127"/>
  <c r="D252" i="127"/>
  <c r="AE255" i="127"/>
  <c r="P58" i="127"/>
  <c r="J69" i="127"/>
  <c r="J409" i="127"/>
  <c r="AE79" i="127"/>
  <c r="M8" i="127"/>
  <c r="U454" i="127"/>
  <c r="AC439" i="127"/>
  <c r="P389" i="127"/>
  <c r="D392" i="127"/>
  <c r="P393" i="127"/>
  <c r="D396" i="127"/>
  <c r="J389" i="127"/>
  <c r="J391" i="127"/>
  <c r="J393" i="127"/>
  <c r="J395" i="127"/>
  <c r="I455" i="127"/>
  <c r="Q440" i="127"/>
  <c r="AE61" i="127"/>
  <c r="AE65" i="127"/>
  <c r="AE70" i="127"/>
  <c r="J406" i="127"/>
  <c r="AE77" i="127"/>
  <c r="Y389" i="127"/>
  <c r="Y80" i="127"/>
  <c r="AE93" i="127"/>
  <c r="AF144" i="127"/>
  <c r="AE172" i="127"/>
  <c r="AG220" i="127"/>
  <c r="AE233" i="127"/>
  <c r="AE241" i="127"/>
  <c r="I452" i="127"/>
  <c r="Q437" i="127"/>
  <c r="Y425" i="127"/>
  <c r="J264" i="127"/>
  <c r="L460" i="127"/>
  <c r="L462" i="127" s="1"/>
  <c r="T445" i="127"/>
  <c r="T447" i="127" s="1"/>
  <c r="AE368" i="127"/>
  <c r="D204" i="127"/>
  <c r="F216" i="127"/>
  <c r="F455" i="127" s="1"/>
  <c r="D228" i="127"/>
  <c r="T436" i="127"/>
  <c r="T438" i="127" s="1"/>
  <c r="Z437" i="127"/>
  <c r="Z438" i="127" s="1"/>
  <c r="E445" i="127"/>
  <c r="M430" i="127"/>
  <c r="M432" i="127" s="1"/>
  <c r="U460" i="127"/>
  <c r="U462" i="127" s="1"/>
  <c r="AC445" i="127"/>
  <c r="AC447" i="127" s="1"/>
  <c r="K275" i="127"/>
  <c r="K445" i="127" s="1"/>
  <c r="K447" i="127" s="1"/>
  <c r="AG306" i="127"/>
  <c r="F305" i="127"/>
  <c r="V399" i="127"/>
  <c r="J192" i="127"/>
  <c r="E436" i="127"/>
  <c r="AC436" i="127"/>
  <c r="AC438" i="127" s="1"/>
  <c r="K437" i="127"/>
  <c r="K438" i="127" s="1"/>
  <c r="S425" i="127"/>
  <c r="AA452" i="127"/>
  <c r="N445" i="127"/>
  <c r="N447" i="127" s="1"/>
  <c r="V430" i="127"/>
  <c r="V432" i="127" s="1"/>
  <c r="AD460" i="127"/>
  <c r="AD462" i="127" s="1"/>
  <c r="I305" i="127"/>
  <c r="AG320" i="127"/>
  <c r="V388" i="127"/>
  <c r="V411" i="127"/>
  <c r="V416" i="127"/>
  <c r="AB399" i="127"/>
  <c r="O460" i="127"/>
  <c r="O462" i="127" s="1"/>
  <c r="W436" i="127"/>
  <c r="M252" i="127"/>
  <c r="M425" i="127" s="1"/>
  <c r="U452" i="127"/>
  <c r="U453" i="127" s="1"/>
  <c r="H445" i="127"/>
  <c r="H447" i="127" s="1"/>
  <c r="P430" i="127"/>
  <c r="P432" i="127" s="1"/>
  <c r="X460" i="127"/>
  <c r="X462" i="127" s="1"/>
  <c r="AG312" i="127"/>
  <c r="O305" i="127"/>
  <c r="D402" i="127"/>
  <c r="D406" i="127"/>
  <c r="H436" i="127"/>
  <c r="N437" i="127"/>
  <c r="N438" i="127" s="1"/>
  <c r="V425" i="127"/>
  <c r="AD452" i="127"/>
  <c r="I460" i="127"/>
  <c r="I462" i="127" s="1"/>
  <c r="Q445" i="127"/>
  <c r="Q447" i="127" s="1"/>
  <c r="Y296" i="127"/>
  <c r="Y431" i="127" s="1"/>
  <c r="AE298" i="127"/>
  <c r="AF305" i="127"/>
  <c r="AE305" i="127"/>
  <c r="AB419" i="127"/>
  <c r="Q436" i="127"/>
  <c r="Z445" i="127"/>
  <c r="Z447" i="127" s="1"/>
  <c r="L305" i="127"/>
  <c r="G388" i="127"/>
  <c r="E296" i="127"/>
  <c r="AG324" i="127"/>
  <c r="Q441" i="127" l="1"/>
  <c r="Z441" i="127"/>
  <c r="AF438" i="127"/>
  <c r="V426" i="127"/>
  <c r="H441" i="127"/>
  <c r="AB410" i="127"/>
  <c r="Y426" i="127"/>
  <c r="S410" i="127"/>
  <c r="X456" i="127"/>
  <c r="AC441" i="127"/>
  <c r="S426" i="127"/>
  <c r="W438" i="127"/>
  <c r="AD456" i="127"/>
  <c r="N441" i="127"/>
  <c r="AA453" i="127"/>
  <c r="H438" i="127"/>
  <c r="U456" i="127"/>
  <c r="V410" i="127"/>
  <c r="E438" i="127"/>
  <c r="M413" i="127"/>
  <c r="D419" i="127"/>
  <c r="I453" i="127"/>
  <c r="Y415" i="127"/>
  <c r="AD453" i="127"/>
  <c r="P415" i="127"/>
  <c r="M417" i="127"/>
  <c r="Y417" i="127"/>
  <c r="M411" i="127"/>
  <c r="Y414" i="127"/>
  <c r="M412" i="127"/>
  <c r="P412" i="127"/>
  <c r="P416" i="127"/>
  <c r="Y418" i="127"/>
  <c r="M415" i="127"/>
  <c r="Y416" i="127"/>
  <c r="P413" i="127"/>
  <c r="P414" i="127"/>
  <c r="AE398" i="127"/>
  <c r="AF445" i="127"/>
  <c r="AF447" i="127" s="1"/>
  <c r="Y413" i="127"/>
  <c r="P418" i="127"/>
  <c r="AG460" i="127"/>
  <c r="P417" i="127"/>
  <c r="M416" i="127"/>
  <c r="AE395" i="127"/>
  <c r="J432" i="127"/>
  <c r="AE391" i="127"/>
  <c r="AE390" i="127"/>
  <c r="M399" i="127"/>
  <c r="J416" i="127"/>
  <c r="M424" i="127"/>
  <c r="M426" i="127" s="1"/>
  <c r="R453" i="127"/>
  <c r="AE182" i="127"/>
  <c r="AF172" i="127"/>
  <c r="AF440" i="127" s="1"/>
  <c r="G426" i="127"/>
  <c r="P424" i="127"/>
  <c r="P426" i="127" s="1"/>
  <c r="F453" i="127"/>
  <c r="AE392" i="127"/>
  <c r="AE393" i="127"/>
  <c r="M388" i="127"/>
  <c r="O453" i="127"/>
  <c r="J414" i="127"/>
  <c r="AE394" i="127"/>
  <c r="Y399" i="127"/>
  <c r="AE296" i="127"/>
  <c r="AE419" i="127"/>
  <c r="AE122" i="127"/>
  <c r="J415" i="127"/>
  <c r="AE401" i="127"/>
  <c r="K441" i="127"/>
  <c r="D432" i="127"/>
  <c r="AE80" i="127"/>
  <c r="J418" i="127"/>
  <c r="F456" i="127"/>
  <c r="D418" i="127"/>
  <c r="P399" i="127"/>
  <c r="AE228" i="127"/>
  <c r="Y412" i="127"/>
  <c r="J413" i="127"/>
  <c r="R456" i="127"/>
  <c r="F460" i="127"/>
  <c r="AA456" i="127"/>
  <c r="AG305" i="127"/>
  <c r="AG323" i="127"/>
  <c r="AG452" i="127" s="1"/>
  <c r="J420" i="127"/>
  <c r="D424" i="127"/>
  <c r="AE252" i="127"/>
  <c r="AE92" i="127"/>
  <c r="AE409" i="127"/>
  <c r="D415" i="127"/>
  <c r="D399" i="127"/>
  <c r="J399" i="127"/>
  <c r="D414" i="127"/>
  <c r="AE407" i="127"/>
  <c r="AE404" i="127"/>
  <c r="L456" i="127"/>
  <c r="D420" i="127"/>
  <c r="M418" i="127"/>
  <c r="D413" i="127"/>
  <c r="AE238" i="127"/>
  <c r="AE403" i="127"/>
  <c r="AE29" i="127"/>
  <c r="D412" i="127"/>
  <c r="AE41" i="127"/>
  <c r="AG216" i="127"/>
  <c r="AE405" i="127"/>
  <c r="AG206" i="127"/>
  <c r="AG454" i="127" s="1"/>
  <c r="E446" i="127"/>
  <c r="E447" i="127" s="1"/>
  <c r="AF142" i="127"/>
  <c r="D425" i="127"/>
  <c r="D416" i="127"/>
  <c r="D417" i="127"/>
  <c r="J417" i="127"/>
  <c r="P388" i="127"/>
  <c r="P411" i="127"/>
  <c r="AE400" i="127"/>
  <c r="AE58" i="127"/>
  <c r="AE406" i="127"/>
  <c r="W441" i="127"/>
  <c r="D411" i="127"/>
  <c r="D388" i="127"/>
  <c r="AE402" i="127"/>
  <c r="J388" i="127"/>
  <c r="J411" i="127"/>
  <c r="E441" i="127"/>
  <c r="J412" i="127"/>
  <c r="AE430" i="127"/>
  <c r="O456" i="127"/>
  <c r="AE8" i="127"/>
  <c r="AE69" i="127"/>
  <c r="Q438" i="127"/>
  <c r="AG451" i="127"/>
  <c r="I456" i="127"/>
  <c r="AE396" i="127"/>
  <c r="AG297" i="127"/>
  <c r="AG296" i="127" s="1"/>
  <c r="F296" i="127"/>
  <c r="F461" i="127" s="1"/>
  <c r="R462" i="127"/>
  <c r="J424" i="127"/>
  <c r="J426" i="127" s="1"/>
  <c r="Y432" i="127"/>
  <c r="Y388" i="127"/>
  <c r="Y411" i="127"/>
  <c r="AE389" i="127"/>
  <c r="AE415" i="127" l="1"/>
  <c r="P410" i="127"/>
  <c r="M410" i="127"/>
  <c r="AE418" i="127"/>
  <c r="AE431" i="127"/>
  <c r="AE432" i="127" s="1"/>
  <c r="Y410" i="127"/>
  <c r="AG453" i="127"/>
  <c r="AE414" i="127"/>
  <c r="AE424" i="127"/>
  <c r="AE412" i="127"/>
  <c r="AE416" i="127"/>
  <c r="F462" i="127"/>
  <c r="AG455" i="127"/>
  <c r="AG456" i="127" s="1"/>
  <c r="D410" i="127"/>
  <c r="AE420" i="127"/>
  <c r="AE425" i="127"/>
  <c r="AE417" i="127"/>
  <c r="AG461" i="127"/>
  <c r="AG462" i="127" s="1"/>
  <c r="AF439" i="127"/>
  <c r="AF441" i="127" s="1"/>
  <c r="D426" i="127"/>
  <c r="AE413" i="127"/>
  <c r="AE411" i="127"/>
  <c r="AE388" i="127"/>
  <c r="J410" i="127"/>
  <c r="AE399" i="127"/>
  <c r="AE426" i="127" l="1"/>
  <c r="AE410" i="127"/>
  <c r="M60" i="118" l="1"/>
  <c r="M39" i="118"/>
  <c r="Z39" i="118" s="1"/>
  <c r="F60" i="118"/>
  <c r="D60" i="118"/>
  <c r="W39" i="118"/>
  <c r="B60" i="118"/>
  <c r="K181" i="118" l="1"/>
  <c r="B181" i="118"/>
  <c r="L74" i="118"/>
  <c r="B74" i="118"/>
  <c r="L73" i="118"/>
  <c r="B73" i="118"/>
  <c r="L65" i="118"/>
  <c r="B65" i="118"/>
  <c r="B149" i="118"/>
  <c r="B107" i="118"/>
  <c r="L38" i="120" l="1"/>
  <c r="L39" i="120"/>
  <c r="L35" i="120"/>
  <c r="L34" i="120"/>
  <c r="L33" i="120"/>
  <c r="L32" i="120"/>
  <c r="L23" i="120"/>
  <c r="L22" i="120"/>
  <c r="L21" i="120"/>
  <c r="L20" i="120"/>
  <c r="L24" i="120"/>
  <c r="M62" i="118" l="1"/>
  <c r="M55" i="118"/>
  <c r="D62" i="118"/>
  <c r="D55" i="118"/>
  <c r="M40" i="118"/>
  <c r="M34" i="118"/>
  <c r="D34" i="118"/>
  <c r="D40" i="118"/>
  <c r="M31" i="118"/>
  <c r="D31" i="118"/>
  <c r="M59" i="118"/>
  <c r="D59" i="118"/>
  <c r="M51" i="118"/>
  <c r="D51" i="118"/>
  <c r="M33" i="118"/>
  <c r="D33" i="118"/>
  <c r="U168" i="118" l="1"/>
  <c r="R86" i="118"/>
  <c r="N86" i="118"/>
  <c r="R88" i="118"/>
  <c r="N88" i="118"/>
  <c r="U148" i="118"/>
  <c r="Q148" i="118"/>
  <c r="U129" i="118"/>
  <c r="R129" i="118" s="1"/>
  <c r="Q129" i="118"/>
  <c r="N129" i="118" s="1"/>
  <c r="U128" i="118"/>
  <c r="Q128" i="118"/>
  <c r="U120" i="118"/>
  <c r="Q120" i="118"/>
  <c r="U117" i="118"/>
  <c r="Q117" i="118"/>
  <c r="S57" i="118" l="1"/>
  <c r="N60" i="118"/>
  <c r="O27" i="118"/>
  <c r="L40" i="120" l="1"/>
  <c r="L36" i="120"/>
  <c r="L26" i="120"/>
  <c r="L29" i="120"/>
  <c r="L28" i="120"/>
  <c r="L27" i="120"/>
  <c r="L25" i="120"/>
  <c r="L19" i="120"/>
  <c r="L18" i="120"/>
  <c r="L12" i="120"/>
  <c r="L30" i="120"/>
  <c r="L17" i="120"/>
  <c r="L10" i="120"/>
  <c r="L15" i="120"/>
  <c r="L37" i="120"/>
  <c r="L14" i="120"/>
  <c r="L13" i="120"/>
  <c r="L11" i="120"/>
  <c r="L9" i="120"/>
  <c r="L7" i="120"/>
  <c r="L8" i="120"/>
  <c r="L16" i="120"/>
  <c r="L31" i="120"/>
  <c r="L6" i="120"/>
  <c r="L5" i="120"/>
  <c r="H50" i="121" l="1"/>
  <c r="S71" i="118" l="1"/>
  <c r="R71" i="118" s="1"/>
  <c r="Z71" i="118"/>
  <c r="Y71" i="118" s="1"/>
  <c r="V71" i="118"/>
  <c r="N71" i="118"/>
  <c r="L42" i="120" l="1"/>
  <c r="K42" i="120"/>
  <c r="H42" i="120"/>
  <c r="F42" i="120"/>
  <c r="M186" i="118" l="1"/>
  <c r="B186" i="118"/>
  <c r="M187" i="118"/>
  <c r="B187" i="118"/>
  <c r="U182" i="118"/>
  <c r="R182" i="118" s="1"/>
  <c r="Q182" i="118"/>
  <c r="N182" i="118" s="1"/>
  <c r="U179" i="118"/>
  <c r="R179" i="118" s="1"/>
  <c r="Q179" i="118"/>
  <c r="N179" i="118" s="1"/>
  <c r="U178" i="118"/>
  <c r="R178" i="118" s="1"/>
  <c r="Q178" i="118"/>
  <c r="N178" i="118" s="1"/>
  <c r="U177" i="118"/>
  <c r="R177" i="118" s="1"/>
  <c r="Q177" i="118"/>
  <c r="N177" i="118" s="1"/>
  <c r="U176" i="118"/>
  <c r="R176" i="118" s="1"/>
  <c r="Q176" i="118"/>
  <c r="N176" i="118" s="1"/>
  <c r="U175" i="118"/>
  <c r="R175" i="118" s="1"/>
  <c r="Q175" i="118"/>
  <c r="N175" i="118" s="1"/>
  <c r="U174" i="118"/>
  <c r="R174" i="118" s="1"/>
  <c r="Q174" i="118"/>
  <c r="N174" i="118" s="1"/>
  <c r="U173" i="118"/>
  <c r="R173" i="118" s="1"/>
  <c r="Q173" i="118"/>
  <c r="N173" i="118" s="1"/>
  <c r="U172" i="118"/>
  <c r="R172" i="118" s="1"/>
  <c r="Q172" i="118"/>
  <c r="N172" i="118" s="1"/>
  <c r="U170" i="118"/>
  <c r="R170" i="118" s="1"/>
  <c r="Q170" i="118"/>
  <c r="N170" i="118" s="1"/>
  <c r="U169" i="118"/>
  <c r="R169" i="118" s="1"/>
  <c r="Q169" i="118"/>
  <c r="N169" i="118" s="1"/>
  <c r="R168" i="118"/>
  <c r="N168" i="118"/>
  <c r="U167" i="118"/>
  <c r="R167" i="118" s="1"/>
  <c r="Q167" i="118"/>
  <c r="N167" i="118" s="1"/>
  <c r="U166" i="118"/>
  <c r="R166" i="118" s="1"/>
  <c r="Q166" i="118"/>
  <c r="N166" i="118" s="1"/>
  <c r="U165" i="118"/>
  <c r="R165" i="118" s="1"/>
  <c r="Q165" i="118"/>
  <c r="N165" i="118" s="1"/>
  <c r="U164" i="118"/>
  <c r="R164" i="118" s="1"/>
  <c r="Q164" i="118"/>
  <c r="N164" i="118" s="1"/>
  <c r="U163" i="118"/>
  <c r="R163" i="118" s="1"/>
  <c r="Q163" i="118"/>
  <c r="N163" i="118" s="1"/>
  <c r="U162" i="118"/>
  <c r="R162" i="118" s="1"/>
  <c r="Q162" i="118"/>
  <c r="N162" i="118" s="1"/>
  <c r="U161" i="118"/>
  <c r="R161" i="118" s="1"/>
  <c r="Q161" i="118"/>
  <c r="N161" i="118" s="1"/>
  <c r="U160" i="118"/>
  <c r="R160" i="118" s="1"/>
  <c r="Q160" i="118"/>
  <c r="N160" i="118" s="1"/>
  <c r="U159" i="118"/>
  <c r="R159" i="118" s="1"/>
  <c r="Q159" i="118"/>
  <c r="N159" i="118" s="1"/>
  <c r="U158" i="118"/>
  <c r="R158" i="118" s="1"/>
  <c r="Q158" i="118"/>
  <c r="N158" i="118" s="1"/>
  <c r="U157" i="118"/>
  <c r="R157" i="118" s="1"/>
  <c r="Q157" i="118"/>
  <c r="N157" i="118" s="1"/>
  <c r="U156" i="118"/>
  <c r="R156" i="118" s="1"/>
  <c r="Q156" i="118"/>
  <c r="N156" i="118" s="1"/>
  <c r="U155" i="118"/>
  <c r="Q155" i="118"/>
  <c r="N155" i="118" s="1"/>
  <c r="U153" i="118"/>
  <c r="R153" i="118" s="1"/>
  <c r="Q153" i="118"/>
  <c r="N153" i="118" s="1"/>
  <c r="U152" i="118"/>
  <c r="R152" i="118" s="1"/>
  <c r="Q152" i="118"/>
  <c r="N152" i="118" s="1"/>
  <c r="U151" i="118"/>
  <c r="R151" i="118" s="1"/>
  <c r="Q151" i="118"/>
  <c r="N151" i="118" s="1"/>
  <c r="U150" i="118"/>
  <c r="R150" i="118" s="1"/>
  <c r="Q150" i="118"/>
  <c r="N150" i="118" s="1"/>
  <c r="R148" i="118"/>
  <c r="N148" i="118"/>
  <c r="U147" i="118"/>
  <c r="R147" i="118" s="1"/>
  <c r="Q147" i="118"/>
  <c r="N147" i="118" s="1"/>
  <c r="U146" i="118"/>
  <c r="R146" i="118" s="1"/>
  <c r="Q146" i="118"/>
  <c r="N146" i="118" s="1"/>
  <c r="R145" i="118"/>
  <c r="N145" i="118"/>
  <c r="R144" i="118"/>
  <c r="N144" i="118"/>
  <c r="R143" i="118"/>
  <c r="N143" i="118"/>
  <c r="R142" i="118"/>
  <c r="N142" i="118"/>
  <c r="R141" i="118"/>
  <c r="N141" i="118"/>
  <c r="U140" i="118"/>
  <c r="R140" i="118" s="1"/>
  <c r="Q140" i="118"/>
  <c r="N140" i="118" s="1"/>
  <c r="U139" i="118"/>
  <c r="R139" i="118" s="1"/>
  <c r="Q139" i="118"/>
  <c r="N139" i="118" s="1"/>
  <c r="R138" i="118"/>
  <c r="N138" i="118"/>
  <c r="R137" i="118"/>
  <c r="N137" i="118"/>
  <c r="R136" i="118"/>
  <c r="N136" i="118"/>
  <c r="R135" i="118"/>
  <c r="N135" i="118"/>
  <c r="R134" i="118"/>
  <c r="N134" i="118"/>
  <c r="R133" i="118"/>
  <c r="N133" i="118"/>
  <c r="R132" i="118"/>
  <c r="N132" i="118"/>
  <c r="U131" i="118"/>
  <c r="R131" i="118" s="1"/>
  <c r="Q131" i="118"/>
  <c r="N131" i="118" s="1"/>
  <c r="R130" i="118"/>
  <c r="N130" i="118"/>
  <c r="R128" i="118"/>
  <c r="N128" i="118"/>
  <c r="U127" i="118"/>
  <c r="R127" i="118" s="1"/>
  <c r="Q127" i="118"/>
  <c r="N127" i="118" s="1"/>
  <c r="R126" i="118"/>
  <c r="N126" i="118"/>
  <c r="R125" i="118"/>
  <c r="N125" i="118"/>
  <c r="R124" i="118"/>
  <c r="N124" i="118"/>
  <c r="R123" i="118"/>
  <c r="N123" i="118"/>
  <c r="R122" i="118"/>
  <c r="N122" i="118"/>
  <c r="R121" i="118"/>
  <c r="N121" i="118"/>
  <c r="R120" i="118"/>
  <c r="N120" i="118"/>
  <c r="U119" i="118"/>
  <c r="R119" i="118" s="1"/>
  <c r="Q119" i="118"/>
  <c r="N119" i="118" s="1"/>
  <c r="R118" i="118"/>
  <c r="N118" i="118"/>
  <c r="R117" i="118"/>
  <c r="N117" i="118"/>
  <c r="U116" i="118"/>
  <c r="R116" i="118" s="1"/>
  <c r="Q116" i="118"/>
  <c r="N116" i="118" s="1"/>
  <c r="U115" i="118"/>
  <c r="R115" i="118" s="1"/>
  <c r="Q115" i="118"/>
  <c r="N115" i="118" s="1"/>
  <c r="U114" i="118"/>
  <c r="R114" i="118" s="1"/>
  <c r="Q114" i="118"/>
  <c r="N114" i="118" s="1"/>
  <c r="U113" i="118"/>
  <c r="R113" i="118" s="1"/>
  <c r="N113" i="118"/>
  <c r="U112" i="118"/>
  <c r="R112" i="118" s="1"/>
  <c r="Q112" i="118"/>
  <c r="N112" i="118" s="1"/>
  <c r="U111" i="118"/>
  <c r="R111" i="118" s="1"/>
  <c r="Q111" i="118"/>
  <c r="N111" i="118" s="1"/>
  <c r="U110" i="118"/>
  <c r="R110" i="118" s="1"/>
  <c r="Q110" i="118"/>
  <c r="N110" i="118" s="1"/>
  <c r="U109" i="118"/>
  <c r="R109" i="118" s="1"/>
  <c r="Q109" i="118"/>
  <c r="N109" i="118" s="1"/>
  <c r="U108" i="118"/>
  <c r="R108" i="118" s="1"/>
  <c r="Q108" i="118"/>
  <c r="N108" i="118" s="1"/>
  <c r="U107" i="118"/>
  <c r="R107" i="118" s="1"/>
  <c r="Q107" i="118"/>
  <c r="U106" i="118"/>
  <c r="R106" i="118" s="1"/>
  <c r="U105" i="118"/>
  <c r="R105" i="118" s="1"/>
  <c r="Q105" i="118"/>
  <c r="N105" i="118" s="1"/>
  <c r="U104" i="118"/>
  <c r="R104" i="118" s="1"/>
  <c r="N104" i="118"/>
  <c r="U103" i="118"/>
  <c r="R103" i="118" s="1"/>
  <c r="N103" i="118"/>
  <c r="U102" i="118"/>
  <c r="R102" i="118" s="1"/>
  <c r="Q102" i="118"/>
  <c r="R101" i="118"/>
  <c r="N101" i="118"/>
  <c r="R100" i="118"/>
  <c r="N100" i="118"/>
  <c r="R99" i="118"/>
  <c r="N99" i="118"/>
  <c r="R98" i="118"/>
  <c r="N98" i="118"/>
  <c r="R97" i="118"/>
  <c r="N97" i="118"/>
  <c r="R96" i="118"/>
  <c r="N96" i="118"/>
  <c r="T95" i="118"/>
  <c r="R95" i="118" s="1"/>
  <c r="P95" i="118"/>
  <c r="N95" i="118" s="1"/>
  <c r="T94" i="118"/>
  <c r="R94" i="118" s="1"/>
  <c r="P94" i="118"/>
  <c r="T93" i="118"/>
  <c r="R93" i="118" s="1"/>
  <c r="P93" i="118"/>
  <c r="N93" i="118" s="1"/>
  <c r="R92" i="118"/>
  <c r="N92" i="118"/>
  <c r="R91" i="118"/>
  <c r="N91" i="118"/>
  <c r="R90" i="118"/>
  <c r="N90" i="118"/>
  <c r="R89" i="118"/>
  <c r="N89" i="118"/>
  <c r="U85" i="118"/>
  <c r="R85" i="118" s="1"/>
  <c r="Q85" i="118"/>
  <c r="N85" i="118" s="1"/>
  <c r="R84" i="118"/>
  <c r="N84" i="118"/>
  <c r="R83" i="118"/>
  <c r="N83" i="118"/>
  <c r="U81" i="118"/>
  <c r="R81" i="118" s="1"/>
  <c r="N81" i="118"/>
  <c r="U80" i="118"/>
  <c r="R80" i="118" s="1"/>
  <c r="Q80" i="118"/>
  <c r="N80" i="118" s="1"/>
  <c r="R78" i="118"/>
  <c r="N78" i="118"/>
  <c r="N77" i="118"/>
  <c r="U77" i="118"/>
  <c r="R75" i="118"/>
  <c r="N75" i="118"/>
  <c r="Z72" i="118"/>
  <c r="Y72" i="118" s="1"/>
  <c r="W72" i="118"/>
  <c r="V72" i="118" s="1"/>
  <c r="S72" i="118"/>
  <c r="R72" i="118" s="1"/>
  <c r="N72" i="118"/>
  <c r="Z70" i="118"/>
  <c r="Y70" i="118" s="1"/>
  <c r="W70" i="118"/>
  <c r="V70" i="118" s="1"/>
  <c r="S70" i="118"/>
  <c r="R70" i="118" s="1"/>
  <c r="N70" i="118"/>
  <c r="Z69" i="118"/>
  <c r="Y69" i="118" s="1"/>
  <c r="W69" i="118"/>
  <c r="V69" i="118" s="1"/>
  <c r="S69" i="118"/>
  <c r="R69" i="118" s="1"/>
  <c r="N69" i="118"/>
  <c r="Z68" i="118"/>
  <c r="Y68" i="118" s="1"/>
  <c r="W68" i="118"/>
  <c r="V68" i="118" s="1"/>
  <c r="S68" i="118"/>
  <c r="R68" i="118" s="1"/>
  <c r="N68" i="118"/>
  <c r="Z67" i="118"/>
  <c r="Y67" i="118" s="1"/>
  <c r="W67" i="118"/>
  <c r="V67" i="118" s="1"/>
  <c r="S67" i="118"/>
  <c r="R67" i="118" s="1"/>
  <c r="N67" i="118"/>
  <c r="Z66" i="118"/>
  <c r="Y66" i="118" s="1"/>
  <c r="W66" i="118"/>
  <c r="V66" i="118" s="1"/>
  <c r="S66" i="118"/>
  <c r="R66" i="118" s="1"/>
  <c r="N66" i="118"/>
  <c r="Z65" i="118"/>
  <c r="Y65" i="118" s="1"/>
  <c r="W65" i="118"/>
  <c r="V65" i="118" s="1"/>
  <c r="S65" i="118"/>
  <c r="R65" i="118" s="1"/>
  <c r="Z64" i="118"/>
  <c r="Y64" i="118" s="1"/>
  <c r="W64" i="118"/>
  <c r="V64" i="118" s="1"/>
  <c r="S64" i="118"/>
  <c r="R64" i="118" s="1"/>
  <c r="N64" i="118"/>
  <c r="Z63" i="118"/>
  <c r="Y63" i="118" s="1"/>
  <c r="W63" i="118"/>
  <c r="V63" i="118" s="1"/>
  <c r="S63" i="118"/>
  <c r="R63" i="118" s="1"/>
  <c r="O63" i="118"/>
  <c r="AA61" i="118"/>
  <c r="Y61" i="118" s="1"/>
  <c r="X61" i="118"/>
  <c r="V61" i="118" s="1"/>
  <c r="S61" i="118"/>
  <c r="R61" i="118" s="1"/>
  <c r="O61" i="118"/>
  <c r="N61" i="118" s="1"/>
  <c r="V60" i="118"/>
  <c r="R60" i="118"/>
  <c r="Y60" i="118"/>
  <c r="Y59" i="118"/>
  <c r="V59" i="118"/>
  <c r="O59" i="118"/>
  <c r="N59" i="118" s="1"/>
  <c r="S59" i="118"/>
  <c r="AA58" i="118"/>
  <c r="Y58" i="118" s="1"/>
  <c r="X58" i="118"/>
  <c r="V58" i="118" s="1"/>
  <c r="S58" i="118"/>
  <c r="R58" i="118" s="1"/>
  <c r="O58" i="118"/>
  <c r="N58" i="118" s="1"/>
  <c r="AA57" i="118"/>
  <c r="Y57" i="118" s="1"/>
  <c r="X57" i="118"/>
  <c r="V57" i="118" s="1"/>
  <c r="R57" i="118"/>
  <c r="O57" i="118"/>
  <c r="N57" i="118" s="1"/>
  <c r="AA56" i="118"/>
  <c r="Y56" i="118" s="1"/>
  <c r="X56" i="118"/>
  <c r="V56" i="118" s="1"/>
  <c r="S56" i="118"/>
  <c r="R56" i="118" s="1"/>
  <c r="O56" i="118"/>
  <c r="N56" i="118" s="1"/>
  <c r="V55" i="118"/>
  <c r="O55" i="118"/>
  <c r="N55" i="118" s="1"/>
  <c r="Y55" i="118"/>
  <c r="AA54" i="118"/>
  <c r="X54" i="118"/>
  <c r="V54" i="118" s="1"/>
  <c r="S54" i="118"/>
  <c r="R54" i="118" s="1"/>
  <c r="O54" i="118"/>
  <c r="N54" i="118" s="1"/>
  <c r="AA53" i="118"/>
  <c r="Y53" i="118" s="1"/>
  <c r="X53" i="118"/>
  <c r="V53" i="118" s="1"/>
  <c r="S53" i="118"/>
  <c r="R53" i="118" s="1"/>
  <c r="O53" i="118"/>
  <c r="N53" i="118" s="1"/>
  <c r="AA52" i="118"/>
  <c r="Y52" i="118" s="1"/>
  <c r="X52" i="118"/>
  <c r="V52" i="118" s="1"/>
  <c r="S52" i="118"/>
  <c r="R52" i="118" s="1"/>
  <c r="O52" i="118"/>
  <c r="N52" i="118" s="1"/>
  <c r="V51" i="118"/>
  <c r="O51" i="118"/>
  <c r="N51" i="118" s="1"/>
  <c r="Y51" i="118"/>
  <c r="Z50" i="118"/>
  <c r="W50" i="118"/>
  <c r="S50" i="118"/>
  <c r="R50" i="118" s="1"/>
  <c r="O50" i="118"/>
  <c r="N50" i="118" s="1"/>
  <c r="AA49" i="118"/>
  <c r="Y49" i="118" s="1"/>
  <c r="X49" i="118"/>
  <c r="V49" i="118" s="1"/>
  <c r="S49" i="118"/>
  <c r="R49" i="118" s="1"/>
  <c r="O49" i="118"/>
  <c r="N49" i="118" s="1"/>
  <c r="Z48" i="118"/>
  <c r="Y48" i="118" s="1"/>
  <c r="W48" i="118"/>
  <c r="V48" i="118" s="1"/>
  <c r="S48" i="118"/>
  <c r="R48" i="118" s="1"/>
  <c r="O48" i="118"/>
  <c r="N48" i="118" s="1"/>
  <c r="Z47" i="118"/>
  <c r="W47" i="118"/>
  <c r="S47" i="118"/>
  <c r="R47" i="118" s="1"/>
  <c r="O47" i="118"/>
  <c r="N47" i="118" s="1"/>
  <c r="AA46" i="118"/>
  <c r="Y46" i="118" s="1"/>
  <c r="X46" i="118"/>
  <c r="S46" i="118"/>
  <c r="R46" i="118" s="1"/>
  <c r="O46" i="118"/>
  <c r="N46" i="118" s="1"/>
  <c r="AA45" i="118"/>
  <c r="X45" i="118"/>
  <c r="V45" i="118" s="1"/>
  <c r="S45" i="118"/>
  <c r="R45" i="118" s="1"/>
  <c r="O45" i="118"/>
  <c r="N45" i="118" s="1"/>
  <c r="AA43" i="118"/>
  <c r="Y43" i="118" s="1"/>
  <c r="X43" i="118"/>
  <c r="V43" i="118" s="1"/>
  <c r="S43" i="118"/>
  <c r="R43" i="118" s="1"/>
  <c r="O43" i="118"/>
  <c r="N43" i="118" s="1"/>
  <c r="AA42" i="118"/>
  <c r="X42" i="118"/>
  <c r="S42" i="118"/>
  <c r="R42" i="118" s="1"/>
  <c r="O42" i="118"/>
  <c r="N42" i="118" s="1"/>
  <c r="AA41" i="118"/>
  <c r="Y41" i="118" s="1"/>
  <c r="X41" i="118"/>
  <c r="S41" i="118"/>
  <c r="R41" i="118" s="1"/>
  <c r="O41" i="118"/>
  <c r="N41" i="118" s="1"/>
  <c r="Y39" i="118"/>
  <c r="V39" i="118"/>
  <c r="R39" i="118"/>
  <c r="N39" i="118"/>
  <c r="AA38" i="118"/>
  <c r="Y38" i="118" s="1"/>
  <c r="X38" i="118"/>
  <c r="V38" i="118" s="1"/>
  <c r="R38" i="118"/>
  <c r="N38" i="118"/>
  <c r="AA37" i="118"/>
  <c r="Y37" i="118" s="1"/>
  <c r="X37" i="118"/>
  <c r="V37" i="118" s="1"/>
  <c r="R37" i="118"/>
  <c r="N37" i="118"/>
  <c r="AA36" i="118"/>
  <c r="Y36" i="118" s="1"/>
  <c r="X36" i="118"/>
  <c r="V36" i="118" s="1"/>
  <c r="R36" i="118"/>
  <c r="N36" i="118"/>
  <c r="AA35" i="118"/>
  <c r="Y35" i="118" s="1"/>
  <c r="X35" i="118"/>
  <c r="V35" i="118" s="1"/>
  <c r="S35" i="118"/>
  <c r="R35" i="118" s="1"/>
  <c r="O35" i="118"/>
  <c r="N35" i="118" s="1"/>
  <c r="X34" i="118"/>
  <c r="V34" i="118" s="1"/>
  <c r="O34" i="118"/>
  <c r="N34" i="118" s="1"/>
  <c r="Y34" i="118"/>
  <c r="X33" i="118"/>
  <c r="V33" i="118" s="1"/>
  <c r="S33" i="118"/>
  <c r="R33" i="118" s="1"/>
  <c r="N33" i="118"/>
  <c r="AA32" i="118"/>
  <c r="Y32" i="118" s="1"/>
  <c r="X32" i="118"/>
  <c r="V32" i="118" s="1"/>
  <c r="S32" i="118"/>
  <c r="R32" i="118" s="1"/>
  <c r="O32" i="118"/>
  <c r="N32" i="118" s="1"/>
  <c r="Y31" i="118"/>
  <c r="X31" i="118"/>
  <c r="V31" i="118" s="1"/>
  <c r="O31" i="118"/>
  <c r="N31" i="118" s="1"/>
  <c r="S31" i="118"/>
  <c r="R31" i="118" s="1"/>
  <c r="AA30" i="118"/>
  <c r="Y30" i="118" s="1"/>
  <c r="X30" i="118"/>
  <c r="V30" i="118" s="1"/>
  <c r="R30" i="118"/>
  <c r="N30" i="118"/>
  <c r="AA29" i="118"/>
  <c r="Y29" i="118" s="1"/>
  <c r="X29" i="118"/>
  <c r="V29" i="118" s="1"/>
  <c r="S29" i="118"/>
  <c r="R29" i="118" s="1"/>
  <c r="O29" i="118"/>
  <c r="AA28" i="118"/>
  <c r="Y28" i="118" s="1"/>
  <c r="X28" i="118"/>
  <c r="V28" i="118" s="1"/>
  <c r="S28" i="118"/>
  <c r="R28" i="118" s="1"/>
  <c r="O28" i="118"/>
  <c r="N28" i="118" s="1"/>
  <c r="AA27" i="118"/>
  <c r="Y27" i="118" s="1"/>
  <c r="X27" i="118"/>
  <c r="V27" i="118" s="1"/>
  <c r="S27" i="118"/>
  <c r="R27" i="118" s="1"/>
  <c r="N27" i="118"/>
  <c r="AA26" i="118"/>
  <c r="Y26" i="118" s="1"/>
  <c r="X26" i="118"/>
  <c r="V26" i="118" s="1"/>
  <c r="S26" i="118"/>
  <c r="R26" i="118" s="1"/>
  <c r="O26" i="118"/>
  <c r="N26" i="118" s="1"/>
  <c r="AA25" i="118"/>
  <c r="Y25" i="118" s="1"/>
  <c r="X25" i="118"/>
  <c r="V25" i="118" s="1"/>
  <c r="R25" i="118"/>
  <c r="N25" i="118"/>
  <c r="AA24" i="118"/>
  <c r="Y24" i="118" s="1"/>
  <c r="X24" i="118"/>
  <c r="V24" i="118" s="1"/>
  <c r="R24" i="118"/>
  <c r="N24" i="118"/>
  <c r="AA23" i="118"/>
  <c r="Y23" i="118" s="1"/>
  <c r="X23" i="118"/>
  <c r="V23" i="118" s="1"/>
  <c r="R23" i="118"/>
  <c r="N23" i="118"/>
  <c r="AA22" i="118"/>
  <c r="Y22" i="118" s="1"/>
  <c r="X22" i="118"/>
  <c r="V22" i="118" s="1"/>
  <c r="R22" i="118"/>
  <c r="N22" i="118"/>
  <c r="AA21" i="118"/>
  <c r="Y21" i="118" s="1"/>
  <c r="X21" i="118"/>
  <c r="V21" i="118" s="1"/>
  <c r="R21" i="118"/>
  <c r="N21" i="118"/>
  <c r="AA20" i="118"/>
  <c r="Y20" i="118" s="1"/>
  <c r="X20" i="118"/>
  <c r="V20" i="118" s="1"/>
  <c r="S20" i="118"/>
  <c r="R20" i="118" s="1"/>
  <c r="O20" i="118"/>
  <c r="N20" i="118" s="1"/>
  <c r="AA19" i="118"/>
  <c r="Y19" i="118" s="1"/>
  <c r="X19" i="118"/>
  <c r="V19" i="118" s="1"/>
  <c r="R19" i="118"/>
  <c r="N19" i="118"/>
  <c r="AA18" i="118"/>
  <c r="Y18" i="118" s="1"/>
  <c r="X18" i="118"/>
  <c r="V18" i="118" s="1"/>
  <c r="S18" i="118"/>
  <c r="R18" i="118" s="1"/>
  <c r="O18" i="118"/>
  <c r="N18" i="118" s="1"/>
  <c r="AA17" i="118"/>
  <c r="X17" i="118"/>
  <c r="V17" i="118" s="1"/>
  <c r="S17" i="118"/>
  <c r="O17" i="118"/>
  <c r="N17" i="118" s="1"/>
  <c r="AA14" i="118"/>
  <c r="X14" i="118"/>
  <c r="T14" i="118"/>
  <c r="T186" i="118" s="1"/>
  <c r="S14" i="118"/>
  <c r="P14" i="118"/>
  <c r="P186" i="118" s="1"/>
  <c r="O14" i="118"/>
  <c r="O186" i="118" s="1"/>
  <c r="Z12" i="118"/>
  <c r="Y12" i="118" s="1"/>
  <c r="W12" i="118"/>
  <c r="V12" i="118" s="1"/>
  <c r="U12" i="118"/>
  <c r="R12" i="118" s="1"/>
  <c r="Q12" i="118"/>
  <c r="N12" i="118" s="1"/>
  <c r="Z10" i="118"/>
  <c r="Y10" i="118" s="1"/>
  <c r="W10" i="118"/>
  <c r="V10" i="118" s="1"/>
  <c r="U10" i="118"/>
  <c r="R10" i="118" s="1"/>
  <c r="Q10" i="118"/>
  <c r="N107" i="118" l="1"/>
  <c r="N63" i="118"/>
  <c r="N102" i="118"/>
  <c r="Y45" i="118"/>
  <c r="V42" i="118"/>
  <c r="Y42" i="118"/>
  <c r="Q14" i="118"/>
  <c r="N14" i="118" s="1"/>
  <c r="Z74" i="118"/>
  <c r="Z14" i="118"/>
  <c r="Y14" i="118" s="1"/>
  <c r="V41" i="118"/>
  <c r="W74" i="118"/>
  <c r="Y47" i="118"/>
  <c r="V50" i="118"/>
  <c r="Y50" i="118"/>
  <c r="V47" i="118"/>
  <c r="R155" i="118"/>
  <c r="U187" i="118"/>
  <c r="U189" i="118" s="1"/>
  <c r="T187" i="118"/>
  <c r="T189" i="118" s="1"/>
  <c r="N94" i="118"/>
  <c r="P187" i="118"/>
  <c r="P189" i="118" s="1"/>
  <c r="Y54" i="118"/>
  <c r="V46" i="118"/>
  <c r="AA74" i="118"/>
  <c r="O187" i="118"/>
  <c r="O189" i="118" s="1"/>
  <c r="U14" i="118"/>
  <c r="S34" i="118"/>
  <c r="R34" i="118" s="1"/>
  <c r="Q106" i="118"/>
  <c r="N10" i="118"/>
  <c r="R17" i="118"/>
  <c r="Y33" i="118"/>
  <c r="N65" i="118"/>
  <c r="S186" i="118"/>
  <c r="W14" i="118"/>
  <c r="V14" i="118" s="1"/>
  <c r="R59" i="118"/>
  <c r="X74" i="118"/>
  <c r="S51" i="118"/>
  <c r="R51" i="118" s="1"/>
  <c r="S55" i="118"/>
  <c r="R55" i="118" s="1"/>
  <c r="R77" i="118"/>
  <c r="Y17" i="118"/>
  <c r="Y74" i="118" l="1"/>
  <c r="V74" i="118"/>
  <c r="Q186" i="118"/>
  <c r="N186" i="118" s="1"/>
  <c r="Q187" i="118"/>
  <c r="Q189" i="118" s="1"/>
  <c r="Q190" i="118" s="1"/>
  <c r="U186" i="118"/>
  <c r="R186" i="118" s="1"/>
  <c r="N106" i="118"/>
  <c r="R14" i="118"/>
  <c r="S187" i="118"/>
  <c r="N187" i="118" l="1"/>
  <c r="Q192" i="118"/>
  <c r="U192" i="118"/>
  <c r="S189" i="118"/>
  <c r="U190" i="118" s="1"/>
  <c r="R187" i="118"/>
  <c r="K2" i="1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251" authorId="0" shapeId="0" xr:uid="{E0A96468-F6D5-41B9-A9C8-4C43C1B0326A}">
      <text>
        <r>
          <rPr>
            <b/>
            <sz val="9"/>
            <color indexed="81"/>
            <rFont val="Tahoma"/>
            <family val="2"/>
            <charset val="186"/>
          </rPr>
          <t>Author:</t>
        </r>
        <r>
          <rPr>
            <sz val="9"/>
            <color indexed="81"/>
            <rFont val="Tahoma"/>
            <family val="2"/>
            <charset val="186"/>
          </rPr>
          <t xml:space="preserve">
valsts atbalsts SSO pakalpojumiem</t>
        </r>
      </text>
    </comment>
    <comment ref="J265" authorId="0" shapeId="0" xr:uid="{095EE34A-75BA-4147-BFA5-A194C8FB6F0D}">
      <text>
        <r>
          <rPr>
            <b/>
            <sz val="9"/>
            <color indexed="81"/>
            <rFont val="Tahoma"/>
            <family val="2"/>
            <charset val="186"/>
          </rPr>
          <t>Author:</t>
        </r>
        <r>
          <rPr>
            <sz val="9"/>
            <color indexed="81"/>
            <rFont val="Tahoma"/>
            <family val="2"/>
            <charset val="186"/>
          </rPr>
          <t xml:space="preserve">
valsts atbalsts SSO pakalpojumiem</t>
        </r>
      </text>
    </comment>
    <comment ref="D268" authorId="0" shapeId="0" xr:uid="{15AED182-2E5B-4C9B-815C-AF904E0FB71C}">
      <text>
        <r>
          <rPr>
            <b/>
            <sz val="9"/>
            <color indexed="81"/>
            <rFont val="Tahoma"/>
            <family val="2"/>
            <charset val="186"/>
          </rPr>
          <t>Author:</t>
        </r>
        <r>
          <rPr>
            <sz val="9"/>
            <color indexed="81"/>
            <rFont val="Tahoma"/>
            <family val="2"/>
            <charset val="186"/>
          </rPr>
          <t xml:space="preserve">
valsts atbalsts elektroenerģijai un dabasgāzei</t>
        </r>
      </text>
    </comment>
    <comment ref="J268" authorId="0" shapeId="0" xr:uid="{579A8403-1FE5-4C3C-9970-D2FF6ADDCE85}">
      <text>
        <r>
          <rPr>
            <b/>
            <sz val="9"/>
            <color indexed="81"/>
            <rFont val="Tahoma"/>
            <family val="2"/>
            <charset val="186"/>
          </rPr>
          <t>Author:</t>
        </r>
        <r>
          <rPr>
            <sz val="9"/>
            <color indexed="81"/>
            <rFont val="Tahoma"/>
            <family val="2"/>
            <charset val="186"/>
          </rPr>
          <t xml:space="preserve">
valsts atbalsts siltumenerģijai un dabasgāzei</t>
        </r>
      </text>
    </comment>
    <comment ref="M303" authorId="0" shapeId="0" xr:uid="{147614EE-CD31-48A4-B7B1-ACC9643D5E9F}">
      <text>
        <r>
          <rPr>
            <b/>
            <sz val="9"/>
            <color indexed="81"/>
            <rFont val="Tahoma"/>
            <family val="2"/>
            <charset val="186"/>
          </rPr>
          <t>Author:</t>
        </r>
        <r>
          <rPr>
            <sz val="9"/>
            <color indexed="81"/>
            <rFont val="Tahoma"/>
            <family val="2"/>
            <charset val="186"/>
          </rPr>
          <t xml:space="preserve">
valsts atbalsts elektroenerģijai</t>
        </r>
      </text>
    </comment>
    <comment ref="P303" authorId="0" shapeId="0" xr:uid="{74E0F212-6C6A-49F9-BC5C-363B1D8C2B25}">
      <text>
        <r>
          <rPr>
            <b/>
            <sz val="9"/>
            <color indexed="81"/>
            <rFont val="Tahoma"/>
            <family val="2"/>
            <charset val="186"/>
          </rPr>
          <t>Author:</t>
        </r>
        <r>
          <rPr>
            <sz val="9"/>
            <color indexed="81"/>
            <rFont val="Tahoma"/>
            <family val="2"/>
            <charset val="186"/>
          </rPr>
          <t xml:space="preserve">
valsts atbalsts elektroenerģijai</t>
        </r>
      </text>
    </comment>
    <comment ref="M324" authorId="0" shapeId="0" xr:uid="{9B052A5F-5709-42CE-B800-8427761C64E6}">
      <text>
        <r>
          <rPr>
            <b/>
            <sz val="9"/>
            <color indexed="81"/>
            <rFont val="Tahoma"/>
            <family val="2"/>
            <charset val="186"/>
          </rPr>
          <t>Author:</t>
        </r>
        <r>
          <rPr>
            <sz val="9"/>
            <color indexed="81"/>
            <rFont val="Tahoma"/>
            <family val="2"/>
            <charset val="186"/>
          </rPr>
          <t xml:space="preserve">
valsts atbalsts elektroenerģijai</t>
        </r>
      </text>
    </comment>
    <comment ref="P324" authorId="0" shapeId="0" xr:uid="{18FF25E9-5283-41D5-BAAA-462F00D9B991}">
      <text>
        <r>
          <rPr>
            <b/>
            <sz val="9"/>
            <color indexed="81"/>
            <rFont val="Tahoma"/>
            <family val="2"/>
            <charset val="186"/>
          </rPr>
          <t>Author:</t>
        </r>
        <r>
          <rPr>
            <sz val="9"/>
            <color indexed="81"/>
            <rFont val="Tahoma"/>
            <family val="2"/>
            <charset val="186"/>
          </rPr>
          <t xml:space="preserve">
valsts atbalsts elektroenerģijai</t>
        </r>
      </text>
    </comment>
  </commentList>
</comments>
</file>

<file path=xl/sharedStrings.xml><?xml version="1.0" encoding="utf-8"?>
<sst xmlns="http://schemas.openxmlformats.org/spreadsheetml/2006/main" count="4543" uniqueCount="1841">
  <si>
    <t>Ieņēmumi</t>
  </si>
  <si>
    <t>Pārējie ieņēmumi</t>
  </si>
  <si>
    <t>Personāla izmaksas</t>
  </si>
  <si>
    <t>Pārējās saimnieciskās darbības izmaksas</t>
  </si>
  <si>
    <t>Saimnieciskās darbības peļņa</t>
  </si>
  <si>
    <t>Finanšu ieņēmumi</t>
  </si>
  <si>
    <t>Finanšu izmaksas</t>
  </si>
  <si>
    <t>AKTĪVI</t>
  </si>
  <si>
    <t>Ilgtermiņa aktīvi</t>
  </si>
  <si>
    <t>Apgrozāmie līdzekļi</t>
  </si>
  <si>
    <t>Krājumi</t>
  </si>
  <si>
    <t>Atvasinātie finanšu instrumenti</t>
  </si>
  <si>
    <t>Nauda un naudas ekvivalenti</t>
  </si>
  <si>
    <t>AKTĪVU KOPSUMMA</t>
  </si>
  <si>
    <t>Akciju kapitāls</t>
  </si>
  <si>
    <t>Nesadalītā peļņa</t>
  </si>
  <si>
    <t>Ilgtermiņa kreditori</t>
  </si>
  <si>
    <t>Aizņēmumi</t>
  </si>
  <si>
    <t>Uzkrājumi</t>
  </si>
  <si>
    <t>Īstermiņa kreditori</t>
  </si>
  <si>
    <t>PASĪVU KOPSUMMA</t>
  </si>
  <si>
    <t>Nemateriālo ieguldījumu un pamatlīdzekļu iegāde</t>
  </si>
  <si>
    <t>KOPĀ</t>
  </si>
  <si>
    <t>Kopā</t>
  </si>
  <si>
    <t>Rezerves</t>
  </si>
  <si>
    <t>Izejvielas, remontu un uzturēšanas izmaksas</t>
  </si>
  <si>
    <t xml:space="preserve">Parādi piegādātājiem un pārējiem kreditoriem </t>
  </si>
  <si>
    <t>Ārējie klienti</t>
  </si>
  <si>
    <t>Starpsegmentu</t>
  </si>
  <si>
    <t>Rezultāts</t>
  </si>
  <si>
    <t>Korekcijas un izslēgšana</t>
  </si>
  <si>
    <t>Segmentu aktīvi</t>
  </si>
  <si>
    <t>Korporatīvās funkcijas</t>
  </si>
  <si>
    <t>Emitētie parāda vērtspapīri (obligācijas)</t>
  </si>
  <si>
    <t>Aktīvu saskaņošana</t>
  </si>
  <si>
    <t>EUR'000</t>
  </si>
  <si>
    <t>Revenue</t>
  </si>
  <si>
    <t>Other income</t>
  </si>
  <si>
    <t>Personnel expenses</t>
  </si>
  <si>
    <t>Other operating expenses</t>
  </si>
  <si>
    <t>Operating profit</t>
  </si>
  <si>
    <t>Finance income</t>
  </si>
  <si>
    <t>Finance costs</t>
  </si>
  <si>
    <t>ASSETS</t>
  </si>
  <si>
    <t>Non-current assets</t>
  </si>
  <si>
    <t>Current assets</t>
  </si>
  <si>
    <t>Inventories</t>
  </si>
  <si>
    <t>Cash and cash equivalents</t>
  </si>
  <si>
    <t>TOTAL ASSETS</t>
  </si>
  <si>
    <t>Share capital</t>
  </si>
  <si>
    <t>Retained earnings</t>
  </si>
  <si>
    <t>Non-current liabilities</t>
  </si>
  <si>
    <t>Borrowings</t>
  </si>
  <si>
    <t>Provisions</t>
  </si>
  <si>
    <t>Derivative financial instruments</t>
  </si>
  <si>
    <t>Current liabilities</t>
  </si>
  <si>
    <t>TOTAL EQUITY AND LIABILITIES</t>
  </si>
  <si>
    <t>Total non-current liabilities</t>
  </si>
  <si>
    <t>Cash flows from operating activities</t>
  </si>
  <si>
    <t>Cash flows from investing activities</t>
  </si>
  <si>
    <t>Cash flows from financing activities</t>
  </si>
  <si>
    <t>REVENUE</t>
  </si>
  <si>
    <t>TOTAL</t>
  </si>
  <si>
    <t>Issued debt securities (bonds)</t>
  </si>
  <si>
    <t>Corporate functions</t>
  </si>
  <si>
    <t>TOTAL segments</t>
  </si>
  <si>
    <t>Adjustments and eliminations</t>
  </si>
  <si>
    <t>External customers</t>
  </si>
  <si>
    <t>Results</t>
  </si>
  <si>
    <t>Reconciliation of assets</t>
  </si>
  <si>
    <t>Reserves</t>
  </si>
  <si>
    <t>Total</t>
  </si>
  <si>
    <t>Sadale</t>
  </si>
  <si>
    <t>KOPĀ ieņēmumi</t>
  </si>
  <si>
    <t>Kapitālieguldījumi</t>
  </si>
  <si>
    <t>Capital expenditure</t>
  </si>
  <si>
    <t>Ieguldījuma īpašumi</t>
  </si>
  <si>
    <t>Investment property</t>
  </si>
  <si>
    <t>Cash at bank</t>
  </si>
  <si>
    <t>Nauda bankā</t>
  </si>
  <si>
    <t>Trade and other payables</t>
  </si>
  <si>
    <t>Interest paid</t>
  </si>
  <si>
    <t>Interest received</t>
  </si>
  <si>
    <t>EBITDA</t>
  </si>
  <si>
    <t>Pamatdarbības naudas plūsma</t>
  </si>
  <si>
    <t>Profit before tax</t>
  </si>
  <si>
    <t>Korekcijas:</t>
  </si>
  <si>
    <t>Pamatdarbības neto naudas plūsma</t>
  </si>
  <si>
    <t>Ieguldīšanas darbības naudas plūsma</t>
  </si>
  <si>
    <t>Izdevumi procentu maksājumiem</t>
  </si>
  <si>
    <t>Ieņēmumi no procentu maksājumiem</t>
  </si>
  <si>
    <t>Ieguldīšanas darbības neto naudas plūsma</t>
  </si>
  <si>
    <t>Finansēšanas darbības naudas plūsma</t>
  </si>
  <si>
    <t>Finansēšanas darbības neto naudas plūsma</t>
  </si>
  <si>
    <t>TOTAL revenue</t>
  </si>
  <si>
    <t>Peļņa pirms nodokļa</t>
  </si>
  <si>
    <t>Citi ilgtermiņa debitori</t>
  </si>
  <si>
    <t>Other non-current receivables</t>
  </si>
  <si>
    <t>Non-controlling interests</t>
  </si>
  <si>
    <t>Non-control-ling interests</t>
  </si>
  <si>
    <t>Adjustments:</t>
  </si>
  <si>
    <t>Ilgtermiņa finanšu ieguldījumi</t>
  </si>
  <si>
    <t>Non-current financial investments</t>
  </si>
  <si>
    <t>Sadales sistēmas pakalpojumi</t>
  </si>
  <si>
    <t>Distribution</t>
  </si>
  <si>
    <t>Izmaiņas aizņēmumos</t>
  </si>
  <si>
    <t>Peļņas vai zaudējumu aprēķins</t>
  </si>
  <si>
    <t>Statement of Profit or Loss</t>
  </si>
  <si>
    <t>Koncerns / Group</t>
  </si>
  <si>
    <t>No meitassabiedrībām saņemtās dividendes</t>
  </si>
  <si>
    <t>Profit attributable to:</t>
  </si>
  <si>
    <t>Statement of Financial Position</t>
  </si>
  <si>
    <t>Ilgtermiņa aizdevumi meitassabiedrībām</t>
  </si>
  <si>
    <t>Deferred expenses</t>
  </si>
  <si>
    <t>Current loans to subsidiaries</t>
  </si>
  <si>
    <t>Īstermiņa aizdevumi meitassabiedrībām</t>
  </si>
  <si>
    <t>Nākamo periodu izmaksas</t>
  </si>
  <si>
    <t>Statement of Changes in Equity</t>
  </si>
  <si>
    <t>Statement of Cash Flows</t>
  </si>
  <si>
    <t>Siltumenerģijas pārdošana</t>
  </si>
  <si>
    <t>Iegādāts</t>
  </si>
  <si>
    <t>Additions</t>
  </si>
  <si>
    <t>Norakstīts</t>
  </si>
  <si>
    <t>Disposals</t>
  </si>
  <si>
    <t>Aprēķinātā amortizācija</t>
  </si>
  <si>
    <t>Amortisation charge</t>
  </si>
  <si>
    <t>Depreciation</t>
  </si>
  <si>
    <t>Nolietojums</t>
  </si>
  <si>
    <t>Izejvielas un materiāli</t>
  </si>
  <si>
    <t>Dabasgāze</t>
  </si>
  <si>
    <t>Natural gas</t>
  </si>
  <si>
    <t>Uzkrājumi izejvielām, materiāliem un pārējiem krājumiem</t>
  </si>
  <si>
    <t>KOPĀ krājumi</t>
  </si>
  <si>
    <t>INVENTORIES</t>
  </si>
  <si>
    <t>Charged to the Statement of Profit or Loss</t>
  </si>
  <si>
    <t>Other current financial receivables</t>
  </si>
  <si>
    <t>Other current receivables</t>
  </si>
  <si>
    <t>Citi uzkrātie ieņēmumi</t>
  </si>
  <si>
    <t>Priekšnodoklis un pārmaksātie nodokļi</t>
  </si>
  <si>
    <t>Citi īstermiņa debitori</t>
  </si>
  <si>
    <t>Peļņa</t>
  </si>
  <si>
    <t xml:space="preserve">Aktīvi </t>
  </si>
  <si>
    <t xml:space="preserve">Pašu kapitāls </t>
  </si>
  <si>
    <t>Darbības rādītāji</t>
  </si>
  <si>
    <t>GWh</t>
  </si>
  <si>
    <t>Siltumenerģijas izstrāde</t>
  </si>
  <si>
    <t>Darbinieku skaits</t>
  </si>
  <si>
    <t>Elektroenerģijas izstrāde</t>
  </si>
  <si>
    <t>Koncerns/Group</t>
  </si>
  <si>
    <t>Assets</t>
  </si>
  <si>
    <t>Equity</t>
  </si>
  <si>
    <t>Pielikums/Notes</t>
  </si>
  <si>
    <t>Equity attributable to equity holder of the Parent Company</t>
  </si>
  <si>
    <t>Attiecināms uz mātessabiedrības akcionāru</t>
  </si>
  <si>
    <t>Attributable to equity holder of the Parent Company</t>
  </si>
  <si>
    <t>Ražošana un tirdzniecība</t>
  </si>
  <si>
    <t>Generation and trade</t>
  </si>
  <si>
    <t>KOPĀ Koncerns</t>
  </si>
  <si>
    <t>KOPĀ aktīvi</t>
  </si>
  <si>
    <t>TOTAL inventories</t>
  </si>
  <si>
    <t>Atrašanās vieta / Country of incorpo-ration</t>
  </si>
  <si>
    <t>Latvija</t>
  </si>
  <si>
    <t>Latvia</t>
  </si>
  <si>
    <t>Sadales tīkls AS</t>
  </si>
  <si>
    <t>Elektroenerģijas sadale</t>
  </si>
  <si>
    <t>Electricity distribution</t>
  </si>
  <si>
    <t>Elektroenerģijas obligātā iepirkuma administrēšana</t>
  </si>
  <si>
    <t>Elektrum Eesti OÜ</t>
  </si>
  <si>
    <t>Igaunija</t>
  </si>
  <si>
    <t>Estonia</t>
  </si>
  <si>
    <t>Elektrum Lietuva, UAB</t>
  </si>
  <si>
    <t>Lietuva</t>
  </si>
  <si>
    <t>Lithuania</t>
  </si>
  <si>
    <t>Pārējie ilgtermiņa finanšu ieguldījumi:</t>
  </si>
  <si>
    <t>Other non–current financial investments:</t>
  </si>
  <si>
    <t>Pirmais Slēgtais Pensiju Fonds AS</t>
  </si>
  <si>
    <t>Pensiju plānu pārvaldīšana</t>
  </si>
  <si>
    <t>Management of pension plans</t>
  </si>
  <si>
    <t>Rīgas siltums AS</t>
  </si>
  <si>
    <t>NON-CURRENT FINANCIAL INVESTMENTS</t>
  </si>
  <si>
    <t>Enerģijas publiskais tirgotājs AS</t>
  </si>
  <si>
    <t>Interest held, %</t>
  </si>
  <si>
    <t>Changes in outstanding value of issued debt securities (bonds)</t>
  </si>
  <si>
    <t>Debitoru parādi:</t>
  </si>
  <si>
    <t>c) Accrued income raised from transactions with related parties:</t>
  </si>
  <si>
    <t>c) uzkrātie ieņēmumi, kas radušies no darījumiem ar saistītajām pusēm:</t>
  </si>
  <si>
    <t>Mātessabiedrība / Parent Company</t>
  </si>
  <si>
    <t>Mātessabiedrība/Parent Company</t>
  </si>
  <si>
    <t>Parādi no līgumiem ar klientiem</t>
  </si>
  <si>
    <t>Receivables from contracts with customers</t>
  </si>
  <si>
    <t>Ilgtermiņa aktīvi kopā</t>
  </si>
  <si>
    <t>Total non-current assets</t>
  </si>
  <si>
    <t>Apgrozāmie līdzekļi kopā</t>
  </si>
  <si>
    <t>Total current assets</t>
  </si>
  <si>
    <t>PASĪVI</t>
  </si>
  <si>
    <t>EQUITY AND LIABILITIES</t>
  </si>
  <si>
    <t>Mātessabiedrības akcionāra kapitāla līdzdalības daļa</t>
  </si>
  <si>
    <t>Pašu kapitāls kopā</t>
  </si>
  <si>
    <t>Total equity</t>
  </si>
  <si>
    <t>Nākamo periodu ieņēmumi no līgumiem ar klientiem</t>
  </si>
  <si>
    <t>Ilgtermiņa kreditori kopā</t>
  </si>
  <si>
    <t>Pārējie nākamo periodu ieņēmumi</t>
  </si>
  <si>
    <t>Other deferred income</t>
  </si>
  <si>
    <t>a) Receivables from contracts with customers, net</t>
  </si>
  <si>
    <t>Visaptverošo ienākumu pārskats</t>
  </si>
  <si>
    <t>Statement of Comprehensive Income</t>
  </si>
  <si>
    <t xml:space="preserve">Visaptverošie ienākumi attiecināmi uz: </t>
  </si>
  <si>
    <t>Pārējie krājumi</t>
  </si>
  <si>
    <t>Other inventories</t>
  </si>
  <si>
    <t>Parādi no līgumiem ar klientiem:</t>
  </si>
  <si>
    <t>Neto parādi no līgumiem ar klientiem:</t>
  </si>
  <si>
    <t>Uzkrājumu kustība parādu no līgumiem ar klientiem vērtības samazinājumam</t>
  </si>
  <si>
    <t>Receivables from contracts with customers:</t>
  </si>
  <si>
    <t>Receivables from contracts with customers, net:</t>
  </si>
  <si>
    <t>Nomas maksas parādi</t>
  </si>
  <si>
    <t>Receivables for lease</t>
  </si>
  <si>
    <t>–</t>
  </si>
  <si>
    <t>KOPĀ ieņēmumi no līgumiem ar klientiem</t>
  </si>
  <si>
    <t>Pārējo aktīvu noma</t>
  </si>
  <si>
    <t>KOPĀ pārējie ieņēmumi</t>
  </si>
  <si>
    <t>KOPĀ ieņēmumi, kas atzīti pēc aģenta principa</t>
  </si>
  <si>
    <t>Ilgtermiņa aizņēmumu no kredītiestādēm īstermiņa daļa</t>
  </si>
  <si>
    <t>Uzkrātās saistības emitēto parāda vērtspapīru (obligāciju) kupona procentu izmaksām</t>
  </si>
  <si>
    <t>Emitēto parāda vērtspapīru (obligāciju) vērtības izmaiņas</t>
  </si>
  <si>
    <t>Aktīvi</t>
  </si>
  <si>
    <t>Saistības</t>
  </si>
  <si>
    <t>Pašu kapitāls</t>
  </si>
  <si>
    <t>Kreditori</t>
  </si>
  <si>
    <t>Liabilities</t>
  </si>
  <si>
    <t>Electricity transmission services costs</t>
  </si>
  <si>
    <t>Raw materials, spare parts and maintenance costs</t>
  </si>
  <si>
    <t>Distribution system services</t>
  </si>
  <si>
    <t>Transmission system services</t>
  </si>
  <si>
    <t>TOTAL revenue recognised applying agent accounting principle</t>
  </si>
  <si>
    <t>Heat sales</t>
  </si>
  <si>
    <t>Other revenue</t>
  </si>
  <si>
    <t>Total revenue from contracts with customers</t>
  </si>
  <si>
    <t>Other revenue:</t>
  </si>
  <si>
    <t>Total other revenue</t>
  </si>
  <si>
    <t>TOTAL revenue </t>
  </si>
  <si>
    <t>Total current liabilities</t>
  </si>
  <si>
    <t>Total liabilities</t>
  </si>
  <si>
    <t>Īstermiņa kreditori kopā</t>
  </si>
  <si>
    <t>Kreditori kopā</t>
  </si>
  <si>
    <t>Elektroenerģijas un dabasgāzes tirdzniecība</t>
  </si>
  <si>
    <t>Siltumenerģijas, elektroenerģijas ražošana un tirdzniecība</t>
  </si>
  <si>
    <t>Thermal energy generation and trade, electricity generation</t>
  </si>
  <si>
    <t>Sabiedrība</t>
  </si>
  <si>
    <t>Name of the company</t>
  </si>
  <si>
    <t>Ieguldījumi meitassabiedrībās:</t>
  </si>
  <si>
    <t>Investments in subsidiaries:</t>
  </si>
  <si>
    <t>Total current borrowings</t>
  </si>
  <si>
    <t>Tiesības lietot aktīvus</t>
  </si>
  <si>
    <t>Righ-of-use assets</t>
  </si>
  <si>
    <t>Atliktā uzņēmumu ienākuma nodokļa saistības</t>
  </si>
  <si>
    <t>Deferred income tax liabilities</t>
  </si>
  <si>
    <t>LEASES</t>
  </si>
  <si>
    <t>Koncerns *</t>
  </si>
  <si>
    <t>Koncerna savstarpējie darījumi</t>
  </si>
  <si>
    <t>Konsolidācija</t>
  </si>
  <si>
    <t>Liepājas Enerģija SIA</t>
  </si>
  <si>
    <t>Elektrum Latvija SIA</t>
  </si>
  <si>
    <t>Elektrum Lietuva UAB</t>
  </si>
  <si>
    <t>Latvenergo AS</t>
  </si>
  <si>
    <t>Konts</t>
  </si>
  <si>
    <t/>
  </si>
  <si>
    <t>23510 - Uzkrātie vērtspapīru (kupona) % ieņēmumi</t>
  </si>
  <si>
    <t>23505 - Uzkrātie ieņēmumi (pēc aprēķiniem vai aplēsēm)</t>
  </si>
  <si>
    <t>23600 - Neiemaksātās daļas sabiedrības kapitālā</t>
  </si>
  <si>
    <t>2355K - Uzkrājumi saņemamo OIK ieņēmumu vērt.samazinājumam</t>
  </si>
  <si>
    <t>2355B - Saņemamie obligātā iepirkuma komponentes ieņēmumi</t>
  </si>
  <si>
    <t>23951 - Atgūstamais nodoklis PVN grupā</t>
  </si>
  <si>
    <t>23950 - Atgūstamais PVN no ES valstīm</t>
  </si>
  <si>
    <t>23932 - Pievienotās vērtības nodokļa pārmaksa PVN grupā</t>
  </si>
  <si>
    <t>23931 - Pievienotās vērtības nodokļa pārmaksa</t>
  </si>
  <si>
    <t>23930 - Priekšnodoklis (vietējie)</t>
  </si>
  <si>
    <t>23911 - Avansa maksājums - akcīzes nodoklis</t>
  </si>
  <si>
    <t>23910 - Avansa maksājums - PVN muitā</t>
  </si>
  <si>
    <t>23908 - Avansa maksājums - muitas nodoklis</t>
  </si>
  <si>
    <t>23907 - Avansa maksājums - dabas resursu nodoklis</t>
  </si>
  <si>
    <t>23904 - Avansa maksājums - īpašuma nodoklis</t>
  </si>
  <si>
    <t>23903 - Avansa maksājums - nekustamā īpašuma nodoklis</t>
  </si>
  <si>
    <t>23902 - Avansa maksājums - sociālais nodoklis</t>
  </si>
  <si>
    <t>23901 - Avansa maksājums - iedzīvotāju ienākuma nodoklis</t>
  </si>
  <si>
    <t>23899 - Klīrings norēķiniem par komandējumiem</t>
  </si>
  <si>
    <t>23804 - Norēķini par virslimita sarunām</t>
  </si>
  <si>
    <t>23803 - Norēķini par komandējumiem</t>
  </si>
  <si>
    <t>23801 - Norēķini ar darbiniekiem - avansa norēķini</t>
  </si>
  <si>
    <t>23597 - Maksājumi Latvenergo mājas lapā (MSO)</t>
  </si>
  <si>
    <t>23595 - Latvijas pasts (MSO)</t>
  </si>
  <si>
    <t>23589 - AS "Opus Capita" (MSO)</t>
  </si>
  <si>
    <t>23588 - Saldus pilsētas dome (MSO)</t>
  </si>
  <si>
    <t>23587 - SIA "Talsu namu pārvalde" (MSO)</t>
  </si>
  <si>
    <t>23585 - Jelgavas nekustamo īpašumu pārvalde (MSO)</t>
  </si>
  <si>
    <t>23584 - SIA "Alba" (MSO)</t>
  </si>
  <si>
    <t>23582 - SIA "Creditreform" (MSO)</t>
  </si>
  <si>
    <t>23581 - SIA "Paus Konsults" (MSO)</t>
  </si>
  <si>
    <t>23580 - Balvu pilsētas pašvaldības aģentūra "SAN-TEX" (MSO)</t>
  </si>
  <si>
    <t>23579 - SIA "Maxima Latvija" (MSO)</t>
  </si>
  <si>
    <t>23577 - Daugavpils pilsētas domes sociālo lietu pārvalde (MSO)</t>
  </si>
  <si>
    <t>23576 - Rīgas sociālais dienests (MSO)</t>
  </si>
  <si>
    <t>23575 - Jelgavas sociālais dienests (MSO)</t>
  </si>
  <si>
    <t>23574 - Liepājas sociālais dienests (MSO)</t>
  </si>
  <si>
    <t>23573 - Tukuma sociālais dienests (MSO)</t>
  </si>
  <si>
    <t>23572 - Jēkabpils sociālais dienests (MSO)</t>
  </si>
  <si>
    <t>23571 - Siguldas sociālais dienests (MSO)</t>
  </si>
  <si>
    <t>23569 - SIA "Gelvora" (MSO)</t>
  </si>
  <si>
    <t>23568 - SIA "Sergel" (MSO)</t>
  </si>
  <si>
    <t>23561 - Sollo (MSO)</t>
  </si>
  <si>
    <t>23560 - Julianus Inkasso OÜ (MSO)</t>
  </si>
  <si>
    <t>23559 - Digital Retail (MSO)</t>
  </si>
  <si>
    <t>23550 - Saņemamā maksa garantētās maksas saistību samazināšanai TEC</t>
  </si>
  <si>
    <t>2354T - Uzkrājumi saist.neizpildes fonda nodrošin. vērt.samazināj.</t>
  </si>
  <si>
    <t>23545 - Saistību neizpildes fonda nodrošinājums</t>
  </si>
  <si>
    <t>23540 - Ķīlas maksa par saivām</t>
  </si>
  <si>
    <t>2353A - Citi īstermiņa debitori (pēc aprēķiniem vai aplēsēm)</t>
  </si>
  <si>
    <t>23538 - Avansa maksājumi par pieslēgumiem</t>
  </si>
  <si>
    <t>23537 - Avansa maksājumi par pakalpojumiem (pārējie)</t>
  </si>
  <si>
    <t>23536 - Avansa maksājumi par pakalpojumiem (ES)</t>
  </si>
  <si>
    <t>23535 - Avansa maksājumi par pakalpojumiem (vietējie)</t>
  </si>
  <si>
    <t>23534 - Samaksātās drošības naudas</t>
  </si>
  <si>
    <t>23531 - Uzkrājumi citu īstermiņa debitoru vērt.samazinājumam</t>
  </si>
  <si>
    <t>23530 - Citi īstermiņa debitori</t>
  </si>
  <si>
    <t>2352T - CC&amp;B - neiekasētie tiesas spriedumi</t>
  </si>
  <si>
    <t>2352P - Klīrings nākamā perioda PVN (citi īstermiņa debitori)</t>
  </si>
  <si>
    <t>23529 - Saņemamais Eiropas Savienības fondu finansējums</t>
  </si>
  <si>
    <t>23528 - Citi debitori CC&amp;B (tiesas spriedumi)</t>
  </si>
  <si>
    <t>23199 - AR moduļa iekšējais klīrings</t>
  </si>
  <si>
    <t>23196 - Kļūdaino iemaksu klīrings - debitori</t>
  </si>
  <si>
    <t>23179 - Uzkrājumi KANS pieslēgumu maksas debitoru vērt.samazin.</t>
  </si>
  <si>
    <t>23170 - Pieslēguma maksas parādi (KANS)</t>
  </si>
  <si>
    <t>23099 - CC&amp;B iekšējais klīrings</t>
  </si>
  <si>
    <t>23098 - CC&amp;B klientu pārmaksu klīrings</t>
  </si>
  <si>
    <t>23501 - Uzkrātie ieņēmumi savstarpējiem darījumiem</t>
  </si>
  <si>
    <t>23319 - Uzkrājumi Koncerna sabiedrību parādu vērt.samazinājumam</t>
  </si>
  <si>
    <t>2330P - Klīrings nākamā perioda PVN (Koncerna sabiedrību parādi)</t>
  </si>
  <si>
    <t>23309 - AS "Enerģijas publiskais tirgotājs" parādi</t>
  </si>
  <si>
    <t>23308 - AS "Latvijas elektriskie tīkli" parādi</t>
  </si>
  <si>
    <t>23307 - Elektrum Lietuva, UAB parādi</t>
  </si>
  <si>
    <t>23306 - Elektrum Eesti OÜ parādi</t>
  </si>
  <si>
    <t>23305 - AS "Sadales tīkls" parādi</t>
  </si>
  <si>
    <t>23304 - AS "Latvenergo" parādi</t>
  </si>
  <si>
    <t>23303 - SIA "Liepājas Enerģija" parādi</t>
  </si>
  <si>
    <t>13402 - Uzkrātie % ilgtermiņa aizdevumiem meitassabiedrībām</t>
  </si>
  <si>
    <t>23500 - Uzkrātie ieņēmumi (pēc izrakstītiem rēķiniem)</t>
  </si>
  <si>
    <t>2318P - Klīrings nākamā perioda PVN (pārējie pirc.un pasūtīt.parādi)</t>
  </si>
  <si>
    <t>23160 - Neuzskaitītās el.enerģijas gadījumu atklāšanas parādi (KANS)</t>
  </si>
  <si>
    <t>23159 - Uzkrājumi pārējo pircēju un pasūtītāju parādu vērt.samazin.</t>
  </si>
  <si>
    <t>23151 - Pārējie pircēju un pasūtītāju parādi (KANS)</t>
  </si>
  <si>
    <t>23150 - Pārējie pircēju un pasūtītāju parādi</t>
  </si>
  <si>
    <t>23149 - Uzkrājumi enerģijas vairumtirdzniecības debitoru vērt.samaz.</t>
  </si>
  <si>
    <t>23141 - Pārdotās dabasgāzes parādi (vairumtirdzniecībā)</t>
  </si>
  <si>
    <t>23140 - Pārdotās elektroenerģijas parādi (vairumtirdzniecībā)</t>
  </si>
  <si>
    <t>23139 - Uzkrājumi IT un T pakalpojumu debitoru vērt.samazinājumam</t>
  </si>
  <si>
    <t>23130 - IT un T pakalpojumu parādi</t>
  </si>
  <si>
    <t>2312P - Klīrings nākamā perioda PVN (siltumenerģijas debitori)</t>
  </si>
  <si>
    <t>23129 - Uzkrājumi siltumenerģijas debitoru vērt.samazinājumam</t>
  </si>
  <si>
    <t>23120 - Siltumenerģijas parādi</t>
  </si>
  <si>
    <t>23210 - Klīrings - dabasgāze ražošanai un saimn.vajadzībām CC&amp;B</t>
  </si>
  <si>
    <t>23209 - Uzkrājumi CC&amp;B jurid.personu dabasgāzes debitoru vērt.samaz.</t>
  </si>
  <si>
    <t>23200 - Dabasgāzes juridisko personu parādi (CC&amp;B)</t>
  </si>
  <si>
    <t>23189 - Uzkrājumi KANS sadales pakalpojumu debitoru vērt.samazin.</t>
  </si>
  <si>
    <t>23180 - Sadales pakalpojumu parādi (KANS)</t>
  </si>
  <si>
    <t>2311P - Klīrings nākamā perioda PVN (enerģijas un sad.pak.debitori)</t>
  </si>
  <si>
    <t>23117 - Finanšu komponente (SFPS 15)</t>
  </si>
  <si>
    <t>23116 - Uzkrājumi kompensācijai par forward līgumu izbeigšanu</t>
  </si>
  <si>
    <t>23115 - Kompensācija par forward līgumu pirmstermiņa izbeigšanu</t>
  </si>
  <si>
    <t>23109 - Uzkrājumi CC&amp;B enerģijas, Elektrum prod.debitoru vērt.samaz.</t>
  </si>
  <si>
    <t>23101 - Elektroenerģijas parādi - PGP (CC&amp;B)</t>
  </si>
  <si>
    <t>23100 - Enerģijas un Elektrum produktu parādi (CC&amp;B)</t>
  </si>
  <si>
    <t>13699 - Uzkrājumi ilgtermiņa debitoru vērt.samazinājumam</t>
  </si>
  <si>
    <t>13600 - Ilgtermiņa debitori</t>
  </si>
  <si>
    <t>* Koncerna summa ir bez savstarpējiem darījumiem starp koncerna uzņēmumiem</t>
  </si>
  <si>
    <t>Visas summas ir koncerna valūtā, pilnās summās</t>
  </si>
  <si>
    <t xml:space="preserve">Koncerna uzņēmumu bilance kopš gada sākuma </t>
  </si>
  <si>
    <t>23198 - Klīrings - elektrības kartes (dāvinājums)</t>
  </si>
  <si>
    <t>Uzkrātās saistības</t>
  </si>
  <si>
    <t>Citas rezerves</t>
  </si>
  <si>
    <t>23502 - Uzkrātie ieņēmumi - OIK</t>
  </si>
  <si>
    <t>Neiemaksātās daļas sabiedrības kapitālā</t>
  </si>
  <si>
    <t>2356B - Kompensējamie obligātā iepirkuma komponentes ieņēmumi</t>
  </si>
  <si>
    <t>23578 - Lindorff Oy Latvijas filiāle (MSO)</t>
  </si>
  <si>
    <t>23567 - Citadele bankas AB (MSO)</t>
  </si>
  <si>
    <t>23566 - Nordea bank AB Lietuvos skyrius (MSO)</t>
  </si>
  <si>
    <t>23565 - Danske Bank AS Lietuvos filialas (MSO)</t>
  </si>
  <si>
    <t>23564 - Medicinos Bankas UAB (MSO)</t>
  </si>
  <si>
    <t>23563 - Šiaulių bankas AB (MSO)</t>
  </si>
  <si>
    <t>23562 - AB DNB bankas (MSO)</t>
  </si>
  <si>
    <t>23299 - KANS izlīdzinātā maksājuma (IM) klīrings</t>
  </si>
  <si>
    <t>23195 - Klīrings - elektroenerģijas cenu starpības kompensācija</t>
  </si>
  <si>
    <t>23194 - Klīrings - elektrības kartes (dāvinājums - PVN 22%)</t>
  </si>
  <si>
    <t>23504 - Uzkrājumi ieņēmumiem no sadales sistēmas pakalpojumiem</t>
  </si>
  <si>
    <t>23119 - Uzkrājumi šaubīgajiem elektroenerģijas parādiem</t>
  </si>
  <si>
    <t>23114 - Elektroenerģijas parādi - PGP tirgus dalībniekiem</t>
  </si>
  <si>
    <t>23113 - Elektroenerģijas parādi - PGP saistītajiem lietotājiem</t>
  </si>
  <si>
    <t>23112 - Elektroenerģijas tirgus dalībnieku elektroenerģijas parādi</t>
  </si>
  <si>
    <t>23111 - El.enerģijas parādi - priekšapmaksas kartes/dāvanu kartes</t>
  </si>
  <si>
    <t>23110 - Elektroenerģijas parādi</t>
  </si>
  <si>
    <t>Ieguldījumi meitassabiedrībās</t>
  </si>
  <si>
    <t>Ietekme no savstarpējo ieskaitu veikšanas meitassabiedrību debitoru un kreditoru parādiem, neto</t>
  </si>
  <si>
    <t>Samaksātais uzņēmumu ienākuma nodoklis</t>
  </si>
  <si>
    <t>Paid corporate income tax</t>
  </si>
  <si>
    <t xml:space="preserve">Tiesības lietot aktīvus                                                                                               </t>
  </si>
  <si>
    <t>Nomas saistības</t>
  </si>
  <si>
    <t>Decrease of lease liabilities</t>
  </si>
  <si>
    <t>Aktīvu nomas procentu izdevumi</t>
  </si>
  <si>
    <t>KOPĀ finanšu izmaksas</t>
  </si>
  <si>
    <t>KOPĀ finanšu ieņēmumi</t>
  </si>
  <si>
    <t>TOTAL finance income</t>
  </si>
  <si>
    <t>TOTAL finance costs</t>
  </si>
  <si>
    <t>Emitēto parāda vērtspapīru (obligāciju) kupona procentu izmaksas</t>
  </si>
  <si>
    <t>Citas finanšu izmaksas</t>
  </si>
  <si>
    <t>DEFERRED INCOME</t>
  </si>
  <si>
    <t>I) Ilgtermiņa nākamo periodu ieņēmumi</t>
  </si>
  <si>
    <t>I) Non‒current deferred income</t>
  </si>
  <si>
    <t xml:space="preserve">c) pārējie </t>
  </si>
  <si>
    <t>c) other</t>
  </si>
  <si>
    <t>Deferred income from plant and equipment received free of charge</t>
  </si>
  <si>
    <t>II) Īstermiņa nākamo periodu ieņēmumi</t>
  </si>
  <si>
    <t>II) Current deferred income</t>
  </si>
  <si>
    <t>Nākamo periodu ieņēmumu kustība (ilgtermiņa un īstermiņa daļa)</t>
  </si>
  <si>
    <t>Movement in deferred income (non–current and current part)</t>
  </si>
  <si>
    <t>Parādi ar SKZ izvērtējumu bez būtiska kredītriska pieauguma (darījuma partnera modelis)</t>
  </si>
  <si>
    <t>Parādi ar mūža SKZ izvērtējumu pēc vienkāršotās pieejas (portfeļa modelis)</t>
  </si>
  <si>
    <t>Receivables with lifetime ECL assessment by simplified approach (portfolio model)</t>
  </si>
  <si>
    <t>– Other receivables from contracts with customers (portfolio model)</t>
  </si>
  <si>
    <t>– Other receivables from contracts with customers (counterparty model)</t>
  </si>
  <si>
    <t>– citi parādi no līgumiem ar klientiem (portfeļa modelis)</t>
  </si>
  <si>
    <t>– citi parādi no līgumiem ar klientiem (darījuma partnera modelis)</t>
  </si>
  <si>
    <t>Īstermiņa noguldījumi bankā</t>
  </si>
  <si>
    <t>Uzkrājumi vērtības samazinājumam</t>
  </si>
  <si>
    <t>Citi īstermiņa finanšu debitori</t>
  </si>
  <si>
    <t xml:space="preserve"> - par iepirktajām precēm un saņemtajiem pakalpojumiem no meitassabiedrībām</t>
  </si>
  <si>
    <t>Impairment for expected credit loss</t>
  </si>
  <si>
    <t>Īstermiņa aizdevumu izmaiņas ar naudas norēķinu, neto</t>
  </si>
  <si>
    <t>Kopā nākamo periodu ieņēmumi</t>
  </si>
  <si>
    <t>Total deferred income</t>
  </si>
  <si>
    <t>Kopā īstermiņa nākamo periodu ieņēmumi</t>
  </si>
  <si>
    <t>Total current deferred income</t>
  </si>
  <si>
    <t>Kopā ilgtermiņa nākamo periodu ieņēmumi</t>
  </si>
  <si>
    <t>Total non-current deferred income</t>
  </si>
  <si>
    <t>23157 - Pircēju un pasūtītāju parādi ECOM</t>
  </si>
  <si>
    <t>23097 - CC&amp;B un ECOM debitoru klīrings</t>
  </si>
  <si>
    <t>23557 - Maksājuma klīringa konts ECOM</t>
  </si>
  <si>
    <t>Segmentu peļņa pirms nodokļa</t>
  </si>
  <si>
    <t>Risku ierobežošanas rezerve</t>
  </si>
  <si>
    <t>Pēcnodarbinātības pabalstu novērtēšanas rezerve</t>
  </si>
  <si>
    <t>Hedge reserve</t>
  </si>
  <si>
    <t>Post–employment benefit plan revaluation reserve</t>
  </si>
  <si>
    <t>Other reserves</t>
  </si>
  <si>
    <t>Ieņēmumi no atvasināto finanšu instrumentu patiesās vērtības izmaiņām</t>
  </si>
  <si>
    <t>Gains from fair value changes of derivative financial instruments</t>
  </si>
  <si>
    <t>Interest expense on issued debt securities (bonds)</t>
  </si>
  <si>
    <t>Interest expense on assets lease</t>
  </si>
  <si>
    <t>Capitalised borrowing costs</t>
  </si>
  <si>
    <t>Other finance costs</t>
  </si>
  <si>
    <t>23158 - Elektrouzlādes debitori ECOM</t>
  </si>
  <si>
    <t>Uzņēmumu ienākuma nodoklis</t>
  </si>
  <si>
    <t>Ilgtermiņa debitori</t>
  </si>
  <si>
    <t>VII. Citi ilgtermiņa debitori</t>
  </si>
  <si>
    <t>Elektroenerģijas, dabasgāzes un ar tiem saistīto pakalpojumu parādi</t>
  </si>
  <si>
    <t>Siltumenerģijas parādi</t>
  </si>
  <si>
    <t>Citi parādi no līgumiem ar klientiem</t>
  </si>
  <si>
    <t>Koncerna sabiedrību parādi</t>
  </si>
  <si>
    <t>Uzkrātie ieņēmumi no Koncerna sabiedrībām</t>
  </si>
  <si>
    <t>Uzkrājumi citu finanšu debitoru vērtības samazinājumam</t>
  </si>
  <si>
    <t>Citi īstermiņa nefinanšu debitori</t>
  </si>
  <si>
    <t>Neto ieņēmumi no ārvalstu valūtas kursu svārstībām</t>
  </si>
  <si>
    <t>Atzītas izmaiņas nomas līgumos</t>
  </si>
  <si>
    <t>Atliktā uzņēmumu ienākuma nodokļa aktīvs</t>
  </si>
  <si>
    <t>Aktīvos atzītie nesaņemtie obligātā iepirkuma komponentes ieņēmumi</t>
  </si>
  <si>
    <t>Enerģijas publiskais tirpotājs AS</t>
  </si>
  <si>
    <t>Preces pārdošanai</t>
  </si>
  <si>
    <t>Ilgtermiņa aizdevumi saistītajām pusēm</t>
  </si>
  <si>
    <t>Īstermiņa aizdevumi saistītajām pusēm</t>
  </si>
  <si>
    <t>23912 - Avansa maksājums - elektroenerģijas nodoklis</t>
  </si>
  <si>
    <t>Received financing from European Union</t>
  </si>
  <si>
    <t>Samaksātie maksājumi par nomu</t>
  </si>
  <si>
    <t>Lease payments</t>
  </si>
  <si>
    <t>Total comprehensive income for the year</t>
  </si>
  <si>
    <t>Aizdevumi saistītajām pusēm</t>
  </si>
  <si>
    <t>Loans to related parties</t>
  </si>
  <si>
    <t>Income tax</t>
  </si>
  <si>
    <t>Procentu likmju mijmaiņas darījumi</t>
  </si>
  <si>
    <t>Pārējās īstermiņa finanšu saistības</t>
  </si>
  <si>
    <t>Pārējie īstermiņa finanšu ieguldījumi</t>
  </si>
  <si>
    <t>Saņemamās garantētās maksas par koģenerācijas elektrostacijās TEC-1 un TEC-2 uzstādīto elektrisko jaudu</t>
  </si>
  <si>
    <t>25097 - Klīrings el.enerģijas finanšu instrum. (Nasdaq) - debitori</t>
  </si>
  <si>
    <t>23096 - Klīrings naudas atmaksai CC&amp;B klientiem</t>
  </si>
  <si>
    <t>Pielikums / Notes</t>
  </si>
  <si>
    <t>Non-current loans to related parties</t>
  </si>
  <si>
    <t>Current loans to related parties</t>
  </si>
  <si>
    <t>Lease liabilities</t>
  </si>
  <si>
    <t>Deferred income from contracts with customers</t>
  </si>
  <si>
    <t>Nemateriālo ieguldījumu, pamatlīdzekļu un tiesību lietot aktīvus amortizācija, nolietojums un vērtības samazinājums</t>
  </si>
  <si>
    <t>Dividends received from subsidiaries</t>
  </si>
  <si>
    <t>Kopā darījumi ar akcionāru un pārējās pašu kapitālā atzītās izmaiņas</t>
  </si>
  <si>
    <t>Segment profit before tax</t>
  </si>
  <si>
    <t>Koncerns</t>
  </si>
  <si>
    <t>Procentu ieņēmumi</t>
  </si>
  <si>
    <t>Recognised changes in lease agreements</t>
  </si>
  <si>
    <t>tajā skaitā:</t>
  </si>
  <si>
    <t>Atzīts nomas saistību samazinājums</t>
  </si>
  <si>
    <t>Portfolio</t>
  </si>
  <si>
    <t>Counterparty</t>
  </si>
  <si>
    <t>Līgumi ar klientiem</t>
  </si>
  <si>
    <t>Nomas debitori</t>
  </si>
  <si>
    <t>Pārējie finanšu debitori</t>
  </si>
  <si>
    <t>a) līgumi ar klientiem</t>
  </si>
  <si>
    <t>a) contracts with customers</t>
  </si>
  <si>
    <t>Pieslēgumu maksas</t>
  </si>
  <si>
    <t>b) operatīvā noma</t>
  </si>
  <si>
    <t>Dotācijas par TEC uzstādīto elektrisko jaudu</t>
  </si>
  <si>
    <t>Eiropas Savienības fondu finansējums</t>
  </si>
  <si>
    <t>Ilgtermiņa nefinanšu debitori</t>
  </si>
  <si>
    <t>KOPĀ nefinanšu debitori</t>
  </si>
  <si>
    <t>Saņemts Eiropas Savienības finansējums</t>
  </si>
  <si>
    <t>Accrued coupon interest on issued debt securities (bonds)</t>
  </si>
  <si>
    <t>Total transactions with owners and other changes in equity</t>
  </si>
  <si>
    <t>Segment operating assets</t>
  </si>
  <si>
    <t>Dabasgāzes un citu energoresursu izmaksas</t>
  </si>
  <si>
    <t>Natural gas and other energy resources costs</t>
  </si>
  <si>
    <t>Raw materials and materials</t>
  </si>
  <si>
    <t>– par elektroenerģiju un dabasgāzi un ar tiem saistītiem pakalpojumiem (portfeļa modelis)</t>
  </si>
  <si>
    <t>– Electricity, natural gas trade and related services customers (portfolio model)</t>
  </si>
  <si>
    <t>– par siltumenerģiju (portfeļa modelis)</t>
  </si>
  <si>
    <t>– Heating customers (portfolio model)</t>
  </si>
  <si>
    <t>Movements in loss allowances for impaired receivables from contracts with customers</t>
  </si>
  <si>
    <t>b) operating lease</t>
  </si>
  <si>
    <t>From connection fees</t>
  </si>
  <si>
    <t>On grant for the installed electrical capacity of CHPPs</t>
  </si>
  <si>
    <t>On financing from European Union funds</t>
  </si>
  <si>
    <t>Change in current loans in cash (net)</t>
  </si>
  <si>
    <t>23558 - Intrum Latvia SIA (MSO)</t>
  </si>
  <si>
    <t>23509 - Uzkrātie procentu ieņēmumi pārējiem ilgtermiņa aizdevumiem</t>
  </si>
  <si>
    <t>TOTAL loans to related parties</t>
  </si>
  <si>
    <t>Aktīvu veids</t>
  </si>
  <si>
    <t>Patiesajā vērtībā novērtētie aktīvi</t>
  </si>
  <si>
    <t>Atvasinātie finanšu instrumenti, t.sk.:</t>
  </si>
  <si>
    <t>Aktīvi, kuri atklāti patiesajā vērtībā</t>
  </si>
  <si>
    <t>Pārskatā periodā aktīvi nav pārgrupēti starp 1. līmeni, 2. līmeni un 3. līmeni.</t>
  </si>
  <si>
    <t>Saistību veids</t>
  </si>
  <si>
    <t>Patiesajā vērtībā novērtētās saistības</t>
  </si>
  <si>
    <t>Saistības, kuras atklātas patiesajā vērtībā</t>
  </si>
  <si>
    <t xml:space="preserve">                                                                                                                                                                                                                                                                       EUR'000</t>
  </si>
  <si>
    <t>Finanšu aktīvi</t>
  </si>
  <si>
    <t>Aizdevumi saistītajām pusēm ar fiksētām likmēm</t>
  </si>
  <si>
    <t>Finanšu saistības</t>
  </si>
  <si>
    <t>Procentu likmju izmaiņām pakļautās saistības, t.sk.:</t>
  </si>
  <si>
    <t>Assets measured at fair value</t>
  </si>
  <si>
    <t>Derivative financial instruments, including:</t>
  </si>
  <si>
    <t>Assets for which fair values are disclosed </t>
  </si>
  <si>
    <t>Liabilities measured at fair value</t>
  </si>
  <si>
    <t>Derivative financial instruments, including: </t>
  </si>
  <si>
    <t>Liabilities for which fair values are disclosed </t>
  </si>
  <si>
    <t>Type of assets</t>
  </si>
  <si>
    <t>Type of liability</t>
  </si>
  <si>
    <t>There have been no transfers for assets between Level 1, Level 2 and Level 3 during the reporting period.</t>
  </si>
  <si>
    <t>Patiesās vērtības novērtējums / Fair value measurement using</t>
  </si>
  <si>
    <t xml:space="preserve">Kotētās tirgus cenas / Quoted prices in active markets </t>
  </si>
  <si>
    <t xml:space="preserve">Uz novērojamiem tirgus datiem balstīti pieņēmumi /Significant observable inputs </t>
  </si>
  <si>
    <t xml:space="preserve">Pieņēmumi, kas nav balstīti uz novērojamiem tirgus datiem / Significant unobservable inputs </t>
  </si>
  <si>
    <t>KOPĀ / TOTAL</t>
  </si>
  <si>
    <t>(1. līmenis) / (Level 1)</t>
  </si>
  <si>
    <t>(2. līmenis) / (Level 2)</t>
  </si>
  <si>
    <t>(3. līmenis) / (Level 3)</t>
  </si>
  <si>
    <t>Financial assets</t>
  </si>
  <si>
    <t>Financial liabilities</t>
  </si>
  <si>
    <t>Interest–bearing liabilities, including:</t>
  </si>
  <si>
    <t>Fixed rate loans to related parties</t>
  </si>
  <si>
    <t>Uzskaites vērtība / 
Carrying amount</t>
  </si>
  <si>
    <t>Patiesā vērtība / 
Fair value</t>
  </si>
  <si>
    <t>Current financial receivables:</t>
  </si>
  <si>
    <t>Īstermiņa finanšu debitori:</t>
  </si>
  <si>
    <t>23543 - Nodrošinājuma maksa dalībai biržā</t>
  </si>
  <si>
    <t>23544 - Drošības rezerves prasība</t>
  </si>
  <si>
    <t>2354S - Uzkrāj.nodroš.un droš.rezerves dalībai biržā vērt.samazināj.</t>
  </si>
  <si>
    <t>23900 - Avansa maksājumi par nodokļiem</t>
  </si>
  <si>
    <t>Aktīvu vērtības palielinājums pārvērtēšanas rezultātā</t>
  </si>
  <si>
    <t>Apvērsts vērtības samazinājums pārvērtēšanas rezultātā</t>
  </si>
  <si>
    <t>Pārskats par izmaiņām pašu kapitālā</t>
  </si>
  <si>
    <t>Pārskats par finanšu stāvokli</t>
  </si>
  <si>
    <t>Pārskats par naudas plūsmām</t>
  </si>
  <si>
    <t>OPERATING SEGMENT INFORMATION</t>
  </si>
  <si>
    <t>Enerģijas pārdošana un ar to saistītie pakalpojumi</t>
  </si>
  <si>
    <t>Elektroenerģijas un ar to saistīto pakalpojumu izmaksas</t>
  </si>
  <si>
    <t>Electricity and costs of related supply services</t>
  </si>
  <si>
    <t>Elektroenerģijas pārvades sistēmas pakalpojuma izmaksas</t>
  </si>
  <si>
    <t>Energy costs:</t>
  </si>
  <si>
    <t>Trade of energy and related supply services</t>
  </si>
  <si>
    <t>Īstermiņa nemateriālie ieguldījumi</t>
  </si>
  <si>
    <t>Current intangible assets</t>
  </si>
  <si>
    <t>DARBĪBAS RĀDĪTĀJI</t>
  </si>
  <si>
    <t>Mātessabiedrība</t>
  </si>
  <si>
    <t>At the end of the year</t>
  </si>
  <si>
    <t>Pārskata gada beigās</t>
  </si>
  <si>
    <t>At the beginning of the year</t>
  </si>
  <si>
    <t>Pārskata gada sākumā</t>
  </si>
  <si>
    <t>EUR’000</t>
  </si>
  <si>
    <t xml:space="preserve"> </t>
  </si>
  <si>
    <t>TOTAL revenue from contracts with customers</t>
  </si>
  <si>
    <t>Lease of other assets</t>
  </si>
  <si>
    <t>Pārējie ieņēmumi:</t>
  </si>
  <si>
    <t>a) Finance income</t>
  </si>
  <si>
    <t>a) Finanšu ieņēmumi</t>
  </si>
  <si>
    <t>Accumulated amortisation</t>
  </si>
  <si>
    <t>Cost</t>
  </si>
  <si>
    <t>Sākotnējā vērtība</t>
  </si>
  <si>
    <t>Uzkrātais nolietojums un vērtības samazinājums</t>
  </si>
  <si>
    <t>Sold</t>
  </si>
  <si>
    <t>Pārdots</t>
  </si>
  <si>
    <t>Disposal</t>
  </si>
  <si>
    <t>Accumulated depreciation and impairment</t>
  </si>
  <si>
    <t>Sākotnējā vai pārvērtētā vērtība</t>
  </si>
  <si>
    <t>Of which are:</t>
  </si>
  <si>
    <t>Subsidiaries</t>
  </si>
  <si>
    <t>Meitassabiedrības</t>
  </si>
  <si>
    <t>Allowance for raw materials and other inventories</t>
  </si>
  <si>
    <t>a) Parādi no līgumiem ar klientiem, neto</t>
  </si>
  <si>
    <t>Individually assessed receivables with lifetime ECL assessment (counterparty model)</t>
  </si>
  <si>
    <t>Fair value changes of interest rate swaps</t>
  </si>
  <si>
    <t>Interest rate swaps</t>
  </si>
  <si>
    <t>KOPĀ atvasināto finanšu instrumentu patiesā vērtība</t>
  </si>
  <si>
    <t>Total outstanding fair values of derivatives</t>
  </si>
  <si>
    <t xml:space="preserve">  </t>
  </si>
  <si>
    <t>KOPĀ aizņēmumi</t>
  </si>
  <si>
    <t>Movement in borrowings</t>
  </si>
  <si>
    <t>KOPĀ īstermiņa aizņēmumi</t>
  </si>
  <si>
    <t>Current portion of non–current borrowings from financial institutions</t>
  </si>
  <si>
    <t>Total non–current borrowings</t>
  </si>
  <si>
    <t>KOPĀ ilgtermiņa aizņēmumi</t>
  </si>
  <si>
    <t>TOTAL trade and other current payables</t>
  </si>
  <si>
    <t>KOPĀ parādi piegādātājiem un pārējiem kreditoriem</t>
  </si>
  <si>
    <t>KOPĀ nefinanšu saistības</t>
  </si>
  <si>
    <t>Non–financial liabilities:</t>
  </si>
  <si>
    <t>Nefinanšu saistības:</t>
  </si>
  <si>
    <t>KOPĀ finanšu saistības</t>
  </si>
  <si>
    <t>Other financial current payables</t>
  </si>
  <si>
    <t>Accrued expenses</t>
  </si>
  <si>
    <t>Financial liabilities:</t>
  </si>
  <si>
    <t>Finanšu saistības:</t>
  </si>
  <si>
    <t>ilgtermiņa</t>
  </si>
  <si>
    <t>incl. loan movement through bank account</t>
  </si>
  <si>
    <t>t.sk.aizdevumu kustība bankas kontā</t>
  </si>
  <si>
    <t>Atmaksāti ilgtermiņa aizdevumi ar savstarpējo ieskaitu</t>
  </si>
  <si>
    <t>Īstermiņa aizdevumu izmaiņas ar savstarpējo ieskaitu debitoru un kreditoru kustībā, neto</t>
  </si>
  <si>
    <t>AS "Sadales tīkls"</t>
  </si>
  <si>
    <t>Receivables from related parties:</t>
  </si>
  <si>
    <t>– Sadales tīkls AS</t>
  </si>
  <si>
    <t xml:space="preserve">  – AS "Sadales tīkls"</t>
  </si>
  <si>
    <t>Segmenti KOPĀ</t>
  </si>
  <si>
    <t>KOPĀ mātessabie-drība</t>
  </si>
  <si>
    <t>Corporate Functions</t>
  </si>
  <si>
    <t>TOTAL Group</t>
  </si>
  <si>
    <t>TOTAL Parent Company</t>
  </si>
  <si>
    <t>EUR</t>
  </si>
  <si>
    <t>Movement in loans issued to related parties</t>
  </si>
  <si>
    <t>TRADE AND OTHER PAYABLES</t>
  </si>
  <si>
    <t>Fair values and fair value measurement</t>
  </si>
  <si>
    <t xml:space="preserve"> - Interest income</t>
  </si>
  <si>
    <t>Interest paid on leases</t>
  </si>
  <si>
    <t xml:space="preserve"> - procentu izmaksas</t>
  </si>
  <si>
    <t xml:space="preserve"> - procentu ieņēmumi</t>
  </si>
  <si>
    <t>Samaksātie procentu maksājumi par nomu</t>
  </si>
  <si>
    <t>Citi debitori</t>
  </si>
  <si>
    <t>Property, plant and equipment</t>
  </si>
  <si>
    <t>Intangible assets</t>
  </si>
  <si>
    <t>Pamatlīdzekļi</t>
  </si>
  <si>
    <t>Nemateriālie ieguldījumi</t>
  </si>
  <si>
    <t>Raw materials and consumables</t>
  </si>
  <si>
    <t>III. Parādi no līgumiem ar klientiem</t>
  </si>
  <si>
    <t>IV. Citi īstermiņa debitori</t>
  </si>
  <si>
    <t>VIII. Neiemaksātās daļas sabiedrības kapitālā</t>
  </si>
  <si>
    <t>Disposal of non‒current assets revaluation reserve</t>
  </si>
  <si>
    <t xml:space="preserve">Ilgtermiņa aktīvu pārvērtēšanas rezerves norakstīšana </t>
  </si>
  <si>
    <t xml:space="preserve"> - nemateriālo ieguldījumu, pamatlīdzekļu un tiesību lietot aktīvus amortizācija, nolietojums un vērtības samazinājums</t>
  </si>
  <si>
    <t>Citi debitori (ārējie klienti), neto</t>
  </si>
  <si>
    <t>Citi debitori (ārējie klienti), gross</t>
  </si>
  <si>
    <t>KOPSAVILKUMS  - ILGTERMIŅA NEFINANŠU DEBITORI (ĀRĒJIE KLIENTI)</t>
  </si>
  <si>
    <t>Citi debitori (koncerna sabiedrības), neto</t>
  </si>
  <si>
    <t>Citi debitori (koncerna sabiedrības), gross</t>
  </si>
  <si>
    <t>KOPSAVILKUMS  - CITI FINANŠU DEBITORI (KONCERNA SABIEDRĪBAS)</t>
  </si>
  <si>
    <t>KOPSAVILKUMS  - CITI FINANŠU DEBITORI (ĀRĒJIE KLIENTI)</t>
  </si>
  <si>
    <t>Nomas debitori (koncerna sabiedrības), neto</t>
  </si>
  <si>
    <t>Nomas debitori (koncerna sabiedrības), gross</t>
  </si>
  <si>
    <t>KOPSAVILKUMS  - NOMAS DEBITORI (KONCERNA SABIEDRĪBAS)</t>
  </si>
  <si>
    <t>Nomas debitori (ārējie klienti), neto</t>
  </si>
  <si>
    <t>Nomas debitori (ārējie klienti), gross</t>
  </si>
  <si>
    <t>KOPSAVILKUMS  - NOMAS DEBITORI (ĀRĒJIE KLIENTI)</t>
  </si>
  <si>
    <t>Līgumi ar klientiem (counterparty), neto</t>
  </si>
  <si>
    <t>Līgumi ar klientiem (counterparty), gross</t>
  </si>
  <si>
    <t>KOPSAVILKUMS  - LĪGUMI AR KLIENTIEM (COUNTERPARTY) - KONCERNA SABIEDRĪBAS</t>
  </si>
  <si>
    <t>KOPSAVILKUMS  - LĪGUMI AR KLIENTIEM (COUNTERPARTY) - INDIVIDUĀLI NOZĪMĪGI KLIENTI</t>
  </si>
  <si>
    <t>Maksātnespēja</t>
  </si>
  <si>
    <t>1096+ dienas</t>
  </si>
  <si>
    <t>360-1095 dienas</t>
  </si>
  <si>
    <t>180-359 dienas</t>
  </si>
  <si>
    <t>90-179 dienas</t>
  </si>
  <si>
    <t>60-89 dienas</t>
  </si>
  <si>
    <t>30-59 dienas</t>
  </si>
  <si>
    <t>1-29 dienas</t>
  </si>
  <si>
    <t>Tekošie</t>
  </si>
  <si>
    <t>Līgumi ar klientiem (portfolio), neto</t>
  </si>
  <si>
    <t>Līgumi ar klientiem (portfolio), gross</t>
  </si>
  <si>
    <t>KOPSAVILKUMS  - LĪGUMI AR KLIENTIEM (PORTFOLIO)</t>
  </si>
  <si>
    <t>Stage 1</t>
  </si>
  <si>
    <t>23557 - Maksājuma kļiringa konts ECOM</t>
  </si>
  <si>
    <t>Stage 3</t>
  </si>
  <si>
    <t>Portfolio / Counterparty</t>
  </si>
  <si>
    <t>N/A</t>
  </si>
  <si>
    <t>Savstarpējie darījumi</t>
  </si>
  <si>
    <t>SIA "Liepājas enerģija"</t>
  </si>
  <si>
    <t>AS "Latvenergo"</t>
  </si>
  <si>
    <t>Kredītriska līmenis</t>
  </si>
  <si>
    <t>Novērētējuma modelis</t>
  </si>
  <si>
    <t>Konts/Kavējumu dienas</t>
  </si>
  <si>
    <t>Allowances for expected credit loss from contracts with customers:</t>
  </si>
  <si>
    <t>Allowances for expected credit loss</t>
  </si>
  <si>
    <t>Allowances for expected credit losses</t>
  </si>
  <si>
    <t>15. SFPS / IFRS 15</t>
  </si>
  <si>
    <t>16. SFPS / IFRS 16</t>
  </si>
  <si>
    <t>Cost or revalued amount</t>
  </si>
  <si>
    <t>AS "Pirmais Slēgtais Pensiju Fonds"</t>
  </si>
  <si>
    <t>AS "Rīgas siltums"</t>
  </si>
  <si>
    <t>Krājumu uzkrājumu izmaiņas</t>
  </si>
  <si>
    <t>Movement on the allowance for inventories</t>
  </si>
  <si>
    <t>Uzkrājumi parādu no līgumiem ar klientiem sagaidāmajiem kredītzaudējumiem:</t>
  </si>
  <si>
    <t>Uzkrājumi sagaidāmajiem kredītzaudējumiem</t>
  </si>
  <si>
    <t>Ilgtermiņa aktīvu pārvērtēšanas rezerves norakstīšana</t>
  </si>
  <si>
    <t>Nekontrolējošā līdzdalība</t>
  </si>
  <si>
    <t>Procentu likmju mijmaiņas darījumu patiesās vērtības izmaiņas</t>
  </si>
  <si>
    <t>Fair value changes of forward currencies exchange contracts</t>
  </si>
  <si>
    <t>Iekļauts visaptverošajos ienākumos</t>
  </si>
  <si>
    <t>Included in Statement of Comprehensive Income</t>
  </si>
  <si>
    <t>Nākotnes valūtas mijmaiņas darījumi</t>
  </si>
  <si>
    <t>Included in the Statement of Comprehensive Income</t>
  </si>
  <si>
    <t>Revalued property, plant and equipment</t>
  </si>
  <si>
    <t>Pārvērtētie pamatlīdzekļi</t>
  </si>
  <si>
    <t>TOTAL non–financial liabilities</t>
  </si>
  <si>
    <t>TOTAL financial liabilities</t>
  </si>
  <si>
    <t>Pārdotā elektroenerģija:</t>
  </si>
  <si>
    <t>Electricity generated</t>
  </si>
  <si>
    <t>Thermal energy generated</t>
  </si>
  <si>
    <t xml:space="preserve">Energiaturu Võrguehitus OÜ </t>
  </si>
  <si>
    <t>23102 - Elektroenerģijas saimnieciskām vajadzībām debitors</t>
  </si>
  <si>
    <t>23118 - Norēķini par maksājuma samazinājumu AL (BVKB)</t>
  </si>
  <si>
    <t>23181 - SSO parādi - elektroenerģijas tirgotāji (KANS)</t>
  </si>
  <si>
    <t>23145 - Mikrotīkla klientu parādi</t>
  </si>
  <si>
    <t>23152 - Nomas debitori</t>
  </si>
  <si>
    <t>23153 - Uzkrājumi nomas debitoru vērtības samazinājumam</t>
  </si>
  <si>
    <t>2315P - Klīrings nākamā perioda PVN (nomas debitori)</t>
  </si>
  <si>
    <t>23555 - AB Lietuvos paštas (MSO)</t>
  </si>
  <si>
    <t>23556 - Vienasaskaita.lt (MSO)</t>
  </si>
  <si>
    <t>23933 - Nodokļu atmaksa no Valsts budžeta</t>
  </si>
  <si>
    <t>Enerģijas publiskais tirgotājs SIA</t>
  </si>
  <si>
    <t>Energiaturu Võrguehitus OÜ</t>
  </si>
  <si>
    <t>Comprehensive income attributable to:</t>
  </si>
  <si>
    <t>Deferred income tax assets</t>
  </si>
  <si>
    <t>Konts / BILANCES pozīcija</t>
  </si>
  <si>
    <t>Darījuma partnera modelis</t>
  </si>
  <si>
    <t>Portfeļa modelis</t>
  </si>
  <si>
    <t>īstermiņa</t>
  </si>
  <si>
    <t>Ieņēmumi no parāda vērtspapīru (obligāciju) emisijas</t>
  </si>
  <si>
    <t>Procentu ieņēmumi no aizdevumiem saistītajām pusēm</t>
  </si>
  <si>
    <t>Interest income on loans to related parties</t>
  </si>
  <si>
    <t>Insurance intermediation</t>
  </si>
  <si>
    <t>Proceeds from issued debt securities (bonds)</t>
  </si>
  <si>
    <t>Fair value changes of energy forwards, futures, and swaps</t>
  </si>
  <si>
    <t>Enerģijas nākotnes un cenas mijmaiņas darījumu patiesās vērtības izmaiņas</t>
  </si>
  <si>
    <t>Enerģijas nākotnes un cenas mijmaiņas darījumi</t>
  </si>
  <si>
    <t>Energy forwards, futures, and swaps</t>
  </si>
  <si>
    <t>Aizdevumi saistītajām pusēm:</t>
  </si>
  <si>
    <t>Loans to related parties:</t>
  </si>
  <si>
    <t>Other related parties*</t>
  </si>
  <si>
    <t>Repaid loans issued to subsidiaries</t>
  </si>
  <si>
    <t>Issued loans to subsidiaries</t>
  </si>
  <si>
    <t>Change in current loans by non–cash offsetting of operating receivables and payables (net)</t>
  </si>
  <si>
    <t>Repaid non–current loans by non–cash offset</t>
  </si>
  <si>
    <t>Ilgtermiņa aizdevumu īstermiņa daļa</t>
  </si>
  <si>
    <t>KOPĀ ilgtermiņa aizdevumi</t>
  </si>
  <si>
    <t>KOPĀ īstermiņa aizdevumi</t>
  </si>
  <si>
    <t>KOPĀ aizdevumi saistītajām pusēm</t>
  </si>
  <si>
    <t>Izmaiņas saistītajām pusēm izsniegtajos aizdevumos</t>
  </si>
  <si>
    <t>Atmaksāti izsniegtie aizdevumi meitassabiedrībām</t>
  </si>
  <si>
    <t>AS "Enerģijas publiskais tirgotājs" (uzkrājumi SKZ kā konsolidācijas korekcijas)</t>
  </si>
  <si>
    <t>Individuāli izvērtēti debitori</t>
  </si>
  <si>
    <t>c) Other non–financial receivables</t>
  </si>
  <si>
    <t>Īstermiņa nefinanšu debitori</t>
  </si>
  <si>
    <t>Current non–financial receivables</t>
  </si>
  <si>
    <t>Rēķina Nr.</t>
  </si>
  <si>
    <t>Sistēmas ieraksta Nr.</t>
  </si>
  <si>
    <t>DIGI numurs</t>
  </si>
  <si>
    <t>Rēķina datums</t>
  </si>
  <si>
    <t>Rēķina apraksts</t>
  </si>
  <si>
    <t>Atlikusī summa darījuma valūtā</t>
  </si>
  <si>
    <t>Darījuma valūta</t>
  </si>
  <si>
    <t>Atlikusī summa funkcionālajā valūtā</t>
  </si>
  <si>
    <t>Uzņēmums (aktuālais)</t>
  </si>
  <si>
    <t>Kreditoru konts</t>
  </si>
  <si>
    <t>Nākamo periodu PVN</t>
  </si>
  <si>
    <t>Kopā kreditoru summas atlikums</t>
  </si>
  <si>
    <t>Piegādātājs</t>
  </si>
  <si>
    <t>AS Latvenergo</t>
  </si>
  <si>
    <t>AS Augstsprieguma tīkls</t>
  </si>
  <si>
    <t>AS Pirmais slēgtais pensiju fonds</t>
  </si>
  <si>
    <t>82002603 AR</t>
  </si>
  <si>
    <t>82002604 AR</t>
  </si>
  <si>
    <t>AS Sadales tīkls</t>
  </si>
  <si>
    <t>atskaite</t>
  </si>
  <si>
    <t xml:space="preserve">uzkrājumi degvielas izlietojumam  </t>
  </si>
  <si>
    <t>ziņ.207</t>
  </si>
  <si>
    <t>VAS "Privatizācijas aģentūra"</t>
  </si>
  <si>
    <t xml:space="preserve">ziņ.207 </t>
  </si>
  <si>
    <t>Pērnavas ielas 19A, Rīgā dzīvokļu īpašumu kopība</t>
  </si>
  <si>
    <t>VAS "Latvijas dzelzceļš"</t>
  </si>
  <si>
    <t>Ziņ.24</t>
  </si>
  <si>
    <t>Pērnavas iela 19A</t>
  </si>
  <si>
    <t>Uldis Ausmanis</t>
  </si>
  <si>
    <t>Arturs Li un Nataļja Teterina līg.010000/08-54</t>
  </si>
  <si>
    <t>Arturs Lī un Natalja Teterina</t>
  </si>
  <si>
    <t>Piezīmes</t>
  </si>
  <si>
    <t xml:space="preserve"> Datums</t>
  </si>
  <si>
    <t>Uzkrājumu veids</t>
  </si>
  <si>
    <t>Kontu atšifrējums</t>
  </si>
  <si>
    <t>PVN reģ. Nr. LV40003032949</t>
  </si>
  <si>
    <t>Reģ. Nr. 40003032949</t>
  </si>
  <si>
    <t>P.Brieža ielā 12, Rīga LV1230</t>
  </si>
  <si>
    <t xml:space="preserve">AS "Latvenergo " </t>
  </si>
  <si>
    <t>Līgumsaistības</t>
  </si>
  <si>
    <t>Contract liabilities</t>
  </si>
  <si>
    <t>Pārējās īstermiņa saistības</t>
  </si>
  <si>
    <t>Other current payables</t>
  </si>
  <si>
    <t>Saņemtie aizņēmumi no finanšu institūcijām</t>
  </si>
  <si>
    <t xml:space="preserve"> - Depreciation, amortisation and impairment of intangible assets, property, plant and equipment (PPE) and right–of–use assets</t>
  </si>
  <si>
    <t>Net cash flows generated from operating activities</t>
  </si>
  <si>
    <t>Proceeds on issued debt securities (bonds)</t>
  </si>
  <si>
    <t>Repayment of borrowings from financial institutions</t>
  </si>
  <si>
    <t>EBITDA*</t>
  </si>
  <si>
    <t>Depreciation, amortisation and impairment of intangible assets, property, plant and equipment (PPE) and right–of–use assets</t>
  </si>
  <si>
    <r>
      <t>7.</t>
    </r>
    <r>
      <rPr>
        <b/>
        <sz val="16"/>
        <color rgb="FF054F95"/>
        <rFont val="Times New Roman"/>
        <family val="1"/>
        <charset val="186"/>
      </rPr>
      <t xml:space="preserve">    </t>
    </r>
    <r>
      <rPr>
        <b/>
        <sz val="16"/>
        <color rgb="FF054F95"/>
        <rFont val="Arial"/>
        <family val="2"/>
        <charset val="186"/>
      </rPr>
      <t>NEMATERIĀLIE IEGULDĪJUMI UN PAMATLĪDZEKĻI</t>
    </r>
  </si>
  <si>
    <t>INTANGIBLE ASSETS AND PROPERTY, PLANT AND EQUIPMENT</t>
  </si>
  <si>
    <t xml:space="preserve">Sākotnējā vērtība </t>
  </si>
  <si>
    <t xml:space="preserve">Uzkrātā amortizācija </t>
  </si>
  <si>
    <t>Increase in value of assets as a result of revaluation</t>
  </si>
  <si>
    <t>Reversal of impairment charge as a result of revaluation</t>
  </si>
  <si>
    <t xml:space="preserve">Uzkrātais nolietojums un vērtības samazinājums </t>
  </si>
  <si>
    <t>8. NOMA</t>
  </si>
  <si>
    <t>Right-of-use assets</t>
  </si>
  <si>
    <t>Pārskata perioda sākumā</t>
  </si>
  <si>
    <t>At the beginning of the period</t>
  </si>
  <si>
    <t xml:space="preserve">  - ilgtermiņa</t>
  </si>
  <si>
    <t xml:space="preserve">  - non-current</t>
  </si>
  <si>
    <t xml:space="preserve">  - īstermiņa</t>
  </si>
  <si>
    <t xml:space="preserve">  - current</t>
  </si>
  <si>
    <t>Aktīvu nomas procentu izmaksas (6. pielikums)</t>
  </si>
  <si>
    <t>Recognised interest liabilities (Note 6)</t>
  </si>
  <si>
    <t>Pārskata perioda beigās</t>
  </si>
  <si>
    <t>At the end of the period</t>
  </si>
  <si>
    <r>
      <t>4.</t>
    </r>
    <r>
      <rPr>
        <b/>
        <sz val="16"/>
        <color rgb="FF054F95"/>
        <rFont val="Times New Roman"/>
        <family val="1"/>
        <charset val="186"/>
      </rPr>
      <t xml:space="preserve">    </t>
    </r>
    <r>
      <rPr>
        <b/>
        <sz val="16"/>
        <color rgb="FF054F95"/>
        <rFont val="Arial"/>
        <family val="2"/>
        <charset val="186"/>
      </rPr>
      <t>IEŅĒMUMI</t>
    </r>
  </si>
  <si>
    <r>
      <t xml:space="preserve">                                                                                                                                                                                                                      </t>
    </r>
    <r>
      <rPr>
        <b/>
        <sz val="8"/>
        <color rgb="FF054F95"/>
        <rFont val="Arial"/>
        <family val="2"/>
        <charset val="186"/>
      </rPr>
      <t xml:space="preserve"> </t>
    </r>
    <r>
      <rPr>
        <sz val="8"/>
        <color rgb="FF808080"/>
        <rFont val="Arial"/>
        <family val="2"/>
        <charset val="186"/>
      </rPr>
      <t>EUR'000</t>
    </r>
  </si>
  <si>
    <t>Piemērotais SFPS / 
IFRS applied</t>
  </si>
  <si>
    <t xml:space="preserve">Lease of other assets </t>
  </si>
  <si>
    <t>TOTAL other revenue</t>
  </si>
  <si>
    <t xml:space="preserve">KOPĀ ieņēmumi </t>
  </si>
  <si>
    <t xml:space="preserve"> Sadales sistēmas pakalpojumi</t>
  </si>
  <si>
    <t xml:space="preserve"> Pārvades sistēmas pakalpojums</t>
  </si>
  <si>
    <r>
      <t>5.</t>
    </r>
    <r>
      <rPr>
        <b/>
        <sz val="16"/>
        <color rgb="FF054F95"/>
        <rFont val="Times New Roman"/>
        <family val="1"/>
        <charset val="186"/>
      </rPr>
      <t xml:space="preserve">    </t>
    </r>
    <r>
      <rPr>
        <b/>
        <sz val="16"/>
        <color rgb="FF054F95"/>
        <rFont val="Arial"/>
        <family val="2"/>
        <charset val="186"/>
      </rPr>
      <t>IZEJVIELAS UN MATERIĀLI</t>
    </r>
  </si>
  <si>
    <t xml:space="preserve"> RAW MATERIALS AND CONSUMABLES</t>
  </si>
  <si>
    <t xml:space="preserve">KOPĀ izejvielas un materiāli </t>
  </si>
  <si>
    <t>TOTAL raw materials and consumables</t>
  </si>
  <si>
    <r>
      <t>6.</t>
    </r>
    <r>
      <rPr>
        <b/>
        <sz val="16"/>
        <color rgb="FF054F95"/>
        <rFont val="Times New Roman"/>
        <family val="1"/>
        <charset val="186"/>
      </rPr>
      <t xml:space="preserve">    </t>
    </r>
    <r>
      <rPr>
        <b/>
        <sz val="16"/>
        <color rgb="FF054F95"/>
        <rFont val="Arial"/>
        <family val="2"/>
        <charset val="186"/>
      </rPr>
      <t>FINANŠU IEŅĒMUMI UN IZMAKSAS</t>
    </r>
  </si>
  <si>
    <t xml:space="preserve"> FINANCE INCOME AND COSTS</t>
  </si>
  <si>
    <t>Interest income</t>
  </si>
  <si>
    <t>Net gain on currency exchange rate fluctuations</t>
  </si>
  <si>
    <t>b) Finanšu izmaksas:</t>
  </si>
  <si>
    <t>b) Finance costs:</t>
  </si>
  <si>
    <t xml:space="preserve">Kapitalizētās aizņēmumu procentu izmaksas </t>
  </si>
  <si>
    <r>
      <t>11.</t>
    </r>
    <r>
      <rPr>
        <b/>
        <sz val="7"/>
        <color rgb="FF054F95"/>
        <rFont val="Arial"/>
        <family val="2"/>
        <charset val="186"/>
      </rPr>
      <t xml:space="preserve">    </t>
    </r>
    <r>
      <rPr>
        <b/>
        <sz val="12"/>
        <color rgb="FF054F95"/>
        <rFont val="Arial"/>
        <family val="2"/>
        <charset val="186"/>
      </rPr>
      <t>PARĀDI NO LĪGUMIEM AR KLIENTIEM UN CITI DEBITORI</t>
    </r>
  </si>
  <si>
    <t>RECEIVABLES FROM CONTRACTS WITH CUSTOMERS AND OTHER RECEIVABLES</t>
  </si>
  <si>
    <t xml:space="preserve">                                                                                                                                                                                                                                                                                                                                                                                                                                                                                                                                                                                                                                                                                                                                                                                                                                                                                                                                                                                                                                                                                                                                                                                                                                                                                                                                                                                                                                                                                                                                                          </t>
  </si>
  <si>
    <t>Parādi no līgumiem ar klientiem pēc sagaidāmo kredītzaudējumu (SKZ) izvērtējuma modeļa, neto</t>
  </si>
  <si>
    <t>Receivables from contracts with customers grouped by the expected credit loss (ECL) assessment model, net</t>
  </si>
  <si>
    <t>EUR' 000</t>
  </si>
  <si>
    <t> Parādi no līgumiem ar klientiem kopā</t>
  </si>
  <si>
    <t> Total receivables from contracts with customers</t>
  </si>
  <si>
    <t>– meitassabiedrības (darījuma partnera modelis) (19. b pielikums)</t>
  </si>
  <si>
    <t>– Subsidiaries (counterparty model) (Note 19 b)</t>
  </si>
  <si>
    <t>Pārskata periodā norakstītie neatgūstamie debitoru parādi</t>
  </si>
  <si>
    <t>Receivables written off during the period as uncollectible</t>
  </si>
  <si>
    <t>b) Citi finanšu debitori</t>
  </si>
  <si>
    <t>b) Other current financial receivables</t>
  </si>
  <si>
    <t>Meitassabiedrību nomas maksas parādi (19. b pielikums)</t>
  </si>
  <si>
    <t>Receivables for lease from subsidiaries (Note 19 b)</t>
  </si>
  <si>
    <t>Citi meitassabiedrību finanšu debitori (19. b pielikums)</t>
  </si>
  <si>
    <t>Other financial receivables from subsidiaries (Note 19 b)</t>
  </si>
  <si>
    <t>Uzkrātie ieņēmumi no meitassabiedrībām (19. c pielikums)</t>
  </si>
  <si>
    <t>Other accrued income from subsidiaries (Note 19 c)</t>
  </si>
  <si>
    <t>Uzkrājumi meitassabiedrību debitoru parādu sagaidāmajiem kredītzaudējumiem (19. b pielikums)</t>
  </si>
  <si>
    <t>Allowances for expected credit loss on subsidiaries receivables (Note 19 b)</t>
  </si>
  <si>
    <t>KOPĀ pārējie īstermiņa finanšu debitori</t>
  </si>
  <si>
    <t>TOTAL other current financial receivables</t>
  </si>
  <si>
    <t>c) Citi nefinanšu debitori</t>
  </si>
  <si>
    <t>Non-current non–financial receivables</t>
  </si>
  <si>
    <t>TOTAL non-financial receivables</t>
  </si>
  <si>
    <r>
      <t>12.</t>
    </r>
    <r>
      <rPr>
        <b/>
        <sz val="7"/>
        <color rgb="FF054F95"/>
        <rFont val="Arial"/>
        <family val="2"/>
        <charset val="186"/>
      </rPr>
      <t xml:space="preserve">    </t>
    </r>
    <r>
      <rPr>
        <b/>
        <sz val="12"/>
        <color rgb="FF054F95"/>
        <rFont val="Arial"/>
        <family val="2"/>
        <charset val="186"/>
      </rPr>
      <t xml:space="preserve"> NAUDA UN NAUDAS EKVIVALENTI</t>
    </r>
  </si>
  <si>
    <t>CASH AND CASH EQUIVALENTS</t>
  </si>
  <si>
    <t>KOPĀ nauda un naudas ekvivalenti</t>
  </si>
  <si>
    <t>TOTAL cash and cash equivalents</t>
  </si>
  <si>
    <t>BORROWINGS</t>
  </si>
  <si>
    <t>DERIVATIVE FINANCIAL INSTRUMENTS</t>
  </si>
  <si>
    <t>I) Procentu likmju mijmaiņas darījumi</t>
  </si>
  <si>
    <t>I) Interest rate swaps</t>
  </si>
  <si>
    <t>Aktīvi / Assets</t>
  </si>
  <si>
    <t>Saistības / Liabilities</t>
  </si>
  <si>
    <t>Patiesā vērtība pārskata perioda sākumā</t>
  </si>
  <si>
    <t>Outstanding fair value at the beginning of the period</t>
  </si>
  <si>
    <t>Iekļauts peļņas vai zaudējumu aprēķinā (6. pielikums)</t>
  </si>
  <si>
    <t>Included in the Statement of Profit or Loss (Note 6)</t>
  </si>
  <si>
    <t>Patiesā vērtība pārskata perioda beigās</t>
  </si>
  <si>
    <t>Outstanding fair value at the end of the period</t>
  </si>
  <si>
    <t>Iekļauts peļņas vai zaudējumu aprēķinā (5. pielikums)</t>
  </si>
  <si>
    <t>Included in the Statement of Profit or Loss (Note 5)</t>
  </si>
  <si>
    <t>14.    AIZŅĒMUMI</t>
  </si>
  <si>
    <t xml:space="preserve">                                                                                                                                                                                                                       EUR'000</t>
  </si>
  <si>
    <t>II) Enerģijas nākotnes un cenas mijmaiņas darījumi</t>
  </si>
  <si>
    <t>II) Energy forwards, futures, and swaps</t>
  </si>
  <si>
    <t>III) Nākotnes valūtas mijmaiņas darījumi</t>
  </si>
  <si>
    <t>III) Currency exchange forwards</t>
  </si>
  <si>
    <t>7, 8</t>
  </si>
  <si>
    <t>6 a</t>
  </si>
  <si>
    <t>6 b</t>
  </si>
  <si>
    <t>Pārskata perioda peļņa</t>
  </si>
  <si>
    <t>Profit for the period</t>
  </si>
  <si>
    <t xml:space="preserve">  - mātessabiedrības akcionāru</t>
  </si>
  <si>
    <t xml:space="preserve">  - Equity holder of the Parent Company</t>
  </si>
  <si>
    <t xml:space="preserve">  - nekontrolējošo līdzdalību</t>
  </si>
  <si>
    <t xml:space="preserve">  - Non-controlling interests</t>
  </si>
  <si>
    <t>Other comprehensive income for the period</t>
  </si>
  <si>
    <t>7 c</t>
  </si>
  <si>
    <t>19 e</t>
  </si>
  <si>
    <t>11 c</t>
  </si>
  <si>
    <t>7 a</t>
  </si>
  <si>
    <t>11 a</t>
  </si>
  <si>
    <t>11 b, c</t>
  </si>
  <si>
    <t>18 I, a</t>
  </si>
  <si>
    <t>18 I, b, c</t>
  </si>
  <si>
    <t>18 II, a</t>
  </si>
  <si>
    <t>18 II, b, c</t>
  </si>
  <si>
    <t>7 b</t>
  </si>
  <si>
    <t>Pārskata perioda visaptverošie ienākumi</t>
  </si>
  <si>
    <t>Kopā pārskata periodā atzītie visaptverošie ienākumi</t>
  </si>
  <si>
    <t>Total comprehensive income for the period</t>
  </si>
  <si>
    <r>
      <t>Aktīvu patiesās vērtības novērtēšanas hierarhijas kvantitatīvie rādītāji pārskata perioda beigās:</t>
    </r>
    <r>
      <rPr>
        <i/>
        <sz val="8"/>
        <color rgb="FF808080"/>
        <rFont val="Arial"/>
        <family val="2"/>
        <charset val="186"/>
      </rPr>
      <t xml:space="preserve">                                                                                                                                                                                                                                                                                                                                               </t>
    </r>
  </si>
  <si>
    <t>Quantitative disclosures of fair value measurement hierarchy for assets at the end of the period:</t>
  </si>
  <si>
    <t>Ilgtermiņa finanšu ieguldījumi (9. pielikums)</t>
  </si>
  <si>
    <t>Non-current financial investments (Note 9)</t>
  </si>
  <si>
    <t>Ieguldījumu īpašumi (7. c pielikums)</t>
  </si>
  <si>
    <t>Investment properties (Note 7 c)</t>
  </si>
  <si>
    <t>Īstermiņa finanšu debitori (11. a, b pielikums)</t>
  </si>
  <si>
    <t>Current financial receivables (Note 11 a, b)</t>
  </si>
  <si>
    <t>Cash and cash equivalents (Note 12)</t>
  </si>
  <si>
    <t>Īstermiņa finanšu debitori (11. a,b pielikums)</t>
  </si>
  <si>
    <t xml:space="preserve">Saistību patiesās vērtības novērtēšanas hierarhijas kvantitatīvie rādītāji pārskata perioda beigās:  </t>
  </si>
  <si>
    <t>Quantitative disclosures of fair value measurement hierarchy for liabilities at the end of the period:</t>
  </si>
  <si>
    <t>Pārskatā periodā saistības nav pārgrupētas starp 1. līmeni, 2. līmeni un 3. līmeni.</t>
  </si>
  <si>
    <t>There have been no transfers for liabilities between Level 1, Level 2 and Level 3 during the reporting period.</t>
  </si>
  <si>
    <r>
      <t>Turpmāk ir atklāts koncerna un mātessabiedrības finanšu instrumentu veidu salīdzinājums pēc to novērtēšanas uzskaites vērtībās un patiesajās vērtībās, izņemot tos instrumentus, kuru uzskaites vērtības aptuveni atbilst to patiesajām vērtībām:</t>
    </r>
    <r>
      <rPr>
        <sz val="8"/>
        <color rgb="FF808080"/>
        <rFont val="Arial"/>
        <family val="2"/>
        <charset val="186"/>
      </rPr>
      <t xml:space="preserve">                                                                                                                                                                                             </t>
    </r>
  </si>
  <si>
    <r>
      <t>Set out below, is a comparison by class of the carrying amounts and fair value of the Group’s and the Parent Company’s financial instruments, other than those with carrying amounts which approximates their fair values:</t>
    </r>
    <r>
      <rPr>
        <i/>
        <sz val="10"/>
        <color rgb="FF008000"/>
        <rFont val="Arial"/>
        <family val="2"/>
        <charset val="186"/>
      </rPr>
      <t xml:space="preserve"> </t>
    </r>
  </si>
  <si>
    <t>Procentu likmju mijmaiņas darījumi  (16. I pielikums)</t>
  </si>
  <si>
    <t>Interest rate swaps (Note 16 II))</t>
  </si>
  <si>
    <t xml:space="preserve">   – ar mainīgām procentu likmēm (19. c pielikums)</t>
  </si>
  <si>
    <t xml:space="preserve">   – ar fiksētām procentu likmēm (19. c pielikums)</t>
  </si>
  <si>
    <t xml:space="preserve">   – Fixed rate loans (Note 19 c)</t>
  </si>
  <si>
    <t xml:space="preserve">   – Floating rate loans (Note 19 c)</t>
  </si>
  <si>
    <t>Nauda un tās ekvivalenti (12. pielikums)</t>
  </si>
  <si>
    <t>Enerģijas nākotnes un cenas mijmaiņas darījumi (16. II pielikums)</t>
  </si>
  <si>
    <t>Energy forwards, futures, and swaps (Note 16 II))</t>
  </si>
  <si>
    <t>Impact of non-cash offsetting of operating receivables and liabilities from subsidiaries, net</t>
  </si>
  <si>
    <t>Izdevumi aizņēmumu atmaksai no finanšu institūcijām</t>
  </si>
  <si>
    <t>9. ILGTERMIŅA FINANŠU IEGULDĪJUMI</t>
  </si>
  <si>
    <t xml:space="preserve">        </t>
  </si>
  <si>
    <t xml:space="preserve">  </t>
  </si>
  <si>
    <t>Mātessabiedrības līdzdalības daļas (%) meitassabiedrībās un pārējie ilgtermiņa finanšu ieguldījumi:</t>
  </si>
  <si>
    <t>The Parent Company's participating interest in subsidiaries (%) and other non–current financial investments:</t>
  </si>
  <si>
    <t>Uzņēmēj-darbības veids / Business activity
held</t>
  </si>
  <si>
    <t>Management of the mandatory procurement process</t>
  </si>
  <si>
    <t>Electricity &amp; gas trade</t>
  </si>
  <si>
    <t>Elektroenerģijas tirdzniecība</t>
  </si>
  <si>
    <t>Electricity trade</t>
  </si>
  <si>
    <t>KOPĀ:</t>
  </si>
  <si>
    <t>TOTAL:</t>
  </si>
  <si>
    <t>0,0051%</t>
  </si>
  <si>
    <t>KOPĀ mātessabiedrības ilgtermiņa finanšu ieguldījumi</t>
  </si>
  <si>
    <t>TOTAL non-current financial investments of the Parent Company</t>
  </si>
  <si>
    <t>Koncerna ilgtermiņa finanšu ieguldījumi:</t>
  </si>
  <si>
    <t>The Group's non–current financial investments:</t>
  </si>
  <si>
    <t>Pārējie ilgtermiņa finanšu ieguldījumi (Koncerns):</t>
  </si>
  <si>
    <t>Other non-current financial investments (Group):</t>
  </si>
  <si>
    <t>Koncerna ilgtermiņa finanšu ieguldījumi KOPĀ</t>
  </si>
  <si>
    <t>TOTAL financial investments of the Group</t>
  </si>
  <si>
    <t xml:space="preserve">   </t>
  </si>
  <si>
    <t>10. KRĀJUMI</t>
  </si>
  <si>
    <t>Izmaiņas iekļautas peļņas vai zaudējumu aprēķinā</t>
  </si>
  <si>
    <t>LATVENERGO KONSOLIDĒTIE UN AS „LATVENERGO”</t>
  </si>
  <si>
    <t>LATVENERGO CONSOLIDATED AND LATVENERGO AS</t>
  </si>
  <si>
    <r>
      <t>13.</t>
    </r>
    <r>
      <rPr>
        <b/>
        <sz val="12"/>
        <color rgb="FF054F95"/>
        <rFont val="Times New Roman"/>
        <family val="1"/>
        <charset val="186"/>
      </rPr>
      <t>  </t>
    </r>
    <r>
      <rPr>
        <b/>
        <sz val="12"/>
        <color rgb="FF054F95"/>
        <rFont val="Arial"/>
        <family val="2"/>
        <charset val="186"/>
      </rPr>
      <t>REZERVES</t>
    </r>
  </si>
  <si>
    <t>RESERVES</t>
  </si>
  <si>
    <t>Ilgtermiņa aktīvu pārvērtēšanas rezerve</t>
  </si>
  <si>
    <t>Non–current assets revaluation reserve</t>
  </si>
  <si>
    <t>Pārvērtēšanas rezerves norakstīšana</t>
  </si>
  <si>
    <t>Disposal of revaluation reserve</t>
  </si>
  <si>
    <t>15.    ATVASINĀTIE FINANŠU INSTRUMENTI</t>
  </si>
  <si>
    <t>18.   NĀKAMO PERIODU IEŅĒMUMI</t>
  </si>
  <si>
    <r>
      <t>19.</t>
    </r>
    <r>
      <rPr>
        <b/>
        <sz val="12"/>
        <color rgb="FF054F95"/>
        <rFont val="Times New Roman"/>
        <family val="1"/>
        <charset val="186"/>
      </rPr>
      <t>  </t>
    </r>
    <r>
      <rPr>
        <b/>
        <sz val="12"/>
        <color rgb="FF054F95"/>
        <rFont val="Arial"/>
        <family val="2"/>
        <charset val="186"/>
      </rPr>
      <t>DARĪJUMI AR SAISTĪTAJĀM PUSĒM</t>
    </r>
  </si>
  <si>
    <t>RELATED PARTY TRANSACTIONS</t>
  </si>
  <si>
    <t>a) Preču, pamatlīdzekļu un pakalpojumu pārdošana/ iegāde saistītajām pusēm</t>
  </si>
  <si>
    <t>a) Sales/purchases of goods, PPE and services to/from related parties</t>
  </si>
  <si>
    <t>Pārējās saistītās puses*</t>
  </si>
  <si>
    <t>Preču, pamatlīdzekļu un pakalpojumu pārdošana, finanšu ieņēmumi</t>
  </si>
  <si>
    <t>Sales of goods, PPE and services, finance income</t>
  </si>
  <si>
    <t>Preču, pamatlīdzekļu un pakalpojumu iegāde</t>
  </si>
  <si>
    <t>Purchases of goods, PPE, and services</t>
  </si>
  <si>
    <t xml:space="preserve">      tai skaitā bruto izmaksas no darījumiem ar meitassabiedrībām, kas atzītas peļņas vai zaudējumu aprēķinā neto vērtībā:</t>
  </si>
  <si>
    <t xml:space="preserve">        including gross expenses from transactions with subsidiaries recognised in net amount through profit or loss:</t>
  </si>
  <si>
    <t>b) perioda beigu bilances atlikumi, kas ir radušies no pārdotām/iepirktām precēm, pamatlīdzekļiem un sniegtajiem/saņemtajiem pakalpojumiem:</t>
  </si>
  <si>
    <t>b) Balances at the end of the period arising from sales/purchases of goods and services:</t>
  </si>
  <si>
    <t xml:space="preserve"> - meitassabiedrības (11. a, b pielikums)</t>
  </si>
  <si>
    <t>-  subsidiaries (Note 11 a, b)</t>
  </si>
  <si>
    <t xml:space="preserve"> - pārējās saistītās puses*</t>
  </si>
  <si>
    <t>- other related parties*</t>
  </si>
  <si>
    <t xml:space="preserve"> - uzkrājumi sagaidāmiem kredītzaudējumiem no meitassabiedrību debitoru parādiem (11. a, b pielikums)</t>
  </si>
  <si>
    <t>- loss allowances for expected credit loss from receivables of subsidiaries (Note 11 a, b)</t>
  </si>
  <si>
    <t xml:space="preserve"> - uzkrājumi sagaidāmiem kredītzaudējumiem no pārējo saistīto pušu debitoru parādiem*</t>
  </si>
  <si>
    <t>- loss allowances for expected credit loss from receivables of other related parties*</t>
  </si>
  <si>
    <t xml:space="preserve"> - meitassabiedrības</t>
  </si>
  <si>
    <t>- subsidiaries</t>
  </si>
  <si>
    <t xml:space="preserve"> - par meitassabiedrībām pārdotajām precēm un sniegtajiem pakalpojumiem (11. a, b pielikums)</t>
  </si>
  <si>
    <t>-  for goods sold / services provided for subsidiaries (Note 11 a, b)</t>
  </si>
  <si>
    <t xml:space="preserve"> - par aizdevuma procentu ieņēmumiem no meitassabiedrībām</t>
  </si>
  <si>
    <t>-  for interest received from subsidiaries</t>
  </si>
  <si>
    <t>-  for purchased goods / received services from subsidiaries</t>
  </si>
  <si>
    <t xml:space="preserve"> - par iepirktajām precēm un saņemtajiem pakalpojumiem no pārējām saistītajām pusēm*</t>
  </si>
  <si>
    <t>-  for purchased goods / received services from other related parties*</t>
  </si>
  <si>
    <t>e) aizdevumi saistītajām pusēm</t>
  </si>
  <si>
    <t>e) Loans to related parties</t>
  </si>
  <si>
    <t>Ilgtermiņa un īstermiņa aizdevumi saistītajām pusēm</t>
  </si>
  <si>
    <t>Non-current and current loans to related parties</t>
  </si>
  <si>
    <t>Non-current loans to subsidiaries</t>
  </si>
  <si>
    <t>AS „Sadales tīkls”</t>
  </si>
  <si>
    <t>TOTAL non-current loans</t>
  </si>
  <si>
    <t>Current portion of non-current loans</t>
  </si>
  <si>
    <t xml:space="preserve">TOTAL current loans </t>
  </si>
  <si>
    <t>Izsniegtie aizdevumi meitassabiedrībām</t>
  </si>
  <si>
    <t>Izsniegtie aizdevumi, neto</t>
  </si>
  <si>
    <t>Issued loans, net</t>
  </si>
  <si>
    <r>
      <rPr>
        <b/>
        <sz val="16"/>
        <color rgb="FF054F95"/>
        <rFont val="Arial"/>
        <family val="2"/>
        <charset val="186"/>
      </rPr>
      <t>3.</t>
    </r>
    <r>
      <rPr>
        <b/>
        <sz val="16"/>
        <color rgb="FF054F95"/>
        <rFont val="Times New Roman"/>
        <family val="1"/>
        <charset val="186"/>
      </rPr>
      <t xml:space="preserve">    </t>
    </r>
    <r>
      <rPr>
        <b/>
        <sz val="16"/>
        <color rgb="FF054F95"/>
        <rFont val="Arial"/>
        <family val="2"/>
        <charset val="186"/>
      </rPr>
      <t>DARBĪBAS SEGMENTU INFORMĀCIJA</t>
    </r>
  </si>
  <si>
    <t>Koncerna darbības segmenti</t>
  </si>
  <si>
    <t>Group's operating segments</t>
  </si>
  <si>
    <t>KOPĀ Segmenti</t>
  </si>
  <si>
    <t>Consolidated</t>
  </si>
  <si>
    <t>Inter-segment</t>
  </si>
  <si>
    <t>Depreciation, amortisation and impairment of intangible assets, property, plant and equipment and right-of-use assets</t>
  </si>
  <si>
    <t>Segmentu peļņa / (zaudējumi) pirms nodokļa</t>
  </si>
  <si>
    <t>Segment profit / (loss) before tax</t>
  </si>
  <si>
    <t>Koncerna segmentu aktīvi</t>
  </si>
  <si>
    <t>Group's segment assets</t>
  </si>
  <si>
    <t>Mātessabiedrības darbības segmenti</t>
  </si>
  <si>
    <t>Parent Company's operating segments</t>
  </si>
  <si>
    <t>KOPĀ Sabiedrība</t>
  </si>
  <si>
    <t>TOTAL Company</t>
  </si>
  <si>
    <t>Mātessabiedrības segmentu aktīvi</t>
  </si>
  <si>
    <t>Parent Company's segment assets</t>
  </si>
  <si>
    <t>Peļņas saskaņošana</t>
  </si>
  <si>
    <t>Reconciliation of profit</t>
  </si>
  <si>
    <r>
      <t xml:space="preserve">Peļņa pirms </t>
    </r>
    <r>
      <rPr>
        <b/>
        <sz val="10"/>
        <color rgb="FF000000"/>
        <rFont val="Arial"/>
        <family val="2"/>
        <charset val="186"/>
      </rPr>
      <t>nodokļa</t>
    </r>
  </si>
  <si>
    <t>TOTAL assets</t>
  </si>
  <si>
    <t>Koncerna un mātessabiedrības segmentu ieņēmumi no ārējiem klientiem (4. pielikums)</t>
  </si>
  <si>
    <t>The Group's and the Parent Company’s revenue from external customers (Note 4)</t>
  </si>
  <si>
    <t>16. Patiesās vērtības un to novērtēšana</t>
  </si>
  <si>
    <r>
      <t>17.</t>
    </r>
    <r>
      <rPr>
        <b/>
        <sz val="12"/>
        <color rgb="FF054F95"/>
        <rFont val="Times New Roman"/>
        <family val="1"/>
        <charset val="186"/>
      </rPr>
      <t>  </t>
    </r>
    <r>
      <rPr>
        <b/>
        <sz val="12"/>
        <color rgb="FF054F95"/>
        <rFont val="Arial"/>
        <family val="2"/>
        <charset val="186"/>
      </rPr>
      <t>PARĀDI PIEGĀDĀTĀJIEM UN PĀRĒJIEM KREDITORIEM</t>
    </r>
  </si>
  <si>
    <t xml:space="preserve">Atvasināto finanšu instrumentu klasifikācija un to patieso vērtību atlikumi </t>
  </si>
  <si>
    <t>Outstanding fair values of derivatives and their classification</t>
  </si>
  <si>
    <t>Ieņēmumi no procentu likmju mijmaiņas darījumu patiesās vērtības izmaiņām (15. I pielikums)</t>
  </si>
  <si>
    <t>Gains on fair value changes on interest rate swaps (Note 15 I )</t>
  </si>
  <si>
    <t>Procentu izmaksas no aizņēmumiem no finanšu institūcijām</t>
  </si>
  <si>
    <t>Interest expense on borrowings from financial institutions</t>
  </si>
  <si>
    <t>Enerģijas izmaksas:</t>
  </si>
  <si>
    <t>Atzīts pārskatā par finanšu stāvokli:</t>
  </si>
  <si>
    <t>Iekļauts peļņas vai zaudējumu aprēķinā:</t>
  </si>
  <si>
    <t xml:space="preserve"> - pārējie nākamo periodu ieņēmumi</t>
  </si>
  <si>
    <t>- ieņēmumi no līgumiem ar klientiem un operatīvās nomas</t>
  </si>
  <si>
    <t>- Received connection fees for connection to distribution system</t>
  </si>
  <si>
    <t>- pieslēgumu maksas par pieslēgumiem sadales tīklam</t>
  </si>
  <si>
    <t>- saņemtie pārējie nākamo periodu ieņēmumi (finansējums)</t>
  </si>
  <si>
    <t>- Received other deferred non–current income (financing)</t>
  </si>
  <si>
    <t>– Electricity, natural gas trade and related services customers (counterparty model)</t>
  </si>
  <si>
    <t xml:space="preserve"> Apdrošināšanas starpniecība</t>
  </si>
  <si>
    <t>7 d</t>
  </si>
  <si>
    <t>Energy forwards, futures, and swaps (Note 15 II))</t>
  </si>
  <si>
    <t>Enerģijas nākotnes un cenas mijmaiņas darījumi (15. II pielikums)</t>
  </si>
  <si>
    <t>Emitētie parāda vērtspapīri (obligācijas) (14. pielikums)</t>
  </si>
  <si>
    <t>Aizņēmumi no finanšu institūcijām (14. pielikums)</t>
  </si>
  <si>
    <t>Issued debt securities (bonds) (Note 14)</t>
  </si>
  <si>
    <t>Borrowings from financial institutions (Note 14)</t>
  </si>
  <si>
    <t>Trade and other financial current payables (Note 17)</t>
  </si>
  <si>
    <t>Parādi piegādātājiem un citas finanšu saistības (17. pielikums)</t>
  </si>
  <si>
    <t>- Other deferred income</t>
  </si>
  <si>
    <t>- Deferred income from contracts with customer and operating lease</t>
  </si>
  <si>
    <t>SIA „Enerģijas publiskais tirgotājs</t>
  </si>
  <si>
    <t>82003009 AR</t>
  </si>
  <si>
    <t>Par drošības naudas iemaksu par vibrodiagnostikas mērījumiem Daugavas HES hidroagregātiem un transformatoriem</t>
  </si>
  <si>
    <t>atlikums uz sākumu</t>
  </si>
  <si>
    <t>atlikums uz beigām</t>
  </si>
  <si>
    <t>886.75210.000.0</t>
  </si>
  <si>
    <t>886.75210.T01.0</t>
  </si>
  <si>
    <t>886.75210.T0S.0</t>
  </si>
  <si>
    <t>886.75210.T02.0</t>
  </si>
  <si>
    <t>800.75220.000.0</t>
  </si>
  <si>
    <t>Uzkrājumi garantijas pieej.nodr., General Electric, 2022.g.</t>
  </si>
  <si>
    <t>ziņ.90</t>
  </si>
  <si>
    <t>2022.g. revīzijas izmaksām, E&amp;Y</t>
  </si>
  <si>
    <t>Recognised in Statement of Profit or Loss:</t>
  </si>
  <si>
    <t>Recognised in Statement of Financial Position:</t>
  </si>
  <si>
    <t>Uzkrājumi IT un T izmaksām, zin.38</t>
  </si>
  <si>
    <t>ziņ.38 atjaunots(48426.31+19488.88)</t>
  </si>
  <si>
    <t>OPGW kabelis AST; 02.-06.2022</t>
  </si>
  <si>
    <t>Funds from operations (FFO)</t>
  </si>
  <si>
    <t>Latvijas vēja parki SIA</t>
  </si>
  <si>
    <t>23310 - SIA "Latvijas vēja parki" parādi</t>
  </si>
  <si>
    <t>KEY FIGURES</t>
  </si>
  <si>
    <t>Operational figures</t>
  </si>
  <si>
    <t>Total electricity supply:</t>
  </si>
  <si>
    <t>Number of employees</t>
  </si>
  <si>
    <r>
      <rPr>
        <i/>
        <sz val="9"/>
        <color indexed="8"/>
        <rFont val="Arial"/>
        <family val="2"/>
        <charset val="186"/>
      </rPr>
      <t>Moody’s</t>
    </r>
    <r>
      <rPr>
        <sz val="9"/>
        <color indexed="8"/>
        <rFont val="Arial"/>
        <family val="2"/>
        <charset val="186"/>
      </rPr>
      <t xml:space="preserve"> kredītreitings</t>
    </r>
  </si>
  <si>
    <r>
      <rPr>
        <i/>
        <sz val="9"/>
        <rFont val="Arial"/>
        <family val="2"/>
        <charset val="186"/>
      </rPr>
      <t>Moody’s</t>
    </r>
    <r>
      <rPr>
        <sz val="9"/>
        <rFont val="Arial"/>
        <family val="2"/>
        <charset val="186"/>
      </rPr>
      <t xml:space="preserve"> credit rating</t>
    </r>
  </si>
  <si>
    <t>Finanšu rādītāji</t>
  </si>
  <si>
    <t>Financial figures</t>
  </si>
  <si>
    <t>MEUR</t>
  </si>
  <si>
    <t>Ieņēmumi*</t>
  </si>
  <si>
    <t>Revenue*</t>
  </si>
  <si>
    <r>
      <rPr>
        <i/>
        <sz val="9"/>
        <color theme="1"/>
        <rFont val="Arial"/>
        <family val="2"/>
        <charset val="186"/>
      </rPr>
      <t>EBITDA</t>
    </r>
    <r>
      <rPr>
        <sz val="9"/>
        <color theme="1"/>
        <rFont val="Arial"/>
        <family val="2"/>
        <charset val="186"/>
      </rPr>
      <t xml:space="preserve"> </t>
    </r>
    <r>
      <rPr>
        <vertAlign val="superscript"/>
        <sz val="9"/>
        <color indexed="8"/>
        <rFont val="Arial"/>
        <family val="2"/>
        <charset val="186"/>
      </rPr>
      <t>3)</t>
    </r>
    <r>
      <rPr>
        <sz val="9"/>
        <color indexed="8"/>
        <rFont val="Arial"/>
        <family val="2"/>
        <charset val="186"/>
      </rPr>
      <t>*</t>
    </r>
  </si>
  <si>
    <r>
      <t>EBITDA</t>
    </r>
    <r>
      <rPr>
        <vertAlign val="superscript"/>
        <sz val="9"/>
        <rFont val="Arial"/>
        <family val="2"/>
        <charset val="186"/>
      </rPr>
      <t>3)</t>
    </r>
    <r>
      <rPr>
        <sz val="9"/>
        <rFont val="Arial"/>
        <family val="2"/>
        <charset val="186"/>
      </rPr>
      <t>*</t>
    </r>
  </si>
  <si>
    <t>Profit</t>
  </si>
  <si>
    <r>
      <t xml:space="preserve">Neto aizņēmumi </t>
    </r>
    <r>
      <rPr>
        <vertAlign val="superscript"/>
        <sz val="9"/>
        <color theme="1"/>
        <rFont val="Arial"/>
        <family val="2"/>
        <charset val="186"/>
      </rPr>
      <t>4</t>
    </r>
    <r>
      <rPr>
        <vertAlign val="superscript"/>
        <sz val="9"/>
        <color indexed="8"/>
        <rFont val="Arial"/>
        <family val="2"/>
        <charset val="186"/>
      </rPr>
      <t>)</t>
    </r>
    <r>
      <rPr>
        <sz val="9"/>
        <color indexed="8"/>
        <rFont val="Arial"/>
        <family val="2"/>
        <charset val="186"/>
      </rPr>
      <t>*</t>
    </r>
  </si>
  <si>
    <r>
      <t>Net debt</t>
    </r>
    <r>
      <rPr>
        <vertAlign val="superscript"/>
        <sz val="9"/>
        <rFont val="Arial"/>
        <family val="2"/>
        <charset val="186"/>
      </rPr>
      <t>4)</t>
    </r>
    <r>
      <rPr>
        <sz val="9"/>
        <rFont val="Arial"/>
        <family val="2"/>
        <charset val="186"/>
      </rPr>
      <t>*</t>
    </r>
  </si>
  <si>
    <r>
      <t>Koriģēti pamatdarbības līdzekļi (</t>
    </r>
    <r>
      <rPr>
        <i/>
        <sz val="9"/>
        <color theme="1"/>
        <rFont val="Arial"/>
        <family val="2"/>
        <charset val="186"/>
      </rPr>
      <t>FFO</t>
    </r>
    <r>
      <rPr>
        <sz val="9"/>
        <color theme="1"/>
        <rFont val="Arial"/>
        <family val="2"/>
        <charset val="186"/>
      </rPr>
      <t xml:space="preserve">) </t>
    </r>
    <r>
      <rPr>
        <vertAlign val="superscript"/>
        <sz val="9"/>
        <color theme="1"/>
        <rFont val="Arial"/>
        <family val="2"/>
        <charset val="186"/>
      </rPr>
      <t>5)</t>
    </r>
  </si>
  <si>
    <r>
      <t xml:space="preserve">Adjusted funds from operations (FFO) </t>
    </r>
    <r>
      <rPr>
        <vertAlign val="superscript"/>
        <sz val="9"/>
        <rFont val="Arial"/>
        <family val="2"/>
        <charset val="186"/>
      </rPr>
      <t>5)</t>
    </r>
  </si>
  <si>
    <t>Finanšu koeficienti</t>
  </si>
  <si>
    <t>Financial ratios</t>
  </si>
  <si>
    <r>
      <t>Pašu kapitāla atdeve (</t>
    </r>
    <r>
      <rPr>
        <i/>
        <sz val="9"/>
        <color indexed="8"/>
        <rFont val="Arial"/>
        <family val="2"/>
        <charset val="186"/>
      </rPr>
      <t>ROE</t>
    </r>
    <r>
      <rPr>
        <sz val="9"/>
        <color indexed="8"/>
        <rFont val="Arial"/>
        <family val="2"/>
        <charset val="186"/>
      </rPr>
      <t xml:space="preserve">) </t>
    </r>
    <r>
      <rPr>
        <vertAlign val="superscript"/>
        <sz val="9"/>
        <color indexed="8"/>
        <rFont val="Arial"/>
        <family val="2"/>
        <charset val="186"/>
      </rPr>
      <t>6)</t>
    </r>
  </si>
  <si>
    <r>
      <t xml:space="preserve">Return on equity (ROE) </t>
    </r>
    <r>
      <rPr>
        <vertAlign val="superscript"/>
        <sz val="9"/>
        <rFont val="Arial"/>
        <family val="2"/>
        <charset val="186"/>
      </rPr>
      <t>6)</t>
    </r>
  </si>
  <si>
    <t>* Veikts pārrēķins līdz 2020. gada 10. jūnijam, finanšu rādītājos un finanšu koeficientos izkļaujot pārtraucamo darbību (pārvades sistēmas aktīvi). Plašāku informāciju skatīt 2020. gada pārskatā.</t>
  </si>
  <si>
    <t>* Figures and ratios until 10 June 2020 are presented by excluding discontinuing operations (unbundling transmission system asset ownership). For more details, please see the Group’s annual report for 2020.</t>
  </si>
  <si>
    <r>
      <t>1)</t>
    </r>
    <r>
      <rPr>
        <sz val="8"/>
        <color indexed="8"/>
        <rFont val="Arial"/>
        <family val="2"/>
        <charset val="186"/>
      </rPr>
      <t xml:space="preserve"> iekļaujot saimniecisko patēriņu</t>
    </r>
  </si>
  <si>
    <r>
      <t>1)</t>
    </r>
    <r>
      <rPr>
        <sz val="8"/>
        <color indexed="8"/>
        <rFont val="Arial"/>
        <family val="2"/>
        <charset val="186"/>
      </rPr>
      <t xml:space="preserve"> Including operating consumption</t>
    </r>
  </si>
  <si>
    <r>
      <t>2)</t>
    </r>
    <r>
      <rPr>
        <sz val="8"/>
        <color theme="1"/>
        <rFont val="Arial"/>
        <family val="2"/>
        <charset val="186"/>
      </rPr>
      <t xml:space="preserve"> tai skaitā obligātā iepirkuma ietvaros iepirktās enerģijas pārdošana </t>
    </r>
    <r>
      <rPr>
        <i/>
        <sz val="8"/>
        <color theme="1"/>
        <rFont val="Arial"/>
        <family val="2"/>
        <charset val="186"/>
      </rPr>
      <t>Nord Pool</t>
    </r>
  </si>
  <si>
    <r>
      <t>2)</t>
    </r>
    <r>
      <rPr>
        <sz val="8"/>
        <color indexed="8"/>
        <rFont val="Arial"/>
        <family val="2"/>
        <charset val="186"/>
      </rPr>
      <t xml:space="preserve"> Including sale of energy purchased within the mandatory procurement on the Nord Pool</t>
    </r>
  </si>
  <si>
    <r>
      <t>3)</t>
    </r>
    <r>
      <rPr>
        <sz val="8"/>
        <color indexed="8"/>
        <rFont val="Arial"/>
        <family val="2"/>
        <charset val="186"/>
      </rPr>
      <t xml:space="preserve"> EBITDA – saimnieciskās darbības peļņa pirms nemateriālo ieguldījumu, pamatlīdzekļu un tiesību lietot aktīvus amortizācijas, nolietojuma un vērtības samazinājuma (Earnings Before Interest, Tax, Depreciation and Amortisation)</t>
    </r>
  </si>
  <si>
    <r>
      <t>3)</t>
    </r>
    <r>
      <rPr>
        <sz val="8"/>
        <color indexed="8"/>
        <rFont val="Arial"/>
        <family val="2"/>
        <charset val="186"/>
      </rPr>
      <t xml:space="preserve"> EBITDA – operating profit before depreciation, amortisation and impairment of intangible assets, property, plant, and equipment and right-of-use assets (Earnings Before Interest, Tax, Depreciation and Amortisation)</t>
    </r>
  </si>
  <si>
    <r>
      <t xml:space="preserve">4) </t>
    </r>
    <r>
      <rPr>
        <sz val="8"/>
        <color indexed="8"/>
        <rFont val="Arial"/>
        <family val="2"/>
        <charset val="186"/>
      </rPr>
      <t>Neto aizņēmumi* = aizņēmumi pārskata perioda beigās – nauda un naudas ekvivalenti pārskata perioda beigās</t>
    </r>
  </si>
  <si>
    <r>
      <t xml:space="preserve">4) </t>
    </r>
    <r>
      <rPr>
        <sz val="8"/>
        <color indexed="8"/>
        <rFont val="Arial"/>
        <family val="2"/>
        <charset val="186"/>
      </rPr>
      <t>Net debt* = borrowings at the end of the period - cash and cash equivalents at the end of the period</t>
    </r>
  </si>
  <si>
    <r>
      <rPr>
        <vertAlign val="superscript"/>
        <sz val="8"/>
        <color rgb="FF000000"/>
        <rFont val="Arial"/>
        <family val="2"/>
        <charset val="186"/>
      </rPr>
      <t>5)</t>
    </r>
    <r>
      <rPr>
        <sz val="8"/>
        <color indexed="8"/>
        <rFont val="Arial"/>
        <family val="2"/>
        <charset val="186"/>
      </rPr>
      <t xml:space="preserve"> Koriģēti pamatdarbības līdzekļi (FFO) = pamatdarbības līdzekļi (FFO) – valsts kompensācija par garantēto atbalstu TEC par uzstādīto elektrisko jaudu</t>
    </r>
  </si>
  <si>
    <r>
      <rPr>
        <vertAlign val="superscript"/>
        <sz val="8"/>
        <rFont val="Arial"/>
        <family val="2"/>
        <charset val="186"/>
      </rPr>
      <t>5)</t>
    </r>
    <r>
      <rPr>
        <sz val="8"/>
        <rFont val="Arial"/>
        <family val="2"/>
        <charset val="186"/>
      </rPr>
      <t xml:space="preserve"> Adjusted Funds from operations (FFO) = funds from operations (FFO) – compensation from the state-on-state support for the installed capacity of CHPPs</t>
    </r>
  </si>
  <si>
    <r>
      <t xml:space="preserve">6) </t>
    </r>
    <r>
      <rPr>
        <sz val="8"/>
        <color indexed="8"/>
        <rFont val="Arial"/>
        <family val="2"/>
        <charset val="186"/>
      </rPr>
      <t>Pašu kapitāla atdeve (ROE) = peļņa (12 mēnešu periodā) / (pašu kapitāls 12 mēnešu perioda sākumā + pašu kapitāls 12 mēnešu perioda beigās) / 2 × 100 %</t>
    </r>
  </si>
  <si>
    <r>
      <t xml:space="preserve">6) </t>
    </r>
    <r>
      <rPr>
        <sz val="8"/>
        <color indexed="8"/>
        <rFont val="Arial"/>
        <family val="2"/>
        <charset val="186"/>
      </rPr>
      <t>Return on equity (ROE) = net profit (12-month rolling) / (equity at the beginning of the 12-month period + equity at the end of the 12-month period) / 2 × 100%</t>
    </r>
  </si>
  <si>
    <t>SIA "Latvijas vēja parki"</t>
  </si>
  <si>
    <t>Vēja parku attīstīšana un elektroenerģijas ražošana</t>
  </si>
  <si>
    <t>Pamatdarbības naudas līdzekļi (FFO)</t>
  </si>
  <si>
    <t xml:space="preserve">Uzkrājumi IT un T izmaksām </t>
  </si>
  <si>
    <t>ziņ.143 Kolberga</t>
  </si>
  <si>
    <t xml:space="preserve">OPGW kabelis AST; 07.2022. </t>
  </si>
  <si>
    <t>812.75245.B41.0</t>
  </si>
  <si>
    <t>ziņ.153 Podēna</t>
  </si>
  <si>
    <t>auto uzlāde iekšējais patēriņš</t>
  </si>
  <si>
    <t>Augstsprieguma tīkls</t>
  </si>
  <si>
    <t>Development of wind parks and generation of electricity</t>
  </si>
  <si>
    <t>Atskaites periods: 2022-12</t>
  </si>
  <si>
    <t>23511 - Uzkrātie % ieņēmumi no % mijmaiņas finanšu instrumentiem</t>
  </si>
  <si>
    <t>23095 - Klīrings norēķiniem ar AL</t>
  </si>
  <si>
    <t>23554 - Perlas Finance, UAB (MSO)</t>
  </si>
  <si>
    <t>23309 - SIA "Enerģijas publiskais tirgotājs" parādi</t>
  </si>
  <si>
    <t>2022. gada 31. decembrī</t>
  </si>
  <si>
    <t>As of 31 December 2022</t>
  </si>
  <si>
    <t>Uz 2022-12 beigām</t>
  </si>
  <si>
    <r>
      <t xml:space="preserve">Saistīto pušu kreditoru kontu atlikumi - detalizēti uz </t>
    </r>
    <r>
      <rPr>
        <b/>
        <sz val="14"/>
        <color rgb="FFFF0000"/>
        <rFont val="Calibri"/>
        <family val="2"/>
        <charset val="186"/>
      </rPr>
      <t>2022. gada 31. decembri</t>
    </r>
  </si>
  <si>
    <t>53453 konta (Uzkrātās saistības) atšifrējums uz 31.12.2022.g.</t>
  </si>
  <si>
    <t>Peļņa attiecināma uz:</t>
  </si>
  <si>
    <r>
      <t xml:space="preserve">                                                                                                                                                                                                                      </t>
    </r>
    <r>
      <rPr>
        <b/>
        <sz val="10"/>
        <color rgb="FF054F95"/>
        <rFont val="Arial"/>
        <family val="2"/>
        <charset val="186"/>
      </rPr>
      <t xml:space="preserve"> </t>
    </r>
    <r>
      <rPr>
        <b/>
        <sz val="10"/>
        <color rgb="FF808080"/>
        <rFont val="Arial"/>
        <family val="2"/>
        <charset val="186"/>
      </rPr>
      <t>EUR'000</t>
    </r>
  </si>
  <si>
    <t>Saņemti aizņēmumi no saistītajām pusēm</t>
  </si>
  <si>
    <t>Borrowings received from related parties</t>
  </si>
  <si>
    <t>Procentu ieņēmumi no procentu likmju mijmaiņas darījumiem</t>
  </si>
  <si>
    <t>Interest income on interest rate swaps</t>
  </si>
  <si>
    <t>Nepabeigtie ražojumi un pasūtījumi</t>
  </si>
  <si>
    <t>Unfinished products and orders</t>
  </si>
  <si>
    <t>Materials and goods for sale</t>
  </si>
  <si>
    <t>Prepayments for inventories and unfinished orders</t>
  </si>
  <si>
    <t>52013461</t>
  </si>
  <si>
    <t>DIGI0L0076032</t>
  </si>
  <si>
    <t>Tehniskās ekspertīzes dienesta pakalpojumi 11.2022.g.</t>
  </si>
  <si>
    <t>52013538</t>
  </si>
  <si>
    <t>DIGI0L0076449</t>
  </si>
  <si>
    <t>Tehniskās ekspertīzes dienesta pakalpojumi 12.2022.g.</t>
  </si>
  <si>
    <t>52013548</t>
  </si>
  <si>
    <t>DIGI0S0079376</t>
  </si>
  <si>
    <t>Par elegāzes atsūknēšanu 12.2022.g.</t>
  </si>
  <si>
    <t>52013554</t>
  </si>
  <si>
    <t>DIGI0L0077245</t>
  </si>
  <si>
    <t>A/st.Tārgale izbūvētā IT sakaru mezgla pārdošanu</t>
  </si>
  <si>
    <t>52013555</t>
  </si>
  <si>
    <t>DIGI0L0076905</t>
  </si>
  <si>
    <t>Tehniskās ekspertīzes dienesta pakalpojumi 12.2022.</t>
  </si>
  <si>
    <t>52013558</t>
  </si>
  <si>
    <t>DIGI0L0076963</t>
  </si>
  <si>
    <t>52013561</t>
  </si>
  <si>
    <t>DIGI0L0077145</t>
  </si>
  <si>
    <t>52013564</t>
  </si>
  <si>
    <t>DIGI0L0077176</t>
  </si>
  <si>
    <t>Pamatlīdzekļu un iekārtu nomas pakalpojumi 12.2022.g.</t>
  </si>
  <si>
    <t>52013567</t>
  </si>
  <si>
    <t>DIGI0L0077280</t>
  </si>
  <si>
    <t>52013568</t>
  </si>
  <si>
    <t>DIGI0L0077279</t>
  </si>
  <si>
    <t>52013569</t>
  </si>
  <si>
    <t>DIGI0C0018257</t>
  </si>
  <si>
    <t>Piekļuve AEUS 12.2022</t>
  </si>
  <si>
    <t>52013572</t>
  </si>
  <si>
    <t>DIGI0L0077278</t>
  </si>
  <si>
    <t>52013573</t>
  </si>
  <si>
    <t>DIGI0L0077177</t>
  </si>
  <si>
    <t>OPGW/ADSS trošu tehniskā atbalsta pakalpojums 12.2022.g.</t>
  </si>
  <si>
    <t>52013574</t>
  </si>
  <si>
    <t>DIGI0L0077373</t>
  </si>
  <si>
    <t>TEC-2 mehānisko iekārtu uzturēšanas remonts 12.2022.g.</t>
  </si>
  <si>
    <t>52013575</t>
  </si>
  <si>
    <t>DIGI0S0079504</t>
  </si>
  <si>
    <t>Telpu nomas un uzturēšanas pakalpojums 12.2022.g.</t>
  </si>
  <si>
    <t>52013577</t>
  </si>
  <si>
    <t>DIGI0L0077171</t>
  </si>
  <si>
    <t>Telpu un teritorijas nomas un uzturēšanas pakalpojums 12.2022.g.</t>
  </si>
  <si>
    <t>52013578</t>
  </si>
  <si>
    <t>DIGI0L0077376</t>
  </si>
  <si>
    <t>Piekluve SCADA sistēmai 12.2022.g.</t>
  </si>
  <si>
    <t>52013579</t>
  </si>
  <si>
    <t>DIGI0L0077576</t>
  </si>
  <si>
    <t>Pamatlīdzekļu un iekārtu nomas pakalpojumi 01 - 12.2022.g.</t>
  </si>
  <si>
    <t>52013583</t>
  </si>
  <si>
    <t>DIGI0L0077726</t>
  </si>
  <si>
    <t>Tehniskas ekspertizes dienesta pakalpojumi 12.2022.g.</t>
  </si>
  <si>
    <t>52013584</t>
  </si>
  <si>
    <t>DIGI0S0079990</t>
  </si>
  <si>
    <t>Elektroenerģijas pārvadīšana lietotājiem.Tikla jaudas uzturēš.un attīst lietotājiem 12.2022.g.</t>
  </si>
  <si>
    <t>52013585</t>
  </si>
  <si>
    <t>DIGI0L0077836</t>
  </si>
  <si>
    <t>Regulēšanas jaudas uz atslodzi realizācija 12.2022.g.</t>
  </si>
  <si>
    <t>52013609</t>
  </si>
  <si>
    <t>DIGI0C0018283</t>
  </si>
  <si>
    <t>Par balansēšanas pakalpojumu 2022.g. decembrī</t>
  </si>
  <si>
    <t>52013611</t>
  </si>
  <si>
    <t>DIGI0S0080202</t>
  </si>
  <si>
    <t>Par papildus zudumiem 110 kV transformatoros 12.2022.g.</t>
  </si>
  <si>
    <t>52013620</t>
  </si>
  <si>
    <t>DIGI0S0080138</t>
  </si>
  <si>
    <t>Ūdens piegāde.Kanalizācija 12.2022.g.Jatnieku ielā 95.Daugavpils</t>
  </si>
  <si>
    <t>52013630</t>
  </si>
  <si>
    <t>DIGI0S0080294</t>
  </si>
  <si>
    <t>Par 110/20/10/6 kV iekārtu operatīvo apkalpošanu 12.2022.g.</t>
  </si>
  <si>
    <t>52013632</t>
  </si>
  <si>
    <t>DIGI0L0078258</t>
  </si>
  <si>
    <t>ELEKTROENERĢIJAS PĀRVADĪŠANA LIETOTĀJIEM KURU EL.IET.PIEDER.ROBEŽA IR 110 kV KOPNES 02.2022.G.</t>
  </si>
  <si>
    <t>52013633</t>
  </si>
  <si>
    <t>DIGI0L0078259</t>
  </si>
  <si>
    <t>Par izsniegtajiem un izlietotajiem izcelsmes apliecinājumiem 2022.gada decembrī</t>
  </si>
  <si>
    <t>52013634</t>
  </si>
  <si>
    <t>DIGI0C0018296</t>
  </si>
  <si>
    <t>Par izsniegtajiem izcelsmes un eksportētiem izcelsme apliecinājumiem</t>
  </si>
  <si>
    <t>52013651</t>
  </si>
  <si>
    <t>DIGI0L0078288</t>
  </si>
  <si>
    <t>Par elektroenerģijas iegādi A/ST Tume,153 Ķemeru parks 12.2022.g.</t>
  </si>
  <si>
    <t>52013658</t>
  </si>
  <si>
    <t>DIGI0L0078304</t>
  </si>
  <si>
    <t>Balansēšanas pakalpojuma nodrošināšana, 12.2022</t>
  </si>
  <si>
    <t>Atgriezts izpildes nodrošinājums Līgumam 01R000/20-60 par TEC iekārtu tehniskā stāvokļa diagnostiku 2021. un 2022. gadiem</t>
  </si>
  <si>
    <t>Izpildes nodrošinājums līdz 03.02.2023 Līgumam 01R000/20-61 par vibrodiagnostikas mērījumiem Daugavas HES hidroagregātiem un transformatoriem 2021.gadā</t>
  </si>
  <si>
    <t>*3p_2023</t>
  </si>
  <si>
    <t>AS "Latvenergo" darba devēja iemaksas</t>
  </si>
  <si>
    <t>AS "Sadales tīkls" darba devēja iemaksas</t>
  </si>
  <si>
    <t>*2p_2023</t>
  </si>
  <si>
    <t>SIA  "Enerģijas publiskais tirgotājs" darba devēja iemaksas</t>
  </si>
  <si>
    <t xml:space="preserve">gr.izz.2011-12-36  </t>
  </si>
  <si>
    <t>ziņ.167</t>
  </si>
  <si>
    <t>ziņ.6</t>
  </si>
  <si>
    <t xml:space="preserve">812.75245.B41.0 </t>
  </si>
  <si>
    <t>Uzkrājumi fiks.servisa izmaksām  Electric Global Services</t>
  </si>
  <si>
    <t>Uzkrājumi servisa izmaksām mainīgā maksa, Electric Global Services GmbH</t>
  </si>
  <si>
    <t>Uzkrājumi garantijas pieejamības nodroš.izmaksām, Gen.Elektric, līg.010000/10-109</t>
  </si>
  <si>
    <t>NORD POOL UZKRĀJUMI 12.2022.</t>
  </si>
  <si>
    <t>Uzkrājumi veselības un nelaimes gadījumu klīringa konta pārgrāmatošana decembrī</t>
  </si>
  <si>
    <t>Uzkrājumi salīdzināmo datu atlases un analīzes izmaksām, KPMG</t>
  </si>
  <si>
    <t>Uzkrājumi marketinga izmaksām</t>
  </si>
  <si>
    <t>Uzkrājumi Microsoft programmatūras licenču uzturēšanas pak.izmaksām</t>
  </si>
  <si>
    <t>CRAYON līgums 010000/23-1</t>
  </si>
  <si>
    <t>Uzkrājumi Joint Venture pakalpojumu izmaksām</t>
  </si>
  <si>
    <t>Uzkrājumi konsultāciju izmaksām AFRY Capital Limited;Green Giraffe B.V.</t>
  </si>
  <si>
    <t>Uzkrājumi Siltumsūkņa uzstādīšana "DKD" SIA</t>
  </si>
  <si>
    <t xml:space="preserve">Ziņ. 15 23.01.2022 </t>
  </si>
  <si>
    <t>DIGI0L0078644</t>
  </si>
  <si>
    <t>Uzkrājumi Siltumsūkņa uzstādīšana JUNEKA MONTĀŽA SIA</t>
  </si>
  <si>
    <t>Ziņ. 15 23.01.2023</t>
  </si>
  <si>
    <t>DIGI0L0078647</t>
  </si>
  <si>
    <t>Lēmums 17.11.2022</t>
  </si>
  <si>
    <t>Auto uzlāde, iekš. patēriņš</t>
  </si>
  <si>
    <t>IT uzturēš.</t>
  </si>
  <si>
    <t>ziņ.10</t>
  </si>
  <si>
    <t>BITE rēķins</t>
  </si>
  <si>
    <t>saņemts rēķins, samazina ziņ.6</t>
  </si>
  <si>
    <t>Zemes un telpu nomas izm.</t>
  </si>
  <si>
    <t>ziņ.11</t>
  </si>
  <si>
    <t xml:space="preserve">Ieņēmumu samazinājums par pārdotajiem siltumsūkņiem </t>
  </si>
  <si>
    <t xml:space="preserve">ziņ.3 </t>
  </si>
  <si>
    <t>Uzkrājumi aktuāra pakalpojumiem</t>
  </si>
  <si>
    <t>– par elektroenerģiju un dabasgāzi un ar tiem saistītiem pakalpojumiem (darījuma partnera modelis)</t>
  </si>
  <si>
    <t>23503 - Uzkrājumi ieņēmumiem no enerģijas pārdošanas</t>
  </si>
  <si>
    <t>Investments in subsidiaries</t>
  </si>
  <si>
    <t>Zaudējumi no atvasināto finanšu instrumentu patiesās vērtības izmaiņām</t>
  </si>
  <si>
    <t>Losses from fair value changes of derivative financial instruments</t>
  </si>
  <si>
    <t>Increase of non–current assets revaluation reserve as a result of revaluation (Note 7 c)</t>
  </si>
  <si>
    <t>Ilgtermiņa aktīvu pārvērtēšanas rezerves pieaugums pārvērtēšanas rezultātā                 (7. c pielikums)</t>
  </si>
  <si>
    <t>Net book amount at the beginning of the period</t>
  </si>
  <si>
    <t>Closing net book amount at the end of the period</t>
  </si>
  <si>
    <t>KOPĀ īstermiņa aizņēmumi no finanšu institūcijām</t>
  </si>
  <si>
    <t>Total current borrowings from financial institutions</t>
  </si>
  <si>
    <t>KOPĀ  aizņēmumi no finanšu institūcijām</t>
  </si>
  <si>
    <t>TOTAL borrowings</t>
  </si>
  <si>
    <t>TOTAL borrowings  from financial institutions</t>
  </si>
  <si>
    <t>Debitoru kontu atlikumi 31/12/2022</t>
  </si>
  <si>
    <t>Counterparty / Portfolio</t>
  </si>
  <si>
    <t>The Group's and the Parent Company's revenue from contracts with customers based on the timing of revenue recognition:</t>
  </si>
  <si>
    <t>Goods and services transferred at a point in time</t>
  </si>
  <si>
    <t>Goods and services transferred over time</t>
  </si>
  <si>
    <t>Preču un ar enerģiju saistīto risinājumu pārdošana</t>
  </si>
  <si>
    <t>Sales of goods and energy related solutions</t>
  </si>
  <si>
    <t>15. SFPS / IFRS 16</t>
  </si>
  <si>
    <t>Preču un ar enerģiju saistīto risinajumu pārdošana</t>
  </si>
  <si>
    <t>Ieņēmumi, kas atzīti konkrētā brīdī</t>
  </si>
  <si>
    <t>Ieņēmumi, kas atzīti laika gaitā</t>
  </si>
  <si>
    <t>Koncerna un mātessabiedrības ieņēmumi no līgumiem ar klientiem, pamatojoties uz ieņēmumu atzīšanas laiku:</t>
  </si>
  <si>
    <t>Ilgtermiņa aizņēmumi no finanšu institūcijām ilgtermiņa daļa</t>
  </si>
  <si>
    <t>Emitēto parāda vērtspapīru (obligācijas) ilgtermiņa daļa</t>
  </si>
  <si>
    <t>Uzkrātās procentu saistības ilgtermiņa aizņēmumiem no finanšu institūcijām</t>
  </si>
  <si>
    <t>Atmaksātie aizņēmumi finanšu institūcijām</t>
  </si>
  <si>
    <t>Izmaiņas uzkrātajās procentu saistībās aizņēmumiem no finanšu institūcijām</t>
  </si>
  <si>
    <t>Non–current portion of non-current borrowings from financial institutions</t>
  </si>
  <si>
    <t>Non-current portion of issued debt securities (bonds)</t>
  </si>
  <si>
    <t xml:space="preserve">Accrued interest on non-current borrowings from financial institutions </t>
  </si>
  <si>
    <t>Received borrowings  from financial institutions</t>
  </si>
  <si>
    <t>Repaid borrowings from financial institutions</t>
  </si>
  <si>
    <t xml:space="preserve">Change in accrued interest on borrowings from financial institutions </t>
  </si>
  <si>
    <t>Neto naudas un tās ekvivalentu palielinājums</t>
  </si>
  <si>
    <t>Net increase in cash and cash equivalents</t>
  </si>
  <si>
    <t xml:space="preserve">Zaudējumi no procentu likmju mijmaiņas darījumu patiesās vērtības izmaiņām </t>
  </si>
  <si>
    <t>Losses on fair value changes on interest rate swaps</t>
  </si>
  <si>
    <t>Revenue from contracts with customers:</t>
  </si>
  <si>
    <t>Ieņēmumi no līgumiem ar klientiem</t>
  </si>
  <si>
    <t>Ieņēmumi no līgumiem ar klientiem:</t>
  </si>
  <si>
    <t>Uzkrājumi garantijas pieej.nodr., General Electric, 2023.g.</t>
  </si>
  <si>
    <t>zin.30</t>
  </si>
  <si>
    <t>2023.g. revīzijas izmaksām, E&amp;Y</t>
  </si>
  <si>
    <t>Uzkr.par optiskā sakaru kabeļa izmaksām, AST, līg.010000/22-142</t>
  </si>
  <si>
    <t>L.812.75211.B41.0.</t>
  </si>
  <si>
    <t>ziņ.52</t>
  </si>
  <si>
    <t xml:space="preserve">AS "Sadales tīkls " </t>
  </si>
  <si>
    <t>Šmerļa iela 1, Rīga LV1160</t>
  </si>
  <si>
    <t>Reģ. Nr. 4000385687</t>
  </si>
  <si>
    <t>PVN reģ. Nr. LV40003857687</t>
  </si>
  <si>
    <t xml:space="preserve">  sākuma atlikums</t>
  </si>
  <si>
    <t>apgrozījums</t>
  </si>
  <si>
    <t xml:space="preserve">  beigu atlikums</t>
  </si>
  <si>
    <t>S00.75220.</t>
  </si>
  <si>
    <t>DIGI sist. Rēķini</t>
  </si>
  <si>
    <t>2023.g.fin.pārskatu revīzijas izmaksas</t>
  </si>
  <si>
    <t>Telpu un zemes nomas izm.</t>
  </si>
  <si>
    <t>SB8.752xx</t>
  </si>
  <si>
    <t xml:space="preserve">ziņ.52     </t>
  </si>
  <si>
    <t>Ziņ. 79</t>
  </si>
  <si>
    <t>Uzkrājumi zemes un telpu nomas izmaksām 18.01.2023 ziņ.6</t>
  </si>
  <si>
    <t>Ziņ. Nr.6 (18.01.2023)</t>
  </si>
  <si>
    <t>PAVISAM KOPĀ:</t>
  </si>
  <si>
    <t xml:space="preserve">Dividendes par 2022. gadu </t>
  </si>
  <si>
    <t>Dividends for 2022</t>
  </si>
  <si>
    <t>c) pamatlīdzekļi</t>
  </si>
  <si>
    <t>b) Īstermiņa nemateriālie ieguldījumi</t>
  </si>
  <si>
    <t>b) Current intangible assets</t>
  </si>
  <si>
    <t>a) Ilgtermiņa nemateriālie ieguldījumi</t>
  </si>
  <si>
    <t>a) Non-current intangible assets</t>
  </si>
  <si>
    <t>c) Property, plant and equipment</t>
  </si>
  <si>
    <t>d) Ieguldījuma īpašumi</t>
  </si>
  <si>
    <t>d) Investment property</t>
  </si>
  <si>
    <t>Meitassabiedrības iegāde</t>
  </si>
  <si>
    <t>Acquisition of a subsidiary</t>
  </si>
  <si>
    <t>GL izz, numurs</t>
  </si>
  <si>
    <t>Ziņ 52 (12.07.2023)</t>
  </si>
  <si>
    <t>Parādi piegādātājiem</t>
  </si>
  <si>
    <t>Payables for suppliers</t>
  </si>
  <si>
    <t>Payables to related parties (Note 19 b)</t>
  </si>
  <si>
    <t>Accrued expenses from related parties (Note 19 d)</t>
  </si>
  <si>
    <t>Meitassabiedrību līdzdalības daļas (%)</t>
  </si>
  <si>
    <t>Subsidiaries' participating interest held (%)</t>
  </si>
  <si>
    <r>
      <rPr>
        <b/>
        <i/>
        <sz val="8"/>
        <color theme="1"/>
        <rFont val="Arial"/>
        <family val="2"/>
        <charset val="186"/>
      </rPr>
      <t>Elektrum Eesti OÜ</t>
    </r>
    <r>
      <rPr>
        <b/>
        <sz val="8"/>
        <color theme="1"/>
        <rFont val="Arial"/>
        <family val="2"/>
        <charset val="186"/>
      </rPr>
      <t xml:space="preserve"> meitassabiedrības:</t>
    </r>
  </si>
  <si>
    <t>Subsidiaries of Elektrum Eesti OÜ:</t>
  </si>
  <si>
    <t>Elektroenerģijas mikrotīkla pakalpojumi</t>
  </si>
  <si>
    <t>Electricity microgrid services</t>
  </si>
  <si>
    <r>
      <rPr>
        <b/>
        <i/>
        <sz val="8"/>
        <color theme="1"/>
        <rFont val="Arial"/>
        <family val="2"/>
        <charset val="186"/>
      </rPr>
      <t>Elektrum Lietuva, UAB</t>
    </r>
    <r>
      <rPr>
        <b/>
        <sz val="8"/>
        <color theme="1"/>
        <rFont val="Arial"/>
        <family val="2"/>
        <charset val="186"/>
      </rPr>
      <t xml:space="preserve"> meitassabiedrības:</t>
    </r>
  </si>
  <si>
    <t>Subsidiaries of Elektrum Lietuva, UAB:</t>
  </si>
  <si>
    <r>
      <t xml:space="preserve">  Mazumtirdzniecībā pārdotā elektroenerģija </t>
    </r>
    <r>
      <rPr>
        <i/>
        <vertAlign val="superscript"/>
        <sz val="9"/>
        <color theme="1"/>
        <rFont val="Arial"/>
        <family val="2"/>
        <charset val="186"/>
      </rPr>
      <t>1)</t>
    </r>
  </si>
  <si>
    <r>
      <t xml:space="preserve">  Retail electricity </t>
    </r>
    <r>
      <rPr>
        <i/>
        <vertAlign val="superscript"/>
        <sz val="9"/>
        <rFont val="Arial"/>
        <family val="2"/>
        <charset val="186"/>
      </rPr>
      <t>1)</t>
    </r>
  </si>
  <si>
    <r>
      <t xml:space="preserve">  Vairumtirdzniecībā pārdotā elektroenerģija </t>
    </r>
    <r>
      <rPr>
        <i/>
        <vertAlign val="superscript"/>
        <sz val="9"/>
        <color theme="1"/>
        <rFont val="Arial"/>
        <family val="2"/>
        <charset val="186"/>
      </rPr>
      <t>2)</t>
    </r>
  </si>
  <si>
    <r>
      <t xml:space="preserve">  Wholesale electricity </t>
    </r>
    <r>
      <rPr>
        <i/>
        <vertAlign val="superscript"/>
        <sz val="9"/>
        <rFont val="Arial"/>
        <family val="2"/>
        <charset val="186"/>
      </rPr>
      <t>2)</t>
    </r>
  </si>
  <si>
    <t>Pārdotā dabasgāze:</t>
  </si>
  <si>
    <t>Natural gas sales</t>
  </si>
  <si>
    <t xml:space="preserve">  Mazumtirdzniecībā pārdotā dabasgāze</t>
  </si>
  <si>
    <t xml:space="preserve">  Retail gas</t>
  </si>
  <si>
    <t xml:space="preserve">  Vairumtirdzniecībā pārdotā dabasgāze</t>
  </si>
  <si>
    <t xml:space="preserve">  Wholesale gas</t>
  </si>
  <si>
    <r>
      <t xml:space="preserve">Koriģēts </t>
    </r>
    <r>
      <rPr>
        <i/>
        <sz val="9"/>
        <color theme="1"/>
        <rFont val="Arial"/>
        <family val="2"/>
        <charset val="186"/>
      </rPr>
      <t>FFO</t>
    </r>
    <r>
      <rPr>
        <sz val="9"/>
        <color theme="1"/>
        <rFont val="Arial"/>
        <family val="2"/>
        <charset val="186"/>
      </rPr>
      <t xml:space="preserve"> / neto aizņēmumi </t>
    </r>
    <r>
      <rPr>
        <vertAlign val="superscript"/>
        <sz val="9"/>
        <color theme="1"/>
        <rFont val="Arial"/>
        <family val="2"/>
        <charset val="186"/>
      </rPr>
      <t>7)</t>
    </r>
  </si>
  <si>
    <r>
      <t xml:space="preserve">Adjusted FFO / net debt </t>
    </r>
    <r>
      <rPr>
        <vertAlign val="superscript"/>
        <sz val="9"/>
        <rFont val="Arial"/>
        <family val="2"/>
        <charset val="186"/>
      </rPr>
      <t>7)</t>
    </r>
  </si>
  <si>
    <r>
      <t xml:space="preserve">Neto aizņēmumi / </t>
    </r>
    <r>
      <rPr>
        <i/>
        <sz val="9"/>
        <color theme="1"/>
        <rFont val="Arial"/>
        <family val="2"/>
        <charset val="186"/>
      </rPr>
      <t>EBITDA</t>
    </r>
    <r>
      <rPr>
        <sz val="9"/>
        <color theme="1"/>
        <rFont val="Arial"/>
        <family val="2"/>
        <charset val="186"/>
      </rPr>
      <t xml:space="preserve"> </t>
    </r>
    <r>
      <rPr>
        <vertAlign val="superscript"/>
        <sz val="9"/>
        <color indexed="8"/>
        <rFont val="Arial"/>
        <family val="2"/>
        <charset val="186"/>
      </rPr>
      <t>8)</t>
    </r>
  </si>
  <si>
    <r>
      <t xml:space="preserve">Net debt / EBITDA </t>
    </r>
    <r>
      <rPr>
        <vertAlign val="superscript"/>
        <sz val="9"/>
        <rFont val="Arial"/>
        <family val="2"/>
        <charset val="186"/>
      </rPr>
      <t>8)</t>
    </r>
  </si>
  <si>
    <r>
      <rPr>
        <i/>
        <sz val="9"/>
        <color theme="1"/>
        <rFont val="Arial"/>
        <family val="2"/>
        <charset val="186"/>
      </rPr>
      <t>EBITDA</t>
    </r>
    <r>
      <rPr>
        <sz val="9"/>
        <color theme="1"/>
        <rFont val="Arial"/>
        <family val="2"/>
        <charset val="186"/>
      </rPr>
      <t xml:space="preserve"> rentabilitāte </t>
    </r>
    <r>
      <rPr>
        <vertAlign val="superscript"/>
        <sz val="9"/>
        <color indexed="8"/>
        <rFont val="Arial"/>
        <family val="2"/>
        <charset val="186"/>
      </rPr>
      <t>9)</t>
    </r>
  </si>
  <si>
    <r>
      <t xml:space="preserve">EBITDA margin </t>
    </r>
    <r>
      <rPr>
        <vertAlign val="superscript"/>
        <sz val="9"/>
        <rFont val="Arial"/>
        <family val="2"/>
        <charset val="186"/>
      </rPr>
      <t>9)</t>
    </r>
  </si>
  <si>
    <r>
      <t>Aktīvu atdeve (</t>
    </r>
    <r>
      <rPr>
        <i/>
        <sz val="9"/>
        <color indexed="8"/>
        <rFont val="Arial"/>
        <family val="2"/>
        <charset val="186"/>
      </rPr>
      <t>ROA</t>
    </r>
    <r>
      <rPr>
        <sz val="9"/>
        <color indexed="8"/>
        <rFont val="Arial"/>
        <family val="2"/>
        <charset val="186"/>
      </rPr>
      <t xml:space="preserve">) </t>
    </r>
    <r>
      <rPr>
        <vertAlign val="superscript"/>
        <sz val="9"/>
        <color indexed="8"/>
        <rFont val="Arial"/>
        <family val="2"/>
        <charset val="186"/>
      </rPr>
      <t>10)</t>
    </r>
  </si>
  <si>
    <r>
      <t xml:space="preserve">Return on assets (ROA) </t>
    </r>
    <r>
      <rPr>
        <vertAlign val="superscript"/>
        <sz val="9"/>
        <color indexed="8"/>
        <rFont val="Arial"/>
        <family val="2"/>
        <charset val="186"/>
      </rPr>
      <t>10)</t>
    </r>
  </si>
  <si>
    <r>
      <t>Ieguldītā kapitāla atdeve (</t>
    </r>
    <r>
      <rPr>
        <i/>
        <sz val="9"/>
        <color indexed="8"/>
        <rFont val="Arial"/>
        <family val="2"/>
        <charset val="186"/>
      </rPr>
      <t>ROCE</t>
    </r>
    <r>
      <rPr>
        <sz val="9"/>
        <color indexed="8"/>
        <rFont val="Arial"/>
        <family val="2"/>
        <charset val="186"/>
      </rPr>
      <t xml:space="preserve">) </t>
    </r>
    <r>
      <rPr>
        <vertAlign val="superscript"/>
        <sz val="9"/>
        <color indexed="8"/>
        <rFont val="Arial"/>
        <family val="2"/>
        <charset val="186"/>
      </rPr>
      <t>11)</t>
    </r>
    <r>
      <rPr>
        <sz val="9"/>
        <color indexed="8"/>
        <rFont val="Arial"/>
        <family val="2"/>
        <charset val="186"/>
      </rPr>
      <t>*</t>
    </r>
  </si>
  <si>
    <r>
      <t xml:space="preserve">Return on capital employed (ROCE) </t>
    </r>
    <r>
      <rPr>
        <vertAlign val="superscript"/>
        <sz val="9"/>
        <rFont val="Arial"/>
        <family val="2"/>
        <charset val="186"/>
      </rPr>
      <t>11)</t>
    </r>
    <r>
      <rPr>
        <sz val="9"/>
        <rFont val="Arial"/>
        <family val="2"/>
        <charset val="186"/>
      </rPr>
      <t>*</t>
    </r>
  </si>
  <si>
    <r>
      <t xml:space="preserve">Neto aizņēmumi pret pašu kapitālu </t>
    </r>
    <r>
      <rPr>
        <vertAlign val="superscript"/>
        <sz val="9"/>
        <color indexed="8"/>
        <rFont val="Arial"/>
        <family val="2"/>
        <charset val="186"/>
      </rPr>
      <t>12)</t>
    </r>
  </si>
  <si>
    <r>
      <t xml:space="preserve">Net debt / equity </t>
    </r>
    <r>
      <rPr>
        <vertAlign val="superscript"/>
        <sz val="9"/>
        <rFont val="Arial"/>
        <family val="2"/>
        <charset val="186"/>
      </rPr>
      <t>12)</t>
    </r>
  </si>
  <si>
    <r>
      <t>7)</t>
    </r>
    <r>
      <rPr>
        <sz val="8"/>
        <color indexed="8"/>
        <rFont val="Arial"/>
        <family val="2"/>
        <charset val="186"/>
      </rPr>
      <t xml:space="preserve"> Koriģēts FFO) / neto aizņēmumi = koriģēts FFO (12 mēnešu periodā) / (neto aizņēmumi 12 mēnešu perioda sākumā + neto aizņēmumi pārskata perioda beigās) / 2 × 100 %</t>
    </r>
  </si>
  <si>
    <r>
      <t>7)</t>
    </r>
    <r>
      <rPr>
        <sz val="8"/>
        <color indexed="8"/>
        <rFont val="Arial"/>
        <family val="2"/>
        <charset val="186"/>
      </rPr>
      <t xml:space="preserve"> Adjusted FFO / Net debt = adjusted FFO (12-month rolling) / (net debt at the beginning of the 12-month period + net debt at the end of the 12-month period) / 2 × 100 %</t>
    </r>
  </si>
  <si>
    <r>
      <t xml:space="preserve">8) </t>
    </r>
    <r>
      <rPr>
        <sz val="8"/>
        <color indexed="8"/>
        <rFont val="Arial"/>
        <family val="2"/>
        <charset val="186"/>
      </rPr>
      <t>Neto aizņēmumi / EBITDA = (neto aizņēmumi 12 mēnešu perioda sākumā + neto aizņēmumi 12 mēnešu perioda beigās) × 0,5 / EBITDA (12 mēnešu periodā)</t>
    </r>
  </si>
  <si>
    <r>
      <t>8)</t>
    </r>
    <r>
      <rPr>
        <sz val="8"/>
        <color indexed="8"/>
        <rFont val="Arial"/>
        <family val="2"/>
        <charset val="186"/>
      </rPr>
      <t xml:space="preserve"> Net debt / EBITDA = (net debt at the beginning of the 12-month period + net debt at the end of the 12-month period) × 0.5 / EBITDA (12-month rolling)</t>
    </r>
  </si>
  <si>
    <r>
      <t>9)</t>
    </r>
    <r>
      <rPr>
        <sz val="8"/>
        <color indexed="8"/>
        <rFont val="Arial"/>
        <family val="2"/>
        <charset val="186"/>
      </rPr>
      <t xml:space="preserve"> EBITDA rentabilitāte = EBITDA (12 mēnešu periodā) / ieņēmumi (12 mēnešu periodā) × 100 %</t>
    </r>
  </si>
  <si>
    <r>
      <t xml:space="preserve">9) </t>
    </r>
    <r>
      <rPr>
        <sz val="8"/>
        <color indexed="8"/>
        <rFont val="Arial"/>
        <family val="2"/>
        <charset val="186"/>
      </rPr>
      <t>EBITDA margin = EBITDA (12-month rolling) / revenue (12-month rolling) × 100%</t>
    </r>
  </si>
  <si>
    <r>
      <t>10)</t>
    </r>
    <r>
      <rPr>
        <sz val="8"/>
        <color indexed="8"/>
        <rFont val="Arial"/>
        <family val="2"/>
        <charset val="186"/>
      </rPr>
      <t xml:space="preserve"> Aktīvu atdeve (ROA) = peļņa (12 mēnešu periodā) / (aktīvi 12 mēnešu perioda sākumā + aktīvi pārskata perioda beigās) / 2 × 100 %</t>
    </r>
  </si>
  <si>
    <r>
      <t>10)</t>
    </r>
    <r>
      <rPr>
        <sz val="8"/>
        <color indexed="8"/>
        <rFont val="Arial"/>
        <family val="2"/>
        <charset val="186"/>
      </rPr>
      <t xml:space="preserve"> Return on assets (ROA) = net profit (12-month rolling) / (assets at the beginning of the 12-month period + assets at the end of the 12-month period) / 2 × 100%</t>
    </r>
  </si>
  <si>
    <r>
      <t>11)</t>
    </r>
    <r>
      <rPr>
        <sz val="8"/>
        <color indexed="8"/>
        <rFont val="Arial"/>
        <family val="2"/>
        <charset val="186"/>
      </rPr>
      <t xml:space="preserve"> Ieguldītā kapitāla atdeve (ROCE) = saimnieciskās darbības peļņa (12 mēnešu periodā) / ((pašu kapitāls 12 mēnešu perioda sākumā + pašu kapitāls pārskata perioda beigās) / 2 + aizņēmumu vidējā vērtība) × 100 %</t>
    </r>
  </si>
  <si>
    <r>
      <t>11)</t>
    </r>
    <r>
      <rPr>
        <sz val="8"/>
        <color indexed="8"/>
        <rFont val="Arial"/>
        <family val="2"/>
        <charset val="186"/>
      </rPr>
      <t xml:space="preserve"> Return on capital employed (ROCE) = operating profit of the 12-month period / (average value of equity + average value of borrowings) × 100%</t>
    </r>
  </si>
  <si>
    <r>
      <t>12)</t>
    </r>
    <r>
      <rPr>
        <sz val="8"/>
        <color indexed="8"/>
        <rFont val="Arial"/>
        <family val="2"/>
        <charset val="186"/>
      </rPr>
      <t xml:space="preserve"> Neto aizņēmumi pret pašu kapitālu = neto aizņēmumi pārskata perioda beigās / pašu kapitāls pārskata perioda beigās × 100 %</t>
    </r>
  </si>
  <si>
    <r>
      <t>12)</t>
    </r>
    <r>
      <rPr>
        <sz val="8"/>
        <color indexed="8"/>
        <rFont val="Arial"/>
        <family val="2"/>
        <charset val="186"/>
      </rPr>
      <t xml:space="preserve"> Net debt / equity = net debt at the end of the reporting period / equity at the end of the reporting period × 100%</t>
    </r>
  </si>
  <si>
    <t>Saņemts overdrafts</t>
  </si>
  <si>
    <t>Overdraft received</t>
  </si>
  <si>
    <r>
      <t xml:space="preserve">Saistīto pušu kreditoru kontu atlikumi - detalizēti uz </t>
    </r>
    <r>
      <rPr>
        <b/>
        <sz val="14"/>
        <color rgb="FFFF0000"/>
        <rFont val="Calibri"/>
        <family val="2"/>
        <charset val="186"/>
      </rPr>
      <t>2023. gada 30. septembri</t>
    </r>
  </si>
  <si>
    <t>Uz 2023-9 beigām</t>
  </si>
  <si>
    <t>52014977</t>
  </si>
  <si>
    <t>DIGI0L0095823</t>
  </si>
  <si>
    <t>Tehniskās ekspertīzes dienesta pakalpojumi 09.2023.g.</t>
  </si>
  <si>
    <t>52014978</t>
  </si>
  <si>
    <t>DIGI0L0095870</t>
  </si>
  <si>
    <t>52014990</t>
  </si>
  <si>
    <t>DIGI0L0095972</t>
  </si>
  <si>
    <t>52015009</t>
  </si>
  <si>
    <t>DIGI0L0096594</t>
  </si>
  <si>
    <t>Pamatlīdzekļu un iekārtu nomas pakalpojumi 09.2023.g.</t>
  </si>
  <si>
    <t>52015010</t>
  </si>
  <si>
    <t>DIGI0L0096595</t>
  </si>
  <si>
    <t>52015011</t>
  </si>
  <si>
    <t>DIGI0L0096597</t>
  </si>
  <si>
    <t>52015012</t>
  </si>
  <si>
    <t>DIGI0L0096598</t>
  </si>
  <si>
    <t>Par OPGW/ADSS kabeļu izvietošanas tiesībām uz 110 kV un 330 kV EPL balstiem, 09.2023</t>
  </si>
  <si>
    <t>52015013</t>
  </si>
  <si>
    <t>DIGI0L0096596</t>
  </si>
  <si>
    <t>Par OPGW/ADSS trošu tehniskā atbalsta pakalpojumu veikšanu, 09.2023</t>
  </si>
  <si>
    <t>52015019</t>
  </si>
  <si>
    <t>DIGI0L0096599</t>
  </si>
  <si>
    <t>Telpu un teritorijas nomas un uzturēšanas pakalpojums, 09.2023</t>
  </si>
  <si>
    <t>52015020</t>
  </si>
  <si>
    <t>DIGI0L0096960</t>
  </si>
  <si>
    <t>Piekļuve SCADA sistēmai, 09.2023</t>
  </si>
  <si>
    <t>52015032</t>
  </si>
  <si>
    <t>DIGI0L0097299</t>
  </si>
  <si>
    <t>Par piekļuvi AEUS sistēmai, 09.2023</t>
  </si>
  <si>
    <t>52015039</t>
  </si>
  <si>
    <t>DIGI0L0096998</t>
  </si>
  <si>
    <t>Regulēšanas jaudas uz atslodzi realizācija, 09.2023</t>
  </si>
  <si>
    <t>52015082</t>
  </si>
  <si>
    <t>DIGI0L0097337</t>
  </si>
  <si>
    <t>Par izsniegtajiem un izlietotajiem izcelsmes apliecinājumiem 2023.gada septembrī</t>
  </si>
  <si>
    <t>52015101</t>
  </si>
  <si>
    <t>DIGI0L0097562</t>
  </si>
  <si>
    <t>Par elektroenerģijas iegādi 09.2023.g.</t>
  </si>
  <si>
    <t>52015104</t>
  </si>
  <si>
    <t>DIGI0L0097463</t>
  </si>
  <si>
    <t>Par pārvades pakalpojumiem 2023.g. septembrī</t>
  </si>
  <si>
    <t>52015106</t>
  </si>
  <si>
    <t>DIGI0L0097493</t>
  </si>
  <si>
    <t>Balansēšanas pakalpojuma nodrošināšana,, 09.2023</t>
  </si>
  <si>
    <t>*31p</t>
  </si>
  <si>
    <t>AS "Latvenergo" darba devēja iemaksas pensiju fondā par 2023.g.septembri</t>
  </si>
  <si>
    <t>52014909</t>
  </si>
  <si>
    <t>DIGI0S0097852</t>
  </si>
  <si>
    <t>Pārbūve un pārbūvētās 20kV sadalnes pieslõgšanu a/st nr.2</t>
  </si>
  <si>
    <t>52015017</t>
  </si>
  <si>
    <t>DIGI0S0100115</t>
  </si>
  <si>
    <t>Telpu un zemes noma par 09.2023</t>
  </si>
  <si>
    <t>52015030</t>
  </si>
  <si>
    <t>DIGI0S0099926</t>
  </si>
  <si>
    <t>Ūdens piegāde Kanalizācija 09.2023.g.</t>
  </si>
  <si>
    <t>52015040</t>
  </si>
  <si>
    <t>DIGI0S0100158</t>
  </si>
  <si>
    <t>Elektroenerģijas pārvadīšana lietotājiem,09.2023.g.</t>
  </si>
  <si>
    <t>52015056</t>
  </si>
  <si>
    <t>DIGI0S0100277</t>
  </si>
  <si>
    <t>Par papildus zudumiem 110 kV transformatoros 09.2023.g.</t>
  </si>
  <si>
    <t>*30p_</t>
  </si>
  <si>
    <t>AS "Sadales tīkls" darba devēja iemaksas pensiju fondā par 2023.gada septembrī</t>
  </si>
  <si>
    <t>52015076</t>
  </si>
  <si>
    <t>DIGI0C0018887</t>
  </si>
  <si>
    <t>Balansēšanas pakalpojuma nodrošināšana, 09.2023</t>
  </si>
  <si>
    <t>*20p_2023</t>
  </si>
  <si>
    <t>SIA "Enerģijas publiskais tirgotājs" darba devēja iemaksas pensiju fondā par 2023.gada septembri</t>
  </si>
  <si>
    <t>53453 konta (Uzkrātās saistības) atšifrējums uz 30.09.2023.g.</t>
  </si>
  <si>
    <t>Bille atskaite</t>
  </si>
  <si>
    <t>L.847.75281.000.0</t>
  </si>
  <si>
    <t>Uzkrājumi par 2023.gada 2.cet.  AS "Augstsprieguma tīkls" optiskais sakaru kabelis noma</t>
  </si>
  <si>
    <t>L.812.75211.B41.0</t>
  </si>
  <si>
    <t>Ziņ80 22.08.2023.</t>
  </si>
  <si>
    <t>Uzkrājumi par 2023.gada 3.cet.  AS "Augstsprieguma tīkls" optiskais sakaru kabelis noma Līg. 010000/22-142</t>
  </si>
  <si>
    <t>31.10.2023. Nr. 92</t>
  </si>
  <si>
    <t>Uzkrājumi ITT pakalpojumiem  - nav saņemti rēkimi 09.2023.</t>
  </si>
  <si>
    <t>L812.75241/-2.xxx.0</t>
  </si>
  <si>
    <t>Ziņ.Nr.88 (13.10.2023)</t>
  </si>
  <si>
    <t>Izmaksu uzkrājumi pabeigtiem solārajiem projektiem 09.2023. (Nav saņemti rēķini)</t>
  </si>
  <si>
    <t>Valsts atbalsts - elektroenerģija 09.2023 (18.10.2023. Ziņojums Nr.568 krrēķins Nr.72040935)</t>
  </si>
  <si>
    <t>Valsts atbalsts - dabasgāze 09.2023 (18.10.2023. Ziņojums Nr.569 kredītrēķins Nr.72040936)</t>
  </si>
  <si>
    <t>08.2023. Veselības un nelaimes gad. apdroš. klīrings 56197 pārgr. 24011</t>
  </si>
  <si>
    <t>NORD POOL uzkrājumi 09.2023.  reverss</t>
  </si>
  <si>
    <t>Rēķini 3931906 02.10.2023.; 3930842 29.09.2023.</t>
  </si>
  <si>
    <t>Izmaksu uzkrājumi 09.2023, DIGI rēķini  reverss</t>
  </si>
  <si>
    <t>GENERAL ELECTRIC GLOBAL SERVICES GMBH FILIĀLE LATVIJĀ</t>
  </si>
  <si>
    <t xml:space="preserve"> BGR-TDV-79 27.10.2023</t>
  </si>
  <si>
    <t>Reversēts 11.2023.  10316316</t>
  </si>
  <si>
    <t>53453 konta (Uzkrātās saistības) atšifrējums uz 31.10.2023.g.</t>
  </si>
  <si>
    <t>Degvielas izlietojums 2023.g.augustā</t>
  </si>
  <si>
    <t>Degvielas izlietojums 2023.g.septembrī</t>
  </si>
  <si>
    <t>SFF.75281</t>
  </si>
  <si>
    <t>100076913</t>
  </si>
  <si>
    <t>Uzkrājums par pārvaldīto elektroenerģiju no Latvijas Dzelzceļš VAS 09.2023</t>
  </si>
  <si>
    <t>S.SFF.71167.000.0</t>
  </si>
  <si>
    <t>Rēķins Nr. 9010823852, 30.09.2023, DIGI0S0100607 (v. 310542484), GL 100076851</t>
  </si>
  <si>
    <t>Uzkrājumi DIGI rēķiniem 09.2023</t>
  </si>
  <si>
    <t>Veselības un nelaimes gadījumu apdrošināšanas izdevumu pārgrāmatošana</t>
  </si>
  <si>
    <t>Accrued interest income on interest rate swap financial instruments</t>
  </si>
  <si>
    <t>Uzkrātie procentu ieņēmumi no procentu mijmaiņas finanšu instrumentiem</t>
  </si>
  <si>
    <t>2023. gada 31.decembrī</t>
  </si>
  <si>
    <t>As of 31 December 2023</t>
  </si>
  <si>
    <t xml:space="preserve"> 31/12/2023</t>
  </si>
  <si>
    <t>31/12/2023</t>
  </si>
  <si>
    <t>2023. gada 31. decembrī</t>
  </si>
  <si>
    <t>Atlikums 2023. gada 31.decembrī</t>
  </si>
  <si>
    <t>Other current financial investments</t>
  </si>
  <si>
    <t>Ilgtermiņa aizdevumi citām saistītajām pusēm</t>
  </si>
  <si>
    <t>Non-current loans to other related parties</t>
  </si>
  <si>
    <t>UAB Geniva</t>
  </si>
  <si>
    <t>UAB Vėjo miestas</t>
  </si>
  <si>
    <t>Short–term bank deposits</t>
  </si>
  <si>
    <t>Nesegtās obligātā iepirkuma un garantēto maksājumu par koģenerācijas elektrostacijās uzstādīto elektrisko jaudu izmaksas, neto *</t>
  </si>
  <si>
    <t>Uncovered costs of mandatory procurement and guaranteed fee for the installed electrical capacity of cogeneration power plants, net*</t>
  </si>
  <si>
    <t>* piemērojot aģenta uzskaites principu, aktīvos atzītās nesegtās obligātā iepirkuma un garantēto maksājumu par koģenerācijas elektrostacijās uzstādīto elektrisko jaudu izmaksas tiek atzītas neto vērtībā kā starpība starp ienākumiem uz izmaksām, kas atzītas obligātā iepirkuma ietvaros.</t>
  </si>
  <si>
    <t xml:space="preserve">     * by applying agent principle, Uncovered costs of mandatory procurement and guaranteed fee for the installed electrical capacity of cogeneration power plants are recognised as assets in net amount, as difference between revenue and costs recognised under the mandatory procurement.</t>
  </si>
  <si>
    <t>Naudas ekvivalenti</t>
  </si>
  <si>
    <t>Cash equivalents</t>
  </si>
  <si>
    <t>Statutory reserves</t>
  </si>
  <si>
    <t>Statūtos paredzētās rezerves</t>
  </si>
  <si>
    <t>Izveidotas citas rezerves</t>
  </si>
  <si>
    <t>Formed other reserves</t>
  </si>
  <si>
    <t>Elektrum Lietuva, UAB (07/01/2008)</t>
  </si>
  <si>
    <t>Latvijas vēja parki SIA (22/07/2022)</t>
  </si>
  <si>
    <t>Liepājas enerģija SIA (06/07/2005)</t>
  </si>
  <si>
    <t>Elektrum Latvija, SIA (18/09/2012)</t>
  </si>
  <si>
    <t>Energiaturu Võrguehitus OÜ (26/08/2021)</t>
  </si>
  <si>
    <t>HN põld ja mets 1 OÜ (31/05/2023)</t>
  </si>
  <si>
    <t>Klaipėda unlimited sun, UAB (27/01/2023)</t>
  </si>
  <si>
    <t>Issued non–current loans in cash</t>
  </si>
  <si>
    <t>Other comprehensive income / (loss) to be reclassified to profit or loss in subsequent periods, net of tax:</t>
  </si>
  <si>
    <t>1,2</t>
  </si>
  <si>
    <t>3M 2023</t>
  </si>
  <si>
    <t>3M 2022</t>
  </si>
  <si>
    <t>3M 2021</t>
  </si>
  <si>
    <t>3M 2020</t>
  </si>
  <si>
    <t>3M 2024</t>
  </si>
  <si>
    <t>Baa2 (stabils/stable)</t>
  </si>
  <si>
    <t>NEREVIDĒTIE STARPPERIODU SAĪSINĀTIE FINANŠU PĀRSKATI PAR 3 MĒNEŠU PERIODU, KAS BEIDZAS 2024. GADA 31. MARTĀ</t>
  </si>
  <si>
    <t>UNAUDITED CONDENSED INTERIM FINANCIAL STATEMENTS FOR THE 3–MONTH PERIOD ENDING 31 MARCH 2024</t>
  </si>
  <si>
    <t>01/01-31/03/2023</t>
  </si>
  <si>
    <t>01/01-31/03/2024</t>
  </si>
  <si>
    <t>2023. gada 31.martā</t>
  </si>
  <si>
    <t>Pārskata perioda visaptverošie zaudējumi</t>
  </si>
  <si>
    <t>Other comprehensive loss for the period</t>
  </si>
  <si>
    <t>Kopā pārskata periodā atzītie visaptverošie (zaudējumi) / ienākumi</t>
  </si>
  <si>
    <t>Total comprehensive (loss) / income for the period</t>
  </si>
  <si>
    <t>As of 31 March 2023</t>
  </si>
  <si>
    <t>2024. gada 31. martā</t>
  </si>
  <si>
    <t>As of 31 March 2024</t>
  </si>
  <si>
    <t>Total comprehensive (loss) / income for the year</t>
  </si>
  <si>
    <t>Periods: 01/01-31/03/2023</t>
  </si>
  <si>
    <t>Period: 01/01-31/03/2023</t>
  </si>
  <si>
    <t>Periods: 01/01-31/03/2024</t>
  </si>
  <si>
    <t>Period: 01/01-31/03/2024</t>
  </si>
  <si>
    <t xml:space="preserve"> 31/03/2024</t>
  </si>
  <si>
    <t>Atlikums 2022. gada 31. decembrī</t>
  </si>
  <si>
    <t>Atlikums 2023. gada 31.martā</t>
  </si>
  <si>
    <t>Atlikums 2024. gada 31. martā</t>
  </si>
  <si>
    <t>31/03/2024</t>
  </si>
  <si>
    <t>Reclassified from / (to) investment properties, net</t>
  </si>
  <si>
    <t>SP enerģija SIA (18/01/2024)</t>
  </si>
  <si>
    <t>Development of renewable energy generation</t>
  </si>
  <si>
    <t>Atjaunīgās elektroenerģijas ražošanas attīstība</t>
  </si>
  <si>
    <t>Enerģijas publiskais tirgotājs SIA (25/04/2014)</t>
  </si>
  <si>
    <t>SIA "Enerģijas publiskais tirgotājs" (25/04/2014)</t>
  </si>
  <si>
    <t>SIA "Latvijas vēja parki" (22/07/2022)</t>
  </si>
  <si>
    <t>SIA "Liepājas enerģija" (06/07/2005)</t>
  </si>
  <si>
    <t>Krāslavas SES SIA (05/01/2024)</t>
  </si>
  <si>
    <t>Bauskas SES SIA (05/01/2024)</t>
  </si>
  <si>
    <t>Elejas SES SIA (05/01/2024)</t>
  </si>
  <si>
    <t>Ķeguma SES SIA (05/01/2024)</t>
  </si>
  <si>
    <t>Rūjienas SES SIA (05/01/2024)</t>
  </si>
  <si>
    <t>Skultes SES SIA (05/01/2024)</t>
  </si>
  <si>
    <t>SIA "SP enerģija" (18/01/2024)</t>
  </si>
  <si>
    <t>SIA "Krāslavas SES" (05/01/2024)</t>
  </si>
  <si>
    <t>SIA "Bauskas SES" (05/01/2024)</t>
  </si>
  <si>
    <t>SIA "Elejas SES" (05/01/2024)</t>
  </si>
  <si>
    <t>SIA "Ķeguma SES" (05/01/2024)</t>
  </si>
  <si>
    <t>SIA "Rūjienas SES" (05/01/2024)</t>
  </si>
  <si>
    <t>SIA "Skultes SES" (05/01/2024)</t>
  </si>
  <si>
    <t>Sadales tīkls AS (18/09/2006)</t>
  </si>
  <si>
    <t>AS "Sadales tīkls" (18/09/2006)</t>
  </si>
  <si>
    <t>Zaudējumi no definētā pabalstu plāna novērtēšanas</t>
  </si>
  <si>
    <t xml:space="preserve"> - uzkrājumu pieaugums</t>
  </si>
  <si>
    <t>Izsniegtie aizdevumi saistītajām pusēm</t>
  </si>
  <si>
    <t>Loans issued to related parties</t>
  </si>
  <si>
    <t>Saņemtā aizdevumu atmaksa no saistītajām pusēm</t>
  </si>
  <si>
    <t>Repayment of loans to related parties</t>
  </si>
  <si>
    <t>Purchase of intangible assets and PPE</t>
  </si>
  <si>
    <t>Parādu piegādātājiem un pārējo kreditoru (samazinājums) / pieaugums</t>
  </si>
  <si>
    <t>(Decrease) / increase in trade and other liabilities</t>
  </si>
  <si>
    <t xml:space="preserve"> - Increase in provisions</t>
  </si>
  <si>
    <t>Elektrum Eesti, OÜ (27/06/2007)</t>
  </si>
  <si>
    <t>SIA "Elektrum Latvija" (18/09/2012)</t>
  </si>
  <si>
    <t>Avansa maksājumi par dabasgāzi un pārējiem krājumiem</t>
  </si>
  <si>
    <t>Izsniegti ilgtermiņa kredīti skaidrā naudā</t>
  </si>
  <si>
    <t>Norakstītas verificētās kvotas</t>
  </si>
  <si>
    <t xml:space="preserve"> - par citām saistītajām pusēm pārdotajām precēm un sniegtajiem pakalpojumiem</t>
  </si>
  <si>
    <t>-  for goods sold / services provided for other related parties</t>
  </si>
  <si>
    <t>SIA "SP enerģija"</t>
  </si>
  <si>
    <t>SIA "Krāslavas SES"</t>
  </si>
  <si>
    <t>SIA "Elejas SES"</t>
  </si>
  <si>
    <t>SIA "Ķeguma SES"</t>
  </si>
  <si>
    <t>SIA "Rūjienas SES"</t>
  </si>
  <si>
    <t>SIA "Skultes SES"</t>
  </si>
  <si>
    <t>SP enerģija SIA</t>
  </si>
  <si>
    <t>Krāslavas SES SIA</t>
  </si>
  <si>
    <t>Elejas SES SIA</t>
  </si>
  <si>
    <t>Ķeguma SES SIA</t>
  </si>
  <si>
    <t>Rūjienas SES SIA</t>
  </si>
  <si>
    <t>Skultes SES SIA</t>
  </si>
  <si>
    <t>Sagaidāmā valsts budžeta dotācija par nesegtajām obligātā iepirkuma un garantēto maksājumu par koģenerācijas elektrostacijās uzstādīto elektrisko jaudu izmaksām, neto, (ieskaitot PVN)</t>
  </si>
  <si>
    <t>599,3</t>
  </si>
  <si>
    <t>729,9</t>
  </si>
  <si>
    <t>407,7</t>
  </si>
  <si>
    <t>249,9</t>
  </si>
  <si>
    <t>219,8</t>
  </si>
  <si>
    <t>221,1</t>
  </si>
  <si>
    <t>155,7</t>
  </si>
  <si>
    <t>123,6</t>
  </si>
  <si>
    <t>80,7</t>
  </si>
  <si>
    <t>98,0</t>
  </si>
  <si>
    <t>172,4</t>
  </si>
  <si>
    <t>108,4</t>
  </si>
  <si>
    <t>81,8</t>
  </si>
  <si>
    <t>35,5</t>
  </si>
  <si>
    <t>57,9</t>
  </si>
  <si>
    <t>3 967,0</t>
  </si>
  <si>
    <t>3 518,8</t>
  </si>
  <si>
    <t>3 421,6</t>
  </si>
  <si>
    <t>3 933,7</t>
  </si>
  <si>
    <t>3 131,5</t>
  </si>
  <si>
    <t>2 449,3</t>
  </si>
  <si>
    <t>2 232,5</t>
  </si>
  <si>
    <t>2 156,3</t>
  </si>
  <si>
    <t>2 325,2</t>
  </si>
  <si>
    <t>472,5</t>
  </si>
  <si>
    <t>368,7</t>
  </si>
  <si>
    <t>544,0</t>
  </si>
  <si>
    <t>448,3</t>
  </si>
  <si>
    <t>498,4</t>
  </si>
  <si>
    <t>239,6</t>
  </si>
  <si>
    <t>162,0</t>
  </si>
  <si>
    <t>110,2</t>
  </si>
  <si>
    <t>85,0</t>
  </si>
  <si>
    <t>105,2</t>
  </si>
  <si>
    <t>49,8</t>
  </si>
  <si>
    <t>36,2</t>
  </si>
  <si>
    <t>28,3</t>
  </si>
  <si>
    <t>26,6</t>
  </si>
  <si>
    <t>55,5</t>
  </si>
  <si>
    <t>14,9 %</t>
  </si>
  <si>
    <t>9,0 %</t>
  </si>
  <si>
    <t>5,4 %</t>
  </si>
  <si>
    <t>4,2 %</t>
  </si>
  <si>
    <t>4,9 %</t>
  </si>
  <si>
    <t>142 %</t>
  </si>
  <si>
    <t>85 %</t>
  </si>
  <si>
    <t>46 %</t>
  </si>
  <si>
    <t>48 %</t>
  </si>
  <si>
    <t>63 %</t>
  </si>
  <si>
    <t>0,6</t>
  </si>
  <si>
    <t>2,1</t>
  </si>
  <si>
    <t>1,8</t>
  </si>
  <si>
    <t>35 %</t>
  </si>
  <si>
    <t>18 %</t>
  </si>
  <si>
    <t>20 %</t>
  </si>
  <si>
    <t>32 %</t>
  </si>
  <si>
    <t>33 %</t>
  </si>
  <si>
    <t>10,0 %</t>
  </si>
  <si>
    <t>5,6 %</t>
  </si>
  <si>
    <t>3,4 %</t>
  </si>
  <si>
    <t>2,6 %</t>
  </si>
  <si>
    <t>2,9 %</t>
  </si>
  <si>
    <t>13,4 %</t>
  </si>
  <si>
    <t>7,2 %</t>
  </si>
  <si>
    <t>4,3 %</t>
  </si>
  <si>
    <t>4,1 %</t>
  </si>
  <si>
    <t>15 %</t>
  </si>
  <si>
    <t>24 %</t>
  </si>
  <si>
    <t>21 %</t>
  </si>
  <si>
    <t>412,0</t>
  </si>
  <si>
    <t>538,1</t>
  </si>
  <si>
    <t>266,0</t>
  </si>
  <si>
    <t>178,5</t>
  </si>
  <si>
    <t>127,9</t>
  </si>
  <si>
    <t>96,9</t>
  </si>
  <si>
    <t>160,6</t>
  </si>
  <si>
    <t>105,9</t>
  </si>
  <si>
    <t>88,8</t>
  </si>
  <si>
    <t>3 371,8</t>
  </si>
  <si>
    <t>2 937,4</t>
  </si>
  <si>
    <t>2 764,5</t>
  </si>
  <si>
    <t>2 109,1</t>
  </si>
  <si>
    <t>1 877,2</t>
  </si>
  <si>
    <t>482,8</t>
  </si>
  <si>
    <t>372,4</t>
  </si>
  <si>
    <t>537,3</t>
  </si>
  <si>
    <t>6,9</t>
  </si>
  <si>
    <t>10,9</t>
  </si>
  <si>
    <t>5,8</t>
  </si>
  <si>
    <t>15,9 %</t>
  </si>
  <si>
    <t>11,4 %</t>
  </si>
  <si>
    <t>6,5 %</t>
  </si>
  <si>
    <t>17 %</t>
  </si>
  <si>
    <t>29 %</t>
  </si>
  <si>
    <t>41 %</t>
  </si>
  <si>
    <t>19 %</t>
  </si>
  <si>
    <t>4 339,0</t>
  </si>
  <si>
    <t>3 679,7</t>
  </si>
  <si>
    <t>Kreditoru saistības (17. pielikums):</t>
  </si>
  <si>
    <t>Payables to related parties (Note 17):</t>
  </si>
  <si>
    <t>d) uzkrātās saistības, kas radušās no darījumiem ar saistītajām pusēm (17. pielikums):</t>
  </si>
  <si>
    <t>d) Accrued expenses raised from transactions with related parties (Note 17):</t>
  </si>
  <si>
    <t>Nekontrolē-jošā līdzdalība</t>
  </si>
  <si>
    <t xml:space="preserve">   - zaudējumi no riska ierobežošanas rezerves izmaiņām</t>
  </si>
  <si>
    <t xml:space="preserve">   - losses from change in hedge reserve</t>
  </si>
  <si>
    <t>Pārējie visaptverošie ienākumi / (zaudējumi), kas pārklasificējami uz pelņu vai zaudējumiem nākamajos periodos, bedz nodokļiem:</t>
  </si>
  <si>
    <t>Neto pārējie visaptverošie zaudējumi, kas pārklasificējami uz pelņu vai zaudējumiem nākamajos periodos</t>
  </si>
  <si>
    <t>Net other comprehensive loss to be reclassified to profit or loss in subsequent periods</t>
  </si>
  <si>
    <t>Kopā pārējie visaptverošie zaudējumi pārskata periodā</t>
  </si>
  <si>
    <t>TOTAL comprehensive income for the period</t>
  </si>
  <si>
    <t>Kopā visaptverošie ienākumi pārskata periodā</t>
  </si>
  <si>
    <t>* EBITDA (Earnings Before Interest, Tax, Depreciation and Amortisation) – saimnieciskās darbības peļņa pirms nemateriālo ieguldījumu, pamatlīdzekļu un tiesību lietot aktīvus amortizācijas, nolietojuma un vērtības samazinājuma</t>
  </si>
  <si>
    <t>* EBITDA (Earnings Before Interest, Tax, Depreciation and Amortisation) – operating profit before depreciation, amortisation and impairment of intangible assets, property, plant, and equipment and right‒of‒use assets</t>
  </si>
  <si>
    <t>Gross amounts invoiced to customers by applying agent accounting principle, recognised on net basis under trade of energy and related supply services :</t>
  </si>
  <si>
    <t>Bruto summas, kas iekļautas rēķinos klientiem, piemērojot aģenta uzskaites principu, un atzītas pēc neto principa enerģijas pārdošanas un ar to saistīto pakalpojumu ieņēmumos:</t>
  </si>
  <si>
    <r>
      <t>CO</t>
    </r>
    <r>
      <rPr>
        <vertAlign val="subscript"/>
        <sz val="8"/>
        <color rgb="FF000000"/>
        <rFont val="Arial"/>
        <family val="2"/>
        <charset val="186"/>
      </rPr>
      <t xml:space="preserve">2 </t>
    </r>
    <r>
      <rPr>
        <sz val="8"/>
        <color rgb="FF000000"/>
        <rFont val="Arial"/>
        <family val="2"/>
        <charset val="186"/>
      </rPr>
      <t>emisijas kvotu izmaksas</t>
    </r>
  </si>
  <si>
    <r>
      <t>CO</t>
    </r>
    <r>
      <rPr>
        <vertAlign val="subscript"/>
        <sz val="8"/>
        <color rgb="FF000000"/>
        <rFont val="Arial"/>
        <family val="2"/>
        <charset val="186"/>
      </rPr>
      <t>2</t>
    </r>
    <r>
      <rPr>
        <sz val="8"/>
        <color rgb="FF000000"/>
        <rFont val="Arial"/>
        <family val="2"/>
        <charset val="186"/>
      </rPr>
      <t xml:space="preserve"> emission allowances costs</t>
    </r>
  </si>
  <si>
    <t>Izmaksas / (ieņēmumi) no enerģijas nākotnes un cenu mijmaiņas darījumu patiesās vērtības izmaiņām (15. II pielikums)</t>
  </si>
  <si>
    <t>Losses / (gains) on fair value changes on energy futures, forwards, and swaps (Note 15 II)</t>
  </si>
  <si>
    <t>Pārklasificēts uz apgrozāmajiem līdzekļiem</t>
  </si>
  <si>
    <t>Pārklasificēts (uz) / no ieguldījuma īpašumiem</t>
  </si>
  <si>
    <t>Reclassified to current assets</t>
  </si>
  <si>
    <t>Reclassified (to) / from investment properties</t>
  </si>
  <si>
    <t>(Vērtības samazinājums) / apvērsts aktīvu vērtības samazinājums</t>
  </si>
  <si>
    <t>(Impairment) / reversed impairment charge</t>
  </si>
  <si>
    <t>Atlikusī vērtība pārskata perioda beigās</t>
  </si>
  <si>
    <t>Atlikusī vērtība pārskata perioda sākumā</t>
  </si>
  <si>
    <t>Pārklasificēts no / (uz) ieguldījuma īpašumiem, neto</t>
  </si>
  <si>
    <t xml:space="preserve">Pārklasificēts no pamatlīdzekļiem </t>
  </si>
  <si>
    <t>Reclassified from property, plant and equipment</t>
  </si>
  <si>
    <t>Sākotnējā atzīšanas vērtība pārskata perioda beigās</t>
  </si>
  <si>
    <t>Uzkrātais nolietojums pārskata perioda beigās</t>
  </si>
  <si>
    <t>Accumulated depreciation at the end of the period</t>
  </si>
  <si>
    <t>Cost at the end of the period</t>
  </si>
  <si>
    <t>Uzkrātais nolietojums pārskata perioda sākumā</t>
  </si>
  <si>
    <t>Sākotnējā atzīšanas vērtība pārskata perioda sākumā</t>
  </si>
  <si>
    <t>Cost at the beginning of the period</t>
  </si>
  <si>
    <t>Accumulated depreciation at the beginning of the period</t>
  </si>
  <si>
    <t>Atlikusī vērtība perioda sākumā</t>
  </si>
  <si>
    <t>Darbības segmenti / Operating segments</t>
  </si>
  <si>
    <t>Koncernam pieder 48,15 % no AS "Pirmais Slēgtais Pensiju Fonds" kapitāla daļām (mātessabiedrībai - 46,30 %). Tomēr koncerns un mātessabiedrība ir tikai nominālais akcionārs, jo Pensiju fonds ir bezpeļņas akciju sabiedrība, un visus riskus vai labumus, kas rodas sabiedrības darbības un pensiju plāna līdzekļu ieguldīšanas rezultātā, uzņemas vai iegūst Pensiju fonda pensiju plāna dalībnieki. Šā iemesla dēļ ieguldījums AS "Pirmais Slēgtais Pensiju Fonds" ir novērtēts iegādes vērtībā.
2024. gada 31. martā SIA "Enerģijas publiskais tirgotājs" un AS "Sadales tīkls" kopā pieder viena AS "Pirmais Slēgtais Pensiju Fonds" akcija, kuras nominālvērtība ir EUR 1 422 (1,85 % akciju īpatsvars pamatkapitālā), līdz ar to katrai pusei piederot 1/2 domājamās daļas no akcijas EUR 711 apmērā.</t>
  </si>
  <si>
    <t>The Group owns 48.15% of the shares of the closed pension fund Pirmais Slēgtais Pensiju Fonds AS (Latvenergo AS – 46.30%). However, the Group and the Parent Company are only a nominal shareholder as the Pension Fund is a non-profit company, and all risks and benefits arising from associate’s activities and investments in the pension plan are taken and accrued by the members of the Pension Fund pension plan. For this reason, the investment in Pirmais Slēgtais Pensiju Fonds AS is valued at acquisition cost.
As of 31 March 2024, Enerģijas publiskais tirgotājs SIA and Sadales tīkls AS jointly own one share of Pirmais Slēgtais Pensiju Fonds AS with nominal value in the amount of EUR 1,422 (1.85% interest held in share capital) and consequently, each entity owns 1/2 of the notional shares in the amount of EUR 711 per share.</t>
  </si>
  <si>
    <t>Krājumi ir uzskaitīti pēc pašizmaksas, izņemot preces pārdošanai, kas uzskaitītas neto pārdošanas vērtībā.</t>
  </si>
  <si>
    <t>Inventories are valued at cost, except for goods for sale, which are valued at net realisable value.</t>
  </si>
  <si>
    <t>The expected state budget subsidy for uncovered costs of mandatory procurement and guaranteed fee for the installed electrical capacity of cogeneration power plants, net, (including VAT)</t>
  </si>
  <si>
    <t>Unregistered (paid-up) shares in subsidiaries' share capitals</t>
  </si>
  <si>
    <t>Nereģistrētās (iemaksātās) akciju daļas meitassabiedrību kapitālos</t>
  </si>
  <si>
    <t>Losses on re–measurement of defined post–employment benefit plan</t>
  </si>
  <si>
    <r>
      <t xml:space="preserve">                                                                                                                                                                                                                                                                 </t>
    </r>
    <r>
      <rPr>
        <b/>
        <sz val="10"/>
        <color rgb="FF808080"/>
        <rFont val="Arial"/>
        <family val="2"/>
        <charset val="186"/>
      </rPr>
      <t>EUR'000</t>
    </r>
  </si>
  <si>
    <t>Taxes other than income tax</t>
  </si>
  <si>
    <t>Parādi saistītajām pusēm (19. b pielikums)</t>
  </si>
  <si>
    <t>Uzkrātās saistības saistītajām pusēm (19. d pielikums)</t>
  </si>
  <si>
    <t>Nodokļi, izņemot uzņēmumu ienākuma nodokli</t>
  </si>
  <si>
    <t>* Other related parties included transmission system operator – Augstsprieguma tīkls AS and its subsidiary Conexus Baltic Grid AS, Latvijas valsts meži AS, Pirmais Slēgtais Pensiju Fonds AS and other entities controlled by the management members of Latvenergo Group, if any</t>
  </si>
  <si>
    <t>* Pārējās saistītās puses ietver pārvades sistēmas operatoru AS “Augstsprieguma tīkls” un tās meitassabiedrību AS “Conexus Baltic Grid”, AS "Latvijas valsts meži", AS “Pirmais Slēgtais Pensiju Fonds” un citus Latvenergo koncerna vadības locekļu kontrolēti uzņēmumus, ja tādi ir</t>
  </si>
  <si>
    <t xml:space="preserve"> - zaudējumi / ( ieņēmumi) no finanšu instrumentu patiesās vērtības izmaiņām</t>
  </si>
  <si>
    <t xml:space="preserve"> - nerealizētā peļņa no valūtas kursu svārstībām</t>
  </si>
  <si>
    <t>Krājumu un īstermiņa nemateriālo ieguldījumu samazinājums</t>
  </si>
  <si>
    <t>Parādu no līgumiem ar klientiem un citu debitoru (pieaugums) / samazinājums</t>
  </si>
  <si>
    <t>Pārējo īstermiņa finanšu ieguldījumu pieaugums</t>
  </si>
  <si>
    <t xml:space="preserve"> - zaudējumi / ( ieņēmumi) no ilgtermiņa aktīvu norakstīšanas</t>
  </si>
  <si>
    <t>Nauda un naudas ekvivalenti pārskata perioda sākumā</t>
  </si>
  <si>
    <t>Nauda un naudas ekvivalenti pārskata perioda beigās</t>
  </si>
  <si>
    <t>Cash and cash equivalents at the beginning of the period</t>
  </si>
  <si>
    <t>Cash and cash equivalents at the end of the period</t>
  </si>
  <si>
    <t>Net cash flows used in financing activities</t>
  </si>
  <si>
    <t>Net cash flows (used in) / generated from investing activities</t>
  </si>
  <si>
    <t>Pamatdarbības līdzekļi (FFO - Funds From Operations) = pamatdarbības neto naudas plūsma – apgrozāmo līdzekļu izmaiņas – parādu piegādātājiem un pārējo kreditoru izmaiņas - ietekme no savstarpējo ieskaitu veikšanas meitassabiedrību debitoru un kreditoru parādiem, neto</t>
  </si>
  <si>
    <t xml:space="preserve"> - Loss / (income) from disposal of non–current assets</t>
  </si>
  <si>
    <t xml:space="preserve"> - Interest expense</t>
  </si>
  <si>
    <t xml:space="preserve"> - Fair value loss / (gain) on derivative financial instruments</t>
  </si>
  <si>
    <t xml:space="preserve"> - Unrealised gain on currency translation differences</t>
  </si>
  <si>
    <t>Decrease in inventories and current intangible assets</t>
  </si>
  <si>
    <t>(Increase) / decrease in receivables from contracts with customers and other receivables</t>
  </si>
  <si>
    <t>Increase in other current financial investments</t>
  </si>
  <si>
    <t>Funds from operations (FFO) = Net cash flows from operating activities – changes in inventories and current intangible assets – changes in receivables from contracts with customers and other receivables – changes in other current financial investments – changes in trade and other liabilities - Impact of non-cash offsetting of operating receivables and liabilities from subsidiaries,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</si>
</sst>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0;\(#,##0\)"/>
    <numFmt numFmtId="165" formatCode="#,##0_ ;[Red]\-#,##0\ "/>
    <numFmt numFmtId="166" formatCode="_–* #,##0_–;\–* #,##0_–;_-* &quot;–&quot;_–;_–@_–"/>
    <numFmt numFmtId="167" formatCode="#,##0.00_ ;[Red]\-#,##0.00\ "/>
    <numFmt numFmtId="168" formatCode="\‒"/>
    <numFmt numFmtId="169" formatCode="_‒* #,##0_–;\–* #,##0_–;_-* &quot;–&quot;_–;_–@_‒"/>
    <numFmt numFmtId="170" formatCode="_–* #,##0_–;\–* #,##0_–;_–* &quot;–&quot;??_–;_–@_–"/>
    <numFmt numFmtId="171" formatCode="#,##0_);\(#,##0\)"/>
    <numFmt numFmtId="172" formatCode="_–* #,##0.00_–;\-* #,##0.00_–;_–* &quot;–&quot;??_-;_-@_-"/>
    <numFmt numFmtId="173" formatCode="_-* #,##0.00_-;\-* #,##0.00_-;_-* &quot;-&quot;_-;_-@_-"/>
    <numFmt numFmtId="174" formatCode="dd\.mm\.yyyy"/>
    <numFmt numFmtId="175" formatCode="0_ ;[Red]\-0\ "/>
    <numFmt numFmtId="176" formatCode="0.0000%"/>
    <numFmt numFmtId="177" formatCode="#\,###\,##0;\(#\,###\,##0\)"/>
    <numFmt numFmtId="178" formatCode="_–* #,##0_–;\-* #,##0_–;_–* &quot;–&quot;??_-;_-@_-"/>
  </numFmts>
  <fonts count="165" x14ac:knownFonts="1">
    <font>
      <sz val="11"/>
      <color theme="1"/>
      <name val="Calibri"/>
      <family val="2"/>
      <charset val="186"/>
      <scheme val="minor"/>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b/>
      <sz val="12"/>
      <color rgb="FF054F95"/>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sz val="14"/>
      <color theme="6" tint="-0.249977111117893"/>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i/>
      <sz val="9"/>
      <name val="Arial"/>
      <family val="2"/>
      <charset val="186"/>
    </font>
    <font>
      <sz val="10"/>
      <name val="Times New Roman"/>
      <family val="1"/>
      <charset val="186"/>
    </font>
    <font>
      <b/>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vertAlign val="superscript"/>
      <sz val="8"/>
      <color rgb="FF000000"/>
      <name val="Arial"/>
      <family val="2"/>
      <charset val="186"/>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11"/>
      <color theme="1"/>
      <name val="Calibri"/>
      <family val="2"/>
      <charset val="186"/>
    </font>
    <font>
      <sz val="11"/>
      <color theme="1" tint="0.34998626667073579"/>
      <name val="Arial"/>
      <family val="2"/>
      <charset val="186"/>
    </font>
    <font>
      <b/>
      <sz val="11"/>
      <color theme="1" tint="0.34998626667073579"/>
      <name val="Arial"/>
      <family val="2"/>
      <charset val="186"/>
    </font>
    <font>
      <sz val="8"/>
      <color rgb="FF808080"/>
      <name val="Arial"/>
      <family val="2"/>
      <charset val="186"/>
    </font>
    <font>
      <b/>
      <i/>
      <sz val="8"/>
      <color theme="1"/>
      <name val="Arial"/>
      <family val="2"/>
      <charset val="186"/>
    </font>
    <font>
      <sz val="8"/>
      <color rgb="FF000000"/>
      <name val="Calibri"/>
      <family val="2"/>
      <charset val="186"/>
    </font>
    <font>
      <b/>
      <sz val="7"/>
      <color theme="1"/>
      <name val="Arial"/>
      <family val="2"/>
      <charset val="186"/>
    </font>
    <font>
      <sz val="7"/>
      <name val="Arial"/>
      <family val="2"/>
      <charset val="186"/>
    </font>
    <font>
      <b/>
      <sz val="7"/>
      <name val="Arial"/>
      <family val="2"/>
      <charset val="186"/>
    </font>
    <font>
      <sz val="7"/>
      <color rgb="FF054F95"/>
      <name val="Arial"/>
      <family val="2"/>
      <charset val="186"/>
    </font>
    <font>
      <b/>
      <sz val="7"/>
      <color theme="6" tint="-0.249977111117893"/>
      <name val="Arial"/>
      <family val="2"/>
      <charset val="186"/>
    </font>
    <font>
      <sz val="11"/>
      <name val="Arial"/>
      <family val="2"/>
      <charset val="186"/>
    </font>
    <font>
      <sz val="11"/>
      <color theme="1"/>
      <name val="Calibri"/>
      <family val="2"/>
      <charset val="186"/>
    </font>
    <font>
      <b/>
      <sz val="8"/>
      <color theme="1"/>
      <name val="Calibri"/>
      <family val="2"/>
      <charset val="186"/>
    </font>
    <font>
      <sz val="8"/>
      <color theme="1"/>
      <name val="Calibri"/>
      <family val="2"/>
      <charset val="186"/>
    </font>
    <font>
      <i/>
      <sz val="9"/>
      <color theme="1"/>
      <name val="Helvetica"/>
    </font>
    <font>
      <sz val="9"/>
      <color theme="1"/>
      <name val="Helvetica"/>
    </font>
    <font>
      <sz val="8"/>
      <color rgb="FF333399"/>
      <name val="Calibri"/>
      <family val="2"/>
      <charset val="186"/>
    </font>
    <font>
      <b/>
      <sz val="10"/>
      <color rgb="FF333399"/>
      <name val="Calibri"/>
      <family val="2"/>
      <charset val="186"/>
    </font>
    <font>
      <sz val="16"/>
      <color theme="1"/>
      <name val="Arial"/>
      <family val="2"/>
      <charset val="186"/>
    </font>
    <font>
      <sz val="10"/>
      <color theme="0" tint="-0.499984740745262"/>
      <name val="Arial"/>
      <family val="2"/>
      <charset val="186"/>
    </font>
    <font>
      <sz val="11"/>
      <color theme="1"/>
      <name val="Calibri"/>
      <family val="2"/>
      <charset val="186"/>
      <scheme val="minor"/>
    </font>
    <font>
      <sz val="11"/>
      <color theme="1"/>
      <name val="Calibri"/>
      <family val="2"/>
      <charset val="186"/>
    </font>
    <font>
      <b/>
      <sz val="7"/>
      <color rgb="FF000000"/>
      <name val="Arial"/>
      <family val="2"/>
      <charset val="186"/>
    </font>
    <font>
      <sz val="9"/>
      <color indexed="81"/>
      <name val="Tahoma"/>
      <family val="2"/>
      <charset val="186"/>
    </font>
    <font>
      <b/>
      <sz val="9"/>
      <color indexed="81"/>
      <name val="Tahoma"/>
      <family val="2"/>
      <charset val="186"/>
    </font>
    <font>
      <sz val="8"/>
      <name val="Calibri"/>
      <family val="2"/>
      <charset val="186"/>
      <scheme val="minor"/>
    </font>
    <font>
      <sz val="11"/>
      <color theme="1"/>
      <name val="Calibri"/>
      <family val="2"/>
      <charset val="186"/>
    </font>
    <font>
      <i/>
      <sz val="8"/>
      <color rgb="FF808080"/>
      <name val="Arial"/>
      <family val="2"/>
      <charset val="186"/>
    </font>
    <font>
      <i/>
      <sz val="8"/>
      <color rgb="FF000000"/>
      <name val="Arial"/>
      <family val="2"/>
      <charset val="186"/>
    </font>
    <font>
      <b/>
      <i/>
      <sz val="8"/>
      <color rgb="FF000000"/>
      <name val="Arial"/>
      <family val="2"/>
      <charset val="186"/>
    </font>
    <font>
      <b/>
      <u/>
      <sz val="8"/>
      <color rgb="FF0000FF"/>
      <name val="Calibri"/>
      <family val="2"/>
      <charset val="186"/>
    </font>
    <font>
      <b/>
      <i/>
      <sz val="10"/>
      <color rgb="FF0070C0"/>
      <name val="Arial"/>
      <family val="2"/>
      <charset val="186"/>
    </font>
    <font>
      <b/>
      <sz val="11"/>
      <color theme="1"/>
      <name val="Calibri"/>
      <family val="2"/>
      <charset val="186"/>
      <scheme val="minor"/>
    </font>
    <font>
      <b/>
      <i/>
      <sz val="8"/>
      <color rgb="FF054F95"/>
      <name val="Arial"/>
      <family val="2"/>
      <charset val="186"/>
    </font>
    <font>
      <sz val="11"/>
      <color theme="1"/>
      <name val="Calibri"/>
      <family val="2"/>
      <charset val="186"/>
    </font>
    <font>
      <sz val="9"/>
      <color theme="1"/>
      <name val="Calibri"/>
      <family val="2"/>
      <charset val="186"/>
    </font>
    <font>
      <b/>
      <sz val="9"/>
      <color theme="1"/>
      <name val="Calibri"/>
      <family val="2"/>
      <charset val="186"/>
    </font>
    <font>
      <b/>
      <sz val="9"/>
      <color rgb="FFFF0000"/>
      <name val="Calibri"/>
      <family val="2"/>
      <charset val="186"/>
    </font>
    <font>
      <b/>
      <sz val="11"/>
      <color rgb="FFFF0000"/>
      <name val="Calibri"/>
      <family val="2"/>
      <charset val="186"/>
    </font>
    <font>
      <vertAlign val="superscript"/>
      <sz val="8"/>
      <name val="Arial"/>
      <family val="2"/>
      <charset val="186"/>
    </font>
    <font>
      <sz val="11"/>
      <color theme="1"/>
      <name val="Calibri"/>
      <family val="2"/>
      <charset val="186"/>
    </font>
    <font>
      <sz val="10"/>
      <name val="Arial"/>
      <family val="2"/>
      <charset val="186"/>
    </font>
    <font>
      <sz val="10"/>
      <name val="Times New Roman"/>
      <family val="1"/>
    </font>
    <font>
      <b/>
      <sz val="10"/>
      <name val="Arial"/>
      <family val="2"/>
    </font>
    <font>
      <b/>
      <i/>
      <sz val="12"/>
      <color indexed="18"/>
      <name val="Arial"/>
      <family val="2"/>
    </font>
    <font>
      <i/>
      <sz val="8"/>
      <color theme="1"/>
      <name val="Calibri"/>
      <family val="2"/>
      <charset val="186"/>
      <scheme val="minor"/>
    </font>
    <font>
      <sz val="11"/>
      <color rgb="FFFF0000"/>
      <name val="Calibri"/>
      <family val="2"/>
      <charset val="186"/>
      <scheme val="minor"/>
    </font>
    <font>
      <sz val="11"/>
      <color theme="1"/>
      <name val="Verdana"/>
      <family val="2"/>
      <charset val="186"/>
    </font>
    <font>
      <sz val="9"/>
      <color theme="1"/>
      <name val="Verdana"/>
      <family val="2"/>
      <charset val="186"/>
    </font>
    <font>
      <sz val="10"/>
      <color rgb="FF808080"/>
      <name val="Arial"/>
      <family val="2"/>
      <charset val="186"/>
    </font>
    <font>
      <sz val="10"/>
      <color rgb="FF000000"/>
      <name val="Calibri"/>
      <family val="2"/>
      <charset val="186"/>
    </font>
    <font>
      <sz val="9"/>
      <color rgb="FFFF0000"/>
      <name val="Arial"/>
      <family val="2"/>
      <charset val="186"/>
    </font>
    <font>
      <sz val="10"/>
      <color rgb="FFFF0000"/>
      <name val="Arial"/>
      <family val="2"/>
      <charset val="186"/>
    </font>
    <font>
      <i/>
      <sz val="10"/>
      <color rgb="FF000000"/>
      <name val="Arial"/>
      <family val="2"/>
      <charset val="186"/>
    </font>
    <font>
      <i/>
      <sz val="10"/>
      <color theme="1"/>
      <name val="Arial"/>
      <family val="2"/>
      <charset val="186"/>
    </font>
    <font>
      <i/>
      <sz val="8"/>
      <color rgb="FF000000"/>
      <name val="Calibri"/>
      <family val="2"/>
      <charset val="186"/>
    </font>
    <font>
      <i/>
      <sz val="10"/>
      <color theme="1"/>
      <name val="Calibri"/>
      <family val="2"/>
      <charset val="186"/>
      <scheme val="minor"/>
    </font>
    <font>
      <sz val="9"/>
      <name val="Verdana"/>
      <family val="2"/>
      <charset val="186"/>
    </font>
    <font>
      <sz val="11"/>
      <color rgb="FFFF0000"/>
      <name val="Arial"/>
      <family val="2"/>
      <charset val="186"/>
    </font>
    <font>
      <b/>
      <sz val="12"/>
      <color rgb="FF669900"/>
      <name val="Arial"/>
      <family val="2"/>
      <charset val="186"/>
    </font>
    <font>
      <b/>
      <sz val="10"/>
      <color rgb="FF808080"/>
      <name val="Arial"/>
      <family val="2"/>
      <charset val="186"/>
    </font>
    <font>
      <sz val="8"/>
      <color theme="1" tint="0.14999847407452621"/>
      <name val="Arial"/>
      <family val="2"/>
      <charset val="186"/>
    </font>
    <font>
      <b/>
      <sz val="10"/>
      <color theme="1" tint="0.34998626667073579"/>
      <name val="Arial"/>
      <family val="2"/>
      <charset val="186"/>
    </font>
    <font>
      <b/>
      <i/>
      <u/>
      <sz val="10"/>
      <name val="Arial"/>
      <family val="2"/>
      <charset val="186"/>
    </font>
    <font>
      <b/>
      <i/>
      <u/>
      <sz val="7"/>
      <name val="Arial"/>
      <family val="2"/>
      <charset val="186"/>
    </font>
    <font>
      <i/>
      <sz val="10"/>
      <color rgb="FF008000"/>
      <name val="Arial"/>
      <family val="2"/>
      <charset val="186"/>
    </font>
    <font>
      <sz val="11"/>
      <color theme="1"/>
      <name val="Calibri"/>
      <family val="2"/>
      <charset val="186"/>
    </font>
    <font>
      <sz val="2"/>
      <color theme="1"/>
      <name val="Arial"/>
      <family val="2"/>
      <charset val="186"/>
    </font>
    <font>
      <i/>
      <sz val="8"/>
      <color rgb="FF054F95"/>
      <name val="Arial"/>
      <family val="2"/>
      <charset val="186"/>
    </font>
    <font>
      <sz val="8"/>
      <color theme="1" tint="0.249977111117893"/>
      <name val="Arial"/>
      <family val="2"/>
      <charset val="186"/>
    </font>
    <font>
      <i/>
      <sz val="10"/>
      <name val="Arial"/>
      <family val="2"/>
      <charset val="186"/>
    </font>
    <font>
      <sz val="11"/>
      <color theme="1"/>
      <name val="Calibri"/>
      <family val="2"/>
      <charset val="186"/>
    </font>
    <font>
      <sz val="10"/>
      <name val="Arial"/>
      <family val="2"/>
      <charset val="186"/>
    </font>
    <font>
      <i/>
      <vertAlign val="superscript"/>
      <sz val="9"/>
      <color theme="1"/>
      <name val="Arial"/>
      <family val="2"/>
      <charset val="186"/>
    </font>
    <font>
      <i/>
      <vertAlign val="superscript"/>
      <sz val="9"/>
      <name val="Arial"/>
      <family val="2"/>
      <charset val="186"/>
    </font>
    <font>
      <i/>
      <sz val="11"/>
      <name val="Calibri"/>
      <family val="2"/>
      <charset val="186"/>
      <scheme val="minor"/>
    </font>
    <font>
      <i/>
      <sz val="9"/>
      <color indexed="8"/>
      <name val="Arial"/>
      <family val="2"/>
      <charset val="186"/>
    </font>
    <font>
      <sz val="9"/>
      <color indexed="8"/>
      <name val="Arial"/>
      <family val="2"/>
      <charset val="186"/>
    </font>
    <font>
      <sz val="14"/>
      <name val="Calibri"/>
      <family val="2"/>
      <charset val="186"/>
      <scheme val="minor"/>
    </font>
    <font>
      <b/>
      <sz val="11"/>
      <name val="Calibri"/>
      <family val="2"/>
      <charset val="186"/>
      <scheme val="minor"/>
    </font>
    <font>
      <vertAlign val="superscript"/>
      <sz val="9"/>
      <color indexed="8"/>
      <name val="Arial"/>
      <family val="2"/>
      <charset val="186"/>
    </font>
    <font>
      <vertAlign val="superscript"/>
      <sz val="9"/>
      <name val="Arial"/>
      <family val="2"/>
      <charset val="186"/>
    </font>
    <font>
      <vertAlign val="superscript"/>
      <sz val="9"/>
      <color theme="1"/>
      <name val="Arial"/>
      <family val="2"/>
      <charset val="186"/>
    </font>
    <font>
      <b/>
      <sz val="14"/>
      <color rgb="FF333399"/>
      <name val="Calibri"/>
      <family val="2"/>
      <charset val="186"/>
    </font>
    <font>
      <b/>
      <sz val="14"/>
      <color rgb="FFFF0000"/>
      <name val="Calibri"/>
      <family val="2"/>
      <charset val="186"/>
    </font>
    <font>
      <sz val="11"/>
      <color theme="1"/>
      <name val="Calibri"/>
      <family val="2"/>
      <charset val="186"/>
    </font>
    <font>
      <sz val="10"/>
      <color theme="1" tint="0.34998626667073579"/>
      <name val="Arial"/>
      <family val="2"/>
      <charset val="186"/>
    </font>
    <font>
      <sz val="11"/>
      <color theme="1"/>
      <name val="Calibri"/>
      <family val="2"/>
      <charset val="186"/>
    </font>
    <font>
      <b/>
      <i/>
      <sz val="12"/>
      <name val="Arial"/>
      <family val="2"/>
    </font>
    <font>
      <b/>
      <sz val="8"/>
      <name val="Arial"/>
      <family val="2"/>
    </font>
    <font>
      <b/>
      <sz val="10"/>
      <name val="Times New Roman"/>
      <family val="1"/>
    </font>
    <font>
      <sz val="11"/>
      <color theme="1"/>
      <name val="Calibri"/>
      <family val="2"/>
      <charset val="186"/>
    </font>
    <font>
      <sz val="9"/>
      <color rgb="FF333333"/>
      <name val="Tahoma"/>
      <family val="2"/>
      <charset val="186"/>
    </font>
    <font>
      <sz val="10"/>
      <name val="Arial"/>
      <family val="2"/>
      <charset val="186"/>
    </font>
    <font>
      <b/>
      <sz val="10"/>
      <color theme="1"/>
      <name val="Calibri"/>
      <family val="2"/>
      <charset val="186"/>
      <scheme val="minor"/>
    </font>
    <font>
      <sz val="11"/>
      <color theme="1"/>
      <name val="Calibri"/>
      <family val="2"/>
      <charset val="186"/>
    </font>
    <font>
      <sz val="11"/>
      <color theme="1"/>
      <name val="Calibri"/>
      <family val="2"/>
      <charset val="186"/>
    </font>
    <font>
      <sz val="11"/>
      <color theme="1"/>
      <name val="Calibri"/>
      <family val="2"/>
      <charset val="186"/>
    </font>
    <font>
      <vertAlign val="subscript"/>
      <sz val="8"/>
      <color rgb="FF000000"/>
      <name val="Arial"/>
      <family val="2"/>
      <charset val="186"/>
    </font>
    <font>
      <b/>
      <i/>
      <sz val="10"/>
      <color rgb="FF808080"/>
      <name val="Arial"/>
      <family val="2"/>
      <charset val="186"/>
    </font>
  </fonts>
  <fills count="26">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
      <patternFill patternType="solid">
        <fgColor rgb="FFF3F2EA"/>
      </patternFill>
    </fill>
    <fill>
      <patternFill patternType="solid">
        <fgColor rgb="FFEFEDDE"/>
      </patternFill>
    </fill>
    <fill>
      <patternFill patternType="solid">
        <fgColor rgb="FFFFFFFF"/>
      </patternFill>
    </fill>
    <fill>
      <patternFill patternType="solid">
        <fgColor rgb="FFFFFFEF"/>
      </patternFill>
    </fill>
    <fill>
      <patternFill patternType="solid">
        <fgColor rgb="FFFFFF0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D0E5F5"/>
        <bgColor indexed="64"/>
      </patternFill>
    </fill>
    <fill>
      <patternFill patternType="solid">
        <fgColor rgb="FFFFFF66"/>
        <bgColor indexed="64"/>
      </patternFill>
    </fill>
    <fill>
      <patternFill patternType="solid">
        <fgColor theme="6" tint="0.79998168889431442"/>
        <bgColor indexed="64"/>
      </patternFill>
    </fill>
    <fill>
      <patternFill patternType="solid">
        <fgColor rgb="FF66FF99"/>
        <bgColor indexed="64"/>
      </patternFill>
    </fill>
    <fill>
      <patternFill patternType="solid">
        <fgColor rgb="FFCCFFCC"/>
        <bgColor indexed="64"/>
      </patternFill>
    </fill>
    <fill>
      <patternFill patternType="solid">
        <fgColor rgb="FFFFFF99"/>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indexed="9"/>
        <bgColor indexed="64"/>
      </patternFill>
    </fill>
    <fill>
      <patternFill patternType="solid">
        <fgColor theme="4" tint="0.79998168889431442"/>
        <bgColor indexed="64"/>
      </patternFill>
    </fill>
  </fills>
  <borders count="63">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right/>
      <top style="medium">
        <color rgb="FF054F95"/>
      </top>
      <bottom style="medium">
        <color rgb="FF054F95"/>
      </bottom>
      <diagonal/>
    </border>
    <border>
      <left style="thin">
        <color rgb="FF979991"/>
      </left>
      <right style="thin">
        <color rgb="FF979991"/>
      </right>
      <top style="thin">
        <color rgb="FF979991"/>
      </top>
      <bottom style="thin">
        <color rgb="FF979991"/>
      </bottom>
      <diagonal/>
    </border>
    <border>
      <left style="thin">
        <color rgb="FF979991"/>
      </left>
      <right/>
      <top style="thin">
        <color rgb="FF979991"/>
      </top>
      <bottom style="thin">
        <color rgb="FF979991"/>
      </bottom>
      <diagonal/>
    </border>
    <border>
      <left style="thin">
        <color rgb="FF979991"/>
      </left>
      <right/>
      <top style="thin">
        <color rgb="FF979991"/>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rgb="FF054F95"/>
      </top>
      <bottom style="thick">
        <color rgb="FF054F95"/>
      </bottom>
      <diagonal/>
    </border>
    <border>
      <left style="thin">
        <color rgb="FF054F95"/>
      </left>
      <right/>
      <top style="thick">
        <color rgb="FF054F95"/>
      </top>
      <bottom style="medium">
        <color rgb="FF054F95"/>
      </bottom>
      <diagonal/>
    </border>
    <border>
      <left style="thin">
        <color rgb="FF054F95"/>
      </left>
      <right/>
      <top style="thin">
        <color rgb="FF054F95"/>
      </top>
      <bottom style="medium">
        <color rgb="FF054F95"/>
      </bottom>
      <diagonal/>
    </border>
    <border>
      <left style="thin">
        <color rgb="FF054F95"/>
      </left>
      <right/>
      <top/>
      <bottom/>
      <diagonal/>
    </border>
    <border>
      <left style="thin">
        <color rgb="FF054F95"/>
      </left>
      <right/>
      <top style="medium">
        <color rgb="FF054F95"/>
      </top>
      <bottom/>
      <diagonal/>
    </border>
    <border>
      <left style="thin">
        <color rgb="FF054F95"/>
      </left>
      <right/>
      <top/>
      <bottom style="medium">
        <color rgb="FF054F95"/>
      </bottom>
      <diagonal/>
    </border>
    <border>
      <left style="thin">
        <color rgb="FF054F95"/>
      </left>
      <right/>
      <top/>
      <bottom style="thin">
        <color rgb="FF054F95"/>
      </bottom>
      <diagonal/>
    </border>
    <border>
      <left style="thin">
        <color rgb="FF054F95"/>
      </left>
      <right/>
      <top style="thin">
        <color rgb="FF054F95"/>
      </top>
      <bottom style="thin">
        <color rgb="FF054F95"/>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rgb="FF054F95"/>
      </right>
      <top style="thin">
        <color rgb="FF054F95"/>
      </top>
      <bottom/>
      <diagonal/>
    </border>
    <border>
      <left style="thin">
        <color rgb="FF054F95"/>
      </left>
      <right style="thin">
        <color rgb="FF054F95"/>
      </right>
      <top style="thin">
        <color rgb="FF054F95"/>
      </top>
      <bottom/>
      <diagonal/>
    </border>
    <border>
      <left style="thin">
        <color rgb="FF054F95"/>
      </left>
      <right/>
      <top style="thin">
        <color rgb="FF054F95"/>
      </top>
      <bottom/>
      <diagonal/>
    </border>
    <border>
      <left/>
      <right style="thin">
        <color rgb="FF054F95"/>
      </right>
      <top/>
      <bottom style="thin">
        <color indexed="64"/>
      </bottom>
      <diagonal/>
    </border>
    <border>
      <left style="thin">
        <color rgb="FF054F95"/>
      </left>
      <right style="thin">
        <color rgb="FF054F95"/>
      </right>
      <top/>
      <bottom style="thin">
        <color indexed="64"/>
      </bottom>
      <diagonal/>
    </border>
    <border>
      <left style="thin">
        <color rgb="FF054F95"/>
      </left>
      <right/>
      <top/>
      <bottom style="thin">
        <color indexed="64"/>
      </bottom>
      <diagonal/>
    </border>
    <border>
      <left/>
      <right style="thin">
        <color rgb="FF054F95"/>
      </right>
      <top/>
      <bottom style="thin">
        <color rgb="FF054F95"/>
      </bottom>
      <diagonal/>
    </border>
    <border>
      <left style="thin">
        <color rgb="FF054F95"/>
      </left>
      <right style="thin">
        <color rgb="FF054F95"/>
      </right>
      <top/>
      <bottom style="thin">
        <color rgb="FF054F95"/>
      </bottom>
      <diagonal/>
    </border>
    <border>
      <left style="thin">
        <color indexed="64"/>
      </left>
      <right style="thin">
        <color indexed="64"/>
      </right>
      <top style="thin">
        <color indexed="64"/>
      </top>
      <bottom style="medium">
        <color indexed="64"/>
      </bottom>
      <diagonal/>
    </border>
    <border>
      <left/>
      <right/>
      <top style="thin">
        <color rgb="FF054F95"/>
      </top>
      <bottom style="thin">
        <color indexed="64"/>
      </bottom>
      <diagonal/>
    </border>
    <border>
      <left/>
      <right style="thin">
        <color indexed="64"/>
      </right>
      <top style="medium">
        <color rgb="FF054F95"/>
      </top>
      <bottom/>
      <diagonal/>
    </border>
    <border>
      <left/>
      <right style="thin">
        <color indexed="64"/>
      </right>
      <top/>
      <bottom style="medium">
        <color rgb="FF054F95"/>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54F95"/>
      </right>
      <top style="medium">
        <color rgb="FF054F95"/>
      </top>
      <bottom style="medium">
        <color rgb="FF054F95"/>
      </bottom>
      <diagonal/>
    </border>
    <border>
      <left style="thin">
        <color rgb="FF054F95"/>
      </left>
      <right/>
      <top style="medium">
        <color rgb="FF054F95"/>
      </top>
      <bottom style="medium">
        <color rgb="FF054F95"/>
      </bottom>
      <diagonal/>
    </border>
    <border>
      <left/>
      <right style="thin">
        <color rgb="FF054F95"/>
      </right>
      <top style="medium">
        <color rgb="FF054F95"/>
      </top>
      <bottom/>
      <diagonal/>
    </border>
    <border>
      <left/>
      <right style="thin">
        <color rgb="FF054F95"/>
      </right>
      <top/>
      <bottom style="medium">
        <color rgb="FF054F95"/>
      </bottom>
      <diagonal/>
    </border>
    <border>
      <left/>
      <right/>
      <top style="medium">
        <color rgb="FF054F95"/>
      </top>
      <bottom style="thin">
        <color indexed="64"/>
      </bottom>
      <diagonal/>
    </border>
    <border>
      <left/>
      <right/>
      <top style="thin">
        <color rgb="FF054F95"/>
      </top>
      <bottom style="medium">
        <color indexed="64"/>
      </bottom>
      <diagonal/>
    </border>
  </borders>
  <cellStyleXfs count="26">
    <xf numFmtId="0" fontId="0" fillId="0" borderId="0"/>
    <xf numFmtId="0" fontId="64" fillId="0" borderId="0"/>
    <xf numFmtId="0" fontId="76" fillId="0" borderId="0"/>
    <xf numFmtId="0" fontId="64" fillId="0" borderId="0"/>
    <xf numFmtId="0" fontId="86" fillId="0" borderId="0"/>
    <xf numFmtId="0" fontId="91" fillId="0" borderId="0"/>
    <xf numFmtId="0" fontId="64" fillId="0" borderId="0"/>
    <xf numFmtId="0" fontId="12" fillId="0" borderId="0"/>
    <xf numFmtId="0" fontId="99" fillId="0" borderId="0"/>
    <xf numFmtId="0" fontId="64" fillId="0" borderId="0"/>
    <xf numFmtId="0" fontId="105" fillId="0" borderId="0"/>
    <xf numFmtId="0" fontId="85" fillId="0" borderId="0"/>
    <xf numFmtId="9" fontId="85" fillId="0" borderId="0" applyFont="0" applyFill="0" applyBorder="0" applyAlignment="0" applyProtection="0"/>
    <xf numFmtId="0" fontId="64" fillId="0" borderId="0"/>
    <xf numFmtId="0" fontId="106" fillId="0" borderId="0"/>
    <xf numFmtId="0" fontId="131" fillId="0" borderId="0"/>
    <xf numFmtId="0" fontId="136" fillId="0" borderId="0"/>
    <xf numFmtId="0" fontId="150" fillId="0" borderId="0"/>
    <xf numFmtId="0" fontId="152" fillId="0" borderId="0"/>
    <xf numFmtId="0" fontId="156" fillId="0" borderId="0"/>
    <xf numFmtId="0" fontId="64" fillId="0" borderId="0"/>
    <xf numFmtId="0" fontId="64" fillId="0" borderId="0"/>
    <xf numFmtId="0" fontId="64" fillId="0" borderId="0"/>
    <xf numFmtId="0" fontId="160" fillId="0" borderId="0"/>
    <xf numFmtId="0" fontId="161" fillId="0" borderId="0"/>
    <xf numFmtId="0" fontId="162" fillId="0" borderId="0"/>
  </cellStyleXfs>
  <cellXfs count="1654">
    <xf numFmtId="0" fontId="0" fillId="0" borderId="0" xfId="0"/>
    <xf numFmtId="0" fontId="10" fillId="0" borderId="0" xfId="0" applyFont="1" applyAlignment="1">
      <alignment vertical="center"/>
    </xf>
    <xf numFmtId="0" fontId="13" fillId="0" borderId="0" xfId="0" applyFont="1" applyAlignment="1">
      <alignment wrapText="1"/>
    </xf>
    <xf numFmtId="0" fontId="13"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wrapText="1"/>
    </xf>
    <xf numFmtId="0" fontId="16" fillId="0" borderId="0" xfId="0" applyFont="1" applyAlignment="1">
      <alignment vertical="center" wrapText="1"/>
    </xf>
    <xf numFmtId="0" fontId="24" fillId="0" borderId="0" xfId="0" applyFont="1" applyAlignment="1">
      <alignment vertical="center" wrapText="1"/>
    </xf>
    <xf numFmtId="0" fontId="15"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5" fillId="0" borderId="0" xfId="0" applyFont="1" applyAlignment="1">
      <alignment vertical="center" wrapText="1"/>
    </xf>
    <xf numFmtId="0" fontId="1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7" fillId="0" borderId="0" xfId="0" applyFont="1" applyAlignment="1">
      <alignment vertical="center"/>
    </xf>
    <xf numFmtId="0" fontId="25" fillId="4" borderId="2" xfId="0" applyFont="1" applyFill="1" applyBorder="1" applyAlignment="1">
      <alignment vertical="center" wrapText="1"/>
    </xf>
    <xf numFmtId="0" fontId="16" fillId="0" borderId="2" xfId="0" applyFont="1" applyBorder="1" applyAlignment="1">
      <alignment vertical="center" wrapText="1"/>
    </xf>
    <xf numFmtId="0" fontId="25" fillId="0" borderId="2" xfId="0" applyFont="1" applyBorder="1" applyAlignment="1">
      <alignment vertical="center" wrapText="1"/>
    </xf>
    <xf numFmtId="164" fontId="5" fillId="0" borderId="2" xfId="0" applyNumberFormat="1" applyFont="1" applyBorder="1" applyAlignment="1">
      <alignment horizontal="right" vertical="center" wrapText="1"/>
    </xf>
    <xf numFmtId="164" fontId="16" fillId="2" borderId="0" xfId="0" applyNumberFormat="1" applyFont="1" applyFill="1" applyAlignment="1">
      <alignment horizontal="right" vertical="center" wrapText="1"/>
    </xf>
    <xf numFmtId="164" fontId="16" fillId="2" borderId="2" xfId="0" applyNumberFormat="1" applyFont="1" applyFill="1" applyBorder="1" applyAlignment="1">
      <alignment horizontal="right" vertical="center" wrapText="1"/>
    </xf>
    <xf numFmtId="164" fontId="25" fillId="4" borderId="2" xfId="0" applyNumberFormat="1" applyFont="1" applyFill="1" applyBorder="1" applyAlignment="1">
      <alignment horizontal="right" vertical="center" wrapText="1"/>
    </xf>
    <xf numFmtId="164" fontId="16" fillId="0" borderId="0" xfId="0" applyNumberFormat="1" applyFont="1" applyAlignment="1">
      <alignment vertical="center" wrapText="1"/>
    </xf>
    <xf numFmtId="164" fontId="16" fillId="0" borderId="3" xfId="0" applyNumberFormat="1" applyFont="1" applyBorder="1" applyAlignment="1">
      <alignment vertical="center" wrapText="1"/>
    </xf>
    <xf numFmtId="164" fontId="3" fillId="0" borderId="0" xfId="0" applyNumberFormat="1" applyFont="1" applyAlignment="1">
      <alignment horizontal="right" vertical="center" wrapText="1"/>
    </xf>
    <xf numFmtId="3" fontId="0" fillId="0" borderId="0" xfId="0" applyNumberFormat="1" applyAlignment="1">
      <alignment vertical="center"/>
    </xf>
    <xf numFmtId="164" fontId="2" fillId="4" borderId="2" xfId="0" applyNumberFormat="1" applyFont="1" applyFill="1" applyBorder="1" applyAlignment="1">
      <alignment horizontal="right" vertical="center" wrapText="1"/>
    </xf>
    <xf numFmtId="164" fontId="16" fillId="2" borderId="3" xfId="0" applyNumberFormat="1" applyFont="1" applyFill="1" applyBorder="1" applyAlignment="1">
      <alignment horizontal="right" vertical="center" wrapText="1"/>
    </xf>
    <xf numFmtId="0" fontId="7" fillId="0" borderId="0" xfId="0" applyFont="1" applyAlignment="1">
      <alignment horizontal="left" vertical="center"/>
    </xf>
    <xf numFmtId="0" fontId="13" fillId="0" borderId="0" xfId="0" applyFont="1" applyAlignment="1">
      <alignment vertical="center"/>
    </xf>
    <xf numFmtId="164" fontId="13" fillId="0" borderId="0" xfId="0" applyNumberFormat="1" applyFont="1" applyAlignment="1">
      <alignment vertical="center"/>
    </xf>
    <xf numFmtId="0" fontId="12" fillId="0" borderId="0" xfId="0" applyFont="1" applyAlignment="1">
      <alignment vertical="center" wrapText="1"/>
    </xf>
    <xf numFmtId="0" fontId="38" fillId="0" borderId="0" xfId="0" applyFont="1" applyAlignment="1">
      <alignment vertical="center"/>
    </xf>
    <xf numFmtId="0" fontId="5" fillId="0" borderId="0" xfId="0" applyFont="1" applyAlignment="1">
      <alignment horizontal="right" vertical="center" wrapText="1"/>
    </xf>
    <xf numFmtId="164" fontId="5" fillId="0" borderId="3" xfId="0" applyNumberFormat="1" applyFont="1" applyBorder="1" applyAlignment="1">
      <alignment horizontal="right" vertical="center" wrapText="1"/>
    </xf>
    <xf numFmtId="0" fontId="12" fillId="0" borderId="0" xfId="0" applyFont="1" applyAlignment="1">
      <alignment horizontal="right" vertical="center" wrapText="1"/>
    </xf>
    <xf numFmtId="0" fontId="17" fillId="0" borderId="0" xfId="0" applyFont="1" applyAlignment="1">
      <alignment vertical="center"/>
    </xf>
    <xf numFmtId="164" fontId="2" fillId="0" borderId="2" xfId="0" applyNumberFormat="1" applyFont="1" applyBorder="1" applyAlignment="1">
      <alignment horizontal="right" vertical="center" wrapText="1"/>
    </xf>
    <xf numFmtId="164" fontId="16" fillId="0" borderId="2" xfId="0" applyNumberFormat="1" applyFont="1" applyBorder="1" applyAlignment="1">
      <alignment horizontal="right" vertical="center" wrapText="1"/>
    </xf>
    <xf numFmtId="0" fontId="16" fillId="0" borderId="0" xfId="0" applyFont="1" applyAlignment="1">
      <alignment horizontal="right" vertical="center" wrapText="1"/>
    </xf>
    <xf numFmtId="164" fontId="5" fillId="0" borderId="0" xfId="0" applyNumberFormat="1" applyFont="1" applyAlignment="1">
      <alignment horizontal="right" vertical="center" wrapText="1"/>
    </xf>
    <xf numFmtId="0" fontId="25" fillId="0" borderId="5" xfId="0" applyFont="1" applyBorder="1" applyAlignment="1">
      <alignment vertical="center" wrapText="1"/>
    </xf>
    <xf numFmtId="0" fontId="28" fillId="0" borderId="3" xfId="0" applyFont="1" applyBorder="1" applyAlignment="1">
      <alignment vertical="center" wrapText="1"/>
    </xf>
    <xf numFmtId="164" fontId="2" fillId="0" borderId="3" xfId="0" applyNumberFormat="1" applyFont="1" applyBorder="1" applyAlignment="1">
      <alignment horizontal="right" wrapText="1"/>
    </xf>
    <xf numFmtId="0" fontId="41" fillId="0" borderId="0" xfId="0" applyFont="1" applyAlignment="1">
      <alignment vertical="center" wrapText="1"/>
    </xf>
    <xf numFmtId="164" fontId="25" fillId="0" borderId="2" xfId="0" applyNumberFormat="1" applyFont="1" applyBorder="1" applyAlignment="1">
      <alignment vertical="center" wrapText="1"/>
    </xf>
    <xf numFmtId="0" fontId="41" fillId="0" borderId="0" xfId="0" applyFont="1" applyAlignment="1">
      <alignment wrapText="1"/>
    </xf>
    <xf numFmtId="164" fontId="5" fillId="0" borderId="2" xfId="0" applyNumberFormat="1" applyFont="1" applyBorder="1" applyAlignment="1">
      <alignment vertical="center" wrapText="1"/>
    </xf>
    <xf numFmtId="0" fontId="34" fillId="0" borderId="0" xfId="0" applyFont="1" applyAlignment="1">
      <alignment vertical="center"/>
    </xf>
    <xf numFmtId="0" fontId="25" fillId="4" borderId="9" xfId="0" applyFont="1" applyFill="1" applyBorder="1" applyAlignment="1">
      <alignment vertical="center" wrapText="1"/>
    </xf>
    <xf numFmtId="164" fontId="2" fillId="4" borderId="9" xfId="0" applyNumberFormat="1" applyFont="1" applyFill="1" applyBorder="1" applyAlignment="1">
      <alignment horizontal="right" vertical="center" wrapText="1"/>
    </xf>
    <xf numFmtId="0" fontId="42"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3" fillId="0" borderId="0" xfId="0" applyFont="1" applyAlignment="1">
      <alignment horizontal="left" vertical="center" wrapText="1"/>
    </xf>
    <xf numFmtId="164" fontId="3" fillId="0" borderId="2" xfId="0" applyNumberFormat="1" applyFont="1" applyBorder="1" applyAlignment="1">
      <alignment horizontal="right" vertical="center" wrapText="1"/>
    </xf>
    <xf numFmtId="0" fontId="5" fillId="0" borderId="2" xfId="0" applyFont="1" applyBorder="1" applyAlignment="1">
      <alignment vertical="center" wrapText="1"/>
    </xf>
    <xf numFmtId="3" fontId="33" fillId="0" borderId="2" xfId="0" applyNumberFormat="1" applyFont="1" applyBorder="1" applyAlignment="1">
      <alignment vertical="center" wrapText="1"/>
    </xf>
    <xf numFmtId="164" fontId="36" fillId="0" borderId="2" xfId="0" applyNumberFormat="1" applyFont="1" applyBorder="1" applyAlignment="1">
      <alignment horizontal="right" vertical="center" wrapText="1"/>
    </xf>
    <xf numFmtId="0" fontId="28" fillId="0" borderId="3" xfId="0" applyFont="1" applyBorder="1" applyAlignment="1">
      <alignment wrapText="1"/>
    </xf>
    <xf numFmtId="0" fontId="18" fillId="0" borderId="0" xfId="0" applyFont="1" applyAlignment="1">
      <alignment vertical="center" wrapText="1"/>
    </xf>
    <xf numFmtId="164" fontId="16" fillId="0" borderId="2" xfId="0" applyNumberFormat="1" applyFont="1" applyBorder="1" applyAlignment="1">
      <alignment vertical="center" wrapText="1"/>
    </xf>
    <xf numFmtId="0" fontId="36" fillId="0" borderId="0" xfId="0" applyFont="1" applyAlignment="1">
      <alignment vertical="center" wrapText="1"/>
    </xf>
    <xf numFmtId="0" fontId="20" fillId="0" borderId="0" xfId="0" applyFont="1" applyAlignment="1">
      <alignment horizontal="left" vertical="center" wrapText="1"/>
    </xf>
    <xf numFmtId="0" fontId="17" fillId="3" borderId="2" xfId="0" applyFont="1" applyFill="1" applyBorder="1" applyAlignment="1">
      <alignment horizontal="center" vertical="center" wrapText="1"/>
    </xf>
    <xf numFmtId="0" fontId="49" fillId="0" borderId="0" xfId="0" applyFont="1" applyAlignment="1">
      <alignment vertical="center"/>
    </xf>
    <xf numFmtId="0" fontId="44" fillId="0" borderId="0" xfId="0" applyFont="1" applyAlignment="1">
      <alignment vertical="top" wrapText="1"/>
    </xf>
    <xf numFmtId="0" fontId="52" fillId="0" borderId="0" xfId="0" applyFont="1" applyAlignment="1">
      <alignment vertical="center"/>
    </xf>
    <xf numFmtId="0" fontId="11" fillId="0" borderId="0" xfId="0" applyFont="1" applyAlignment="1">
      <alignment vertical="center" wrapText="1"/>
    </xf>
    <xf numFmtId="0" fontId="54" fillId="0" borderId="0" xfId="0" applyFont="1" applyAlignment="1">
      <alignment horizontal="left" vertical="center"/>
    </xf>
    <xf numFmtId="0" fontId="33" fillId="0" borderId="0" xfId="0" applyFont="1" applyAlignment="1">
      <alignment horizontal="center" vertical="center" wrapText="1"/>
    </xf>
    <xf numFmtId="0" fontId="33" fillId="0" borderId="8" xfId="0" applyFont="1" applyBorder="1" applyAlignment="1">
      <alignment horizontal="center" vertical="center" wrapText="1"/>
    </xf>
    <xf numFmtId="0" fontId="56" fillId="0" borderId="0" xfId="0" applyFont="1" applyAlignment="1">
      <alignment horizontal="left" vertical="center"/>
    </xf>
    <xf numFmtId="0" fontId="0" fillId="0" borderId="0" xfId="0" applyAlignment="1">
      <alignment vertical="center" wrapText="1"/>
    </xf>
    <xf numFmtId="0" fontId="58" fillId="0" borderId="0" xfId="0" applyFont="1" applyAlignment="1">
      <alignment vertical="center" wrapText="1"/>
    </xf>
    <xf numFmtId="0" fontId="16" fillId="0" borderId="2" xfId="0" applyFont="1" applyBorder="1" applyAlignment="1">
      <alignment horizontal="right" vertical="center" wrapText="1"/>
    </xf>
    <xf numFmtId="0" fontId="25" fillId="4" borderId="2" xfId="0" applyFont="1" applyFill="1" applyBorder="1" applyAlignment="1">
      <alignment horizontal="right" vertical="center" wrapText="1"/>
    </xf>
    <xf numFmtId="0" fontId="34" fillId="0" borderId="0" xfId="0" applyFont="1" applyAlignment="1">
      <alignment horizontal="right" vertical="center"/>
    </xf>
    <xf numFmtId="0" fontId="25" fillId="4" borderId="9" xfId="0" applyFont="1" applyFill="1" applyBorder="1" applyAlignment="1">
      <alignment horizontal="right" vertical="center" wrapText="1"/>
    </xf>
    <xf numFmtId="0" fontId="25" fillId="0" borderId="2" xfId="0" applyFont="1" applyBorder="1" applyAlignment="1">
      <alignment horizontal="right" vertical="center" wrapText="1"/>
    </xf>
    <xf numFmtId="0" fontId="25" fillId="0" borderId="0" xfId="0" applyFont="1" applyAlignment="1">
      <alignment horizontal="right" vertical="center" wrapText="1"/>
    </xf>
    <xf numFmtId="0" fontId="28" fillId="0" borderId="3" xfId="0" applyFont="1" applyBorder="1" applyAlignment="1">
      <alignment horizontal="right" vertical="center" wrapText="1"/>
    </xf>
    <xf numFmtId="0" fontId="16" fillId="0" borderId="2" xfId="0" applyFont="1" applyBorder="1" applyAlignment="1">
      <alignment horizontal="right" wrapText="1"/>
    </xf>
    <xf numFmtId="0" fontId="25" fillId="0" borderId="3" xfId="0" applyFont="1" applyBorder="1" applyAlignment="1">
      <alignment horizontal="right" wrapText="1"/>
    </xf>
    <xf numFmtId="0" fontId="26" fillId="0" borderId="0" xfId="0" applyFont="1" applyAlignment="1">
      <alignment horizontal="right" vertical="center" wrapText="1"/>
    </xf>
    <xf numFmtId="0" fontId="16" fillId="0" borderId="3" xfId="0" applyFont="1" applyBorder="1" applyAlignment="1">
      <alignment horizontal="right" vertical="center" wrapText="1"/>
    </xf>
    <xf numFmtId="0" fontId="33" fillId="0" borderId="0" xfId="0" applyFont="1" applyAlignment="1">
      <alignment horizontal="right" vertical="center" wrapText="1"/>
    </xf>
    <xf numFmtId="0" fontId="44" fillId="0" borderId="0" xfId="0" applyFont="1" applyAlignment="1">
      <alignment horizontal="left" vertical="center"/>
    </xf>
    <xf numFmtId="0" fontId="30" fillId="0" borderId="0" xfId="0" applyFont="1" applyAlignment="1">
      <alignment vertical="center" wrapText="1"/>
    </xf>
    <xf numFmtId="0" fontId="30" fillId="0" borderId="0" xfId="0" applyFont="1" applyAlignment="1">
      <alignment horizontal="right" vertical="center" wrapText="1"/>
    </xf>
    <xf numFmtId="0" fontId="3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10" xfId="0" applyFont="1" applyBorder="1" applyAlignment="1">
      <alignment horizontal="center" vertical="center" wrapText="1"/>
    </xf>
    <xf numFmtId="0" fontId="31" fillId="0" borderId="0" xfId="0" applyFont="1" applyAlignment="1">
      <alignment horizontal="justify" vertical="center"/>
    </xf>
    <xf numFmtId="0" fontId="31" fillId="6" borderId="0" xfId="0" applyFont="1" applyFill="1" applyAlignment="1">
      <alignment horizontal="right" vertical="center" wrapText="1"/>
    </xf>
    <xf numFmtId="164" fontId="16" fillId="0" borderId="0" xfId="0" applyNumberFormat="1" applyFont="1" applyAlignment="1">
      <alignment horizontal="right" vertical="center" wrapText="1"/>
    </xf>
    <xf numFmtId="0" fontId="65" fillId="0" borderId="0" xfId="0" applyFont="1" applyAlignment="1">
      <alignment horizontal="right" vertical="center" wrapText="1"/>
    </xf>
    <xf numFmtId="0" fontId="66" fillId="0" borderId="0" xfId="0" applyFont="1" applyAlignment="1">
      <alignment horizontal="right" vertical="center"/>
    </xf>
    <xf numFmtId="164" fontId="13" fillId="0" borderId="0" xfId="0" applyNumberFormat="1" applyFont="1" applyAlignment="1">
      <alignment wrapText="1"/>
    </xf>
    <xf numFmtId="49" fontId="16" fillId="0" borderId="2" xfId="0" applyNumberFormat="1" applyFont="1" applyBorder="1" applyAlignment="1">
      <alignment horizontal="right" vertical="center" wrapText="1"/>
    </xf>
    <xf numFmtId="0" fontId="29" fillId="0" borderId="0" xfId="0" applyFont="1" applyAlignment="1">
      <alignment horizontal="right" vertical="center" wrapText="1"/>
    </xf>
    <xf numFmtId="0" fontId="67" fillId="0" borderId="0" xfId="0" applyFont="1" applyAlignment="1">
      <alignment horizontal="right" vertical="center" wrapText="1"/>
    </xf>
    <xf numFmtId="3" fontId="31" fillId="4" borderId="8" xfId="0" applyNumberFormat="1" applyFont="1" applyFill="1" applyBorder="1" applyAlignment="1">
      <alignment horizontal="right" vertical="center" wrapText="1"/>
    </xf>
    <xf numFmtId="3" fontId="31" fillId="0" borderId="8" xfId="0" applyNumberFormat="1" applyFont="1" applyBorder="1" applyAlignment="1">
      <alignment horizontal="right" vertical="center" wrapText="1"/>
    </xf>
    <xf numFmtId="0" fontId="3" fillId="0" borderId="0" xfId="0" applyFont="1" applyAlignment="1">
      <alignment horizontal="justify" vertical="center"/>
    </xf>
    <xf numFmtId="0" fontId="29" fillId="0" borderId="0" xfId="0" applyFont="1" applyAlignment="1">
      <alignment horizontal="left" vertical="center" wrapText="1"/>
    </xf>
    <xf numFmtId="0" fontId="33" fillId="4" borderId="0" xfId="0" applyFont="1" applyFill="1" applyAlignment="1">
      <alignment horizontal="right" vertical="center" wrapText="1"/>
    </xf>
    <xf numFmtId="0" fontId="29" fillId="6" borderId="0" xfId="0" applyFont="1" applyFill="1" applyAlignment="1">
      <alignment horizontal="right" vertical="center" wrapText="1"/>
    </xf>
    <xf numFmtId="0" fontId="33" fillId="6" borderId="0" xfId="0" applyFont="1" applyFill="1" applyAlignment="1">
      <alignment horizontal="right" vertical="center" wrapText="1"/>
    </xf>
    <xf numFmtId="0" fontId="67" fillId="6" borderId="0" xfId="0" applyFont="1" applyFill="1" applyAlignment="1">
      <alignment horizontal="right" vertical="center" wrapText="1"/>
    </xf>
    <xf numFmtId="3" fontId="31" fillId="6" borderId="8" xfId="0" applyNumberFormat="1" applyFont="1" applyFill="1" applyBorder="1" applyAlignment="1">
      <alignment horizontal="right" vertical="center" wrapText="1"/>
    </xf>
    <xf numFmtId="0" fontId="31" fillId="6" borderId="8" xfId="0" applyFont="1" applyFill="1" applyBorder="1" applyAlignment="1">
      <alignment horizontal="left" vertical="center" wrapText="1"/>
    </xf>
    <xf numFmtId="0" fontId="45" fillId="2" borderId="0" xfId="0" applyFont="1" applyFill="1" applyAlignment="1">
      <alignment vertical="center"/>
    </xf>
    <xf numFmtId="0" fontId="33" fillId="2" borderId="2" xfId="0" applyFont="1" applyFill="1" applyBorder="1" applyAlignment="1">
      <alignment vertical="center" wrapText="1"/>
    </xf>
    <xf numFmtId="0" fontId="16" fillId="0" borderId="0" xfId="0" applyFont="1" applyAlignment="1">
      <alignment vertical="center"/>
    </xf>
    <xf numFmtId="0" fontId="33" fillId="0" borderId="2" xfId="0" applyFont="1" applyBorder="1" applyAlignment="1">
      <alignment vertical="center" wrapText="1"/>
    </xf>
    <xf numFmtId="0" fontId="56" fillId="0" borderId="0" xfId="0" applyFont="1" applyAlignment="1">
      <alignment vertical="center" wrapText="1"/>
    </xf>
    <xf numFmtId="0" fontId="73" fillId="0" borderId="0" xfId="0" applyFont="1" applyAlignment="1">
      <alignment horizontal="left" vertical="center" wrapText="1"/>
    </xf>
    <xf numFmtId="0" fontId="74" fillId="0" borderId="0" xfId="0" applyFont="1" applyAlignment="1">
      <alignment vertical="center"/>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72" fillId="3" borderId="4" xfId="0" applyFont="1" applyFill="1" applyBorder="1" applyAlignment="1">
      <alignment horizontal="center" vertical="center" wrapText="1"/>
    </xf>
    <xf numFmtId="0" fontId="7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75" fillId="0" borderId="0" xfId="0" applyFont="1" applyAlignment="1">
      <alignment horizontal="right" vertical="center"/>
    </xf>
    <xf numFmtId="0" fontId="75" fillId="0" borderId="0" xfId="0" applyFont="1" applyAlignment="1">
      <alignment horizontal="right" vertical="center" wrapText="1"/>
    </xf>
    <xf numFmtId="0" fontId="33" fillId="0" borderId="0" xfId="0" applyFont="1" applyAlignment="1">
      <alignment vertical="center"/>
    </xf>
    <xf numFmtId="0" fontId="3" fillId="0" borderId="0" xfId="0" applyFont="1" applyAlignment="1">
      <alignment horizontal="left" vertical="center" wrapText="1"/>
    </xf>
    <xf numFmtId="0" fontId="83" fillId="0" borderId="0" xfId="0" applyFont="1" applyAlignment="1">
      <alignment vertical="center"/>
    </xf>
    <xf numFmtId="0" fontId="3" fillId="4" borderId="0" xfId="0" applyFont="1" applyFill="1" applyAlignment="1">
      <alignment horizontal="right" vertical="center" wrapText="1"/>
    </xf>
    <xf numFmtId="0" fontId="3" fillId="0" borderId="0" xfId="0" applyFont="1" applyAlignment="1">
      <alignment horizontal="right" vertical="center" wrapText="1"/>
    </xf>
    <xf numFmtId="0" fontId="15" fillId="4" borderId="0" xfId="0" applyFont="1" applyFill="1" applyAlignment="1">
      <alignment vertical="center" wrapText="1"/>
    </xf>
    <xf numFmtId="0" fontId="4" fillId="0" borderId="0" xfId="0" applyFont="1" applyAlignment="1">
      <alignment vertical="center" wrapText="1"/>
    </xf>
    <xf numFmtId="164" fontId="3" fillId="4" borderId="2" xfId="0" applyNumberFormat="1" applyFont="1" applyFill="1" applyBorder="1" applyAlignment="1">
      <alignment horizontal="right" vertical="center" wrapText="1"/>
    </xf>
    <xf numFmtId="0" fontId="5" fillId="0" borderId="2" xfId="0" quotePrefix="1" applyFont="1" applyBorder="1" applyAlignment="1">
      <alignment vertical="center" wrapText="1"/>
    </xf>
    <xf numFmtId="164" fontId="3" fillId="4" borderId="3" xfId="0" applyNumberFormat="1" applyFont="1" applyFill="1" applyBorder="1" applyAlignment="1">
      <alignment horizontal="right" vertical="center" wrapText="1"/>
    </xf>
    <xf numFmtId="166" fontId="3" fillId="4" borderId="2" xfId="0" applyNumberFormat="1" applyFont="1" applyFill="1" applyBorder="1" applyAlignment="1">
      <alignment horizontal="right" vertical="center" wrapText="1"/>
    </xf>
    <xf numFmtId="0" fontId="5" fillId="0" borderId="5" xfId="0" quotePrefix="1" applyFont="1" applyBorder="1" applyAlignment="1">
      <alignment vertical="center" wrapText="1"/>
    </xf>
    <xf numFmtId="164" fontId="4" fillId="4" borderId="0" xfId="0" applyNumberFormat="1" applyFont="1" applyFill="1" applyAlignment="1">
      <alignment horizontal="right" vertical="center" wrapText="1"/>
    </xf>
    <xf numFmtId="0" fontId="41" fillId="0" borderId="0" xfId="0" applyFont="1" applyAlignment="1">
      <alignment vertical="center"/>
    </xf>
    <xf numFmtId="166" fontId="4" fillId="4" borderId="0" xfId="0" applyNumberFormat="1" applyFont="1" applyFill="1" applyAlignment="1">
      <alignment horizontal="right" vertical="center" wrapText="1"/>
    </xf>
    <xf numFmtId="166" fontId="4" fillId="0" borderId="0" xfId="0" applyNumberFormat="1" applyFont="1" applyAlignment="1">
      <alignment horizontal="right" vertical="center" wrapText="1"/>
    </xf>
    <xf numFmtId="0" fontId="61" fillId="0" borderId="3" xfId="0" quotePrefix="1" applyFont="1" applyBorder="1" applyAlignment="1">
      <alignment vertical="center" wrapText="1"/>
    </xf>
    <xf numFmtId="166" fontId="3" fillId="4" borderId="3" xfId="0" applyNumberFormat="1" applyFont="1" applyFill="1" applyBorder="1" applyAlignment="1">
      <alignment horizontal="right" vertical="center" wrapText="1"/>
    </xf>
    <xf numFmtId="164" fontId="3" fillId="0" borderId="3" xfId="0" applyNumberFormat="1" applyFont="1" applyBorder="1" applyAlignment="1">
      <alignment horizontal="right" vertical="center" wrapText="1"/>
    </xf>
    <xf numFmtId="164" fontId="25" fillId="4" borderId="0" xfId="0" applyNumberFormat="1" applyFont="1" applyFill="1" applyAlignment="1">
      <alignment vertical="center" wrapText="1"/>
    </xf>
    <xf numFmtId="164" fontId="25" fillId="0" borderId="0" xfId="0" applyNumberFormat="1" applyFont="1" applyAlignment="1">
      <alignment vertical="center" wrapText="1"/>
    </xf>
    <xf numFmtId="164" fontId="5" fillId="4" borderId="3" xfId="0" applyNumberFormat="1" applyFont="1" applyFill="1" applyBorder="1" applyAlignment="1">
      <alignment horizontal="right" vertical="center" wrapText="1"/>
    </xf>
    <xf numFmtId="164" fontId="5" fillId="4" borderId="2" xfId="0" applyNumberFormat="1" applyFont="1" applyFill="1" applyBorder="1" applyAlignment="1">
      <alignment horizontal="right" vertical="center" wrapText="1"/>
    </xf>
    <xf numFmtId="0" fontId="16" fillId="0" borderId="3" xfId="0" applyFont="1" applyBorder="1" applyAlignment="1">
      <alignment vertical="center" wrapText="1"/>
    </xf>
    <xf numFmtId="166" fontId="3" fillId="4" borderId="3" xfId="0" applyNumberFormat="1" applyFont="1" applyFill="1" applyBorder="1" applyAlignment="1">
      <alignment horizontal="right" wrapText="1"/>
    </xf>
    <xf numFmtId="164" fontId="3" fillId="4" borderId="2" xfId="0" applyNumberFormat="1" applyFont="1" applyFill="1" applyBorder="1" applyAlignment="1">
      <alignment horizontal="right" wrapText="1"/>
    </xf>
    <xf numFmtId="164" fontId="3" fillId="0" borderId="3" xfId="0" applyNumberFormat="1" applyFont="1" applyBorder="1" applyAlignment="1">
      <alignment horizontal="right" wrapText="1"/>
    </xf>
    <xf numFmtId="164" fontId="4" fillId="4" borderId="5" xfId="0" applyNumberFormat="1" applyFont="1" applyFill="1" applyBorder="1" applyAlignment="1">
      <alignment horizontal="right" vertical="center" wrapText="1"/>
    </xf>
    <xf numFmtId="164" fontId="4" fillId="0" borderId="0" xfId="0" applyNumberFormat="1" applyFont="1" applyAlignment="1">
      <alignment horizontal="right" vertical="center" wrapText="1"/>
    </xf>
    <xf numFmtId="0" fontId="5" fillId="0" borderId="0" xfId="0" quotePrefix="1" applyFont="1" applyAlignment="1">
      <alignment vertical="center" wrapText="1"/>
    </xf>
    <xf numFmtId="166" fontId="3" fillId="4" borderId="0" xfId="0" applyNumberFormat="1" applyFont="1" applyFill="1" applyAlignment="1">
      <alignment horizontal="right" vertical="center" wrapText="1"/>
    </xf>
    <xf numFmtId="166" fontId="3" fillId="0" borderId="0" xfId="0" applyNumberFormat="1" applyFont="1" applyAlignment="1">
      <alignment horizontal="right" vertical="center" wrapText="1"/>
    </xf>
    <xf numFmtId="164" fontId="3" fillId="4" borderId="0" xfId="0" applyNumberFormat="1" applyFont="1" applyFill="1" applyAlignment="1">
      <alignment horizontal="right" vertical="center" wrapText="1"/>
    </xf>
    <xf numFmtId="0" fontId="4" fillId="0" borderId="11" xfId="0" applyFont="1" applyBorder="1" applyAlignment="1">
      <alignment vertical="center" wrapText="1"/>
    </xf>
    <xf numFmtId="164" fontId="25" fillId="4" borderId="11" xfId="0" applyNumberFormat="1" applyFont="1" applyFill="1" applyBorder="1" applyAlignment="1">
      <alignment vertical="center" wrapText="1"/>
    </xf>
    <xf numFmtId="164" fontId="25" fillId="0" borderId="11" xfId="0" applyNumberFormat="1" applyFont="1" applyBorder="1" applyAlignment="1">
      <alignment vertical="center" wrapText="1"/>
    </xf>
    <xf numFmtId="0" fontId="17" fillId="2" borderId="0" xfId="0" applyFont="1" applyFill="1" applyAlignment="1">
      <alignment horizontal="left" vertical="center" wrapText="1"/>
    </xf>
    <xf numFmtId="0" fontId="0" fillId="2" borderId="0" xfId="0" applyFill="1" applyAlignment="1">
      <alignment vertical="center"/>
    </xf>
    <xf numFmtId="0" fontId="7" fillId="0" borderId="10" xfId="0" applyFont="1" applyBorder="1" applyAlignment="1">
      <alignment vertical="center"/>
    </xf>
    <xf numFmtId="0" fontId="33" fillId="2" borderId="0" xfId="0" applyFont="1" applyFill="1" applyAlignment="1">
      <alignment horizontal="right" vertical="center" wrapText="1"/>
    </xf>
    <xf numFmtId="0" fontId="18" fillId="4" borderId="8" xfId="0" applyFont="1" applyFill="1" applyBorder="1" applyAlignment="1">
      <alignment horizontal="right" vertical="center" wrapText="1"/>
    </xf>
    <xf numFmtId="0" fontId="18" fillId="2" borderId="8" xfId="0" applyFont="1" applyFill="1" applyBorder="1" applyAlignment="1">
      <alignment horizontal="right" vertical="center" wrapText="1"/>
    </xf>
    <xf numFmtId="0" fontId="30" fillId="2" borderId="0" xfId="0" applyFont="1" applyFill="1" applyAlignment="1">
      <alignment vertical="center" wrapText="1"/>
    </xf>
    <xf numFmtId="164" fontId="4" fillId="4" borderId="3" xfId="0" applyNumberFormat="1" applyFont="1" applyFill="1" applyBorder="1" applyAlignment="1">
      <alignment horizontal="right" vertical="center" wrapText="1"/>
    </xf>
    <xf numFmtId="0" fontId="34" fillId="2" borderId="0" xfId="0" applyFont="1" applyFill="1" applyAlignment="1">
      <alignment vertical="center"/>
    </xf>
    <xf numFmtId="0" fontId="33" fillId="2" borderId="5" xfId="0" applyFont="1" applyFill="1" applyBorder="1" applyAlignment="1">
      <alignment vertical="center" wrapText="1"/>
    </xf>
    <xf numFmtId="0" fontId="30" fillId="2" borderId="14" xfId="0" applyFont="1" applyFill="1" applyBorder="1" applyAlignment="1">
      <alignment vertical="center" wrapText="1"/>
    </xf>
    <xf numFmtId="0" fontId="33" fillId="0" borderId="2" xfId="0" applyFont="1" applyBorder="1" applyAlignment="1">
      <alignment horizontal="center" vertical="center" wrapText="1"/>
    </xf>
    <xf numFmtId="0" fontId="33" fillId="0" borderId="2" xfId="0" applyFont="1" applyBorder="1" applyAlignment="1">
      <alignment horizontal="right" vertical="center" wrapText="1"/>
    </xf>
    <xf numFmtId="0" fontId="31" fillId="0" borderId="0" xfId="0" applyFont="1" applyAlignment="1">
      <alignment horizontal="left" vertical="center" wrapText="1"/>
    </xf>
    <xf numFmtId="0" fontId="15" fillId="2" borderId="0" xfId="0" applyFont="1" applyFill="1" applyAlignment="1">
      <alignment vertical="center"/>
    </xf>
    <xf numFmtId="0" fontId="0" fillId="0" borderId="0" xfId="0" applyAlignment="1">
      <alignment horizontal="right" vertical="center"/>
    </xf>
    <xf numFmtId="0" fontId="33" fillId="0" borderId="0" xfId="0" applyFont="1" applyAlignment="1">
      <alignment horizontal="justify" vertical="center"/>
    </xf>
    <xf numFmtId="0" fontId="15" fillId="0" borderId="11" xfId="0" applyFont="1" applyBorder="1" applyAlignment="1">
      <alignment vertical="center" wrapText="1"/>
    </xf>
    <xf numFmtId="0" fontId="15" fillId="0" borderId="11" xfId="0" applyFont="1" applyBorder="1" applyAlignment="1">
      <alignment vertical="center"/>
    </xf>
    <xf numFmtId="0" fontId="4" fillId="0" borderId="8" xfId="0" applyFont="1" applyBorder="1" applyAlignment="1">
      <alignment vertical="center" wrapText="1"/>
    </xf>
    <xf numFmtId="164" fontId="25" fillId="4" borderId="8" xfId="0" applyNumberFormat="1" applyFont="1" applyFill="1" applyBorder="1" applyAlignment="1">
      <alignment vertical="center" wrapText="1"/>
    </xf>
    <xf numFmtId="164" fontId="25" fillId="0" borderId="8" xfId="0" applyNumberFormat="1" applyFont="1" applyBorder="1" applyAlignment="1">
      <alignment vertical="center" wrapText="1"/>
    </xf>
    <xf numFmtId="0" fontId="4" fillId="0" borderId="14" xfId="0" applyFont="1" applyBorder="1" applyAlignment="1">
      <alignment vertical="center" wrapText="1"/>
    </xf>
    <xf numFmtId="164" fontId="25" fillId="4" borderId="14" xfId="0" applyNumberFormat="1" applyFont="1" applyFill="1" applyBorder="1" applyAlignment="1">
      <alignment vertical="center" wrapText="1"/>
    </xf>
    <xf numFmtId="164" fontId="25" fillId="0" borderId="14" xfId="0" applyNumberFormat="1" applyFont="1" applyBorder="1" applyAlignment="1">
      <alignment vertical="center" wrapText="1"/>
    </xf>
    <xf numFmtId="166" fontId="16" fillId="2" borderId="2" xfId="0" applyNumberFormat="1" applyFont="1" applyFill="1" applyBorder="1" applyAlignment="1">
      <alignment horizontal="right" vertical="center" wrapText="1"/>
    </xf>
    <xf numFmtId="0" fontId="7" fillId="2" borderId="0" xfId="0" applyFont="1" applyFill="1" applyAlignment="1">
      <alignment vertical="center" wrapText="1"/>
    </xf>
    <xf numFmtId="0" fontId="42" fillId="2" borderId="0" xfId="0" applyFont="1" applyFill="1" applyAlignment="1">
      <alignment vertical="center"/>
    </xf>
    <xf numFmtId="0" fontId="7" fillId="2" borderId="0" xfId="0" applyFont="1" applyFill="1" applyAlignment="1">
      <alignment vertical="center"/>
    </xf>
    <xf numFmtId="0" fontId="10" fillId="2" borderId="10" xfId="0" applyFont="1" applyFill="1" applyBorder="1" applyAlignment="1">
      <alignment vertical="center"/>
    </xf>
    <xf numFmtId="0" fontId="30" fillId="2" borderId="14" xfId="0" applyFont="1" applyFill="1" applyBorder="1" applyAlignment="1">
      <alignment horizontal="right" vertical="center" wrapText="1"/>
    </xf>
    <xf numFmtId="0" fontId="29" fillId="2" borderId="8" xfId="0" applyFont="1" applyFill="1" applyBorder="1" applyAlignment="1">
      <alignment horizontal="right" vertical="center" wrapText="1"/>
    </xf>
    <xf numFmtId="0" fontId="30" fillId="2" borderId="0" xfId="0" applyFont="1" applyFill="1" applyAlignment="1">
      <alignment horizontal="right" vertical="center" wrapText="1"/>
    </xf>
    <xf numFmtId="0" fontId="30" fillId="4" borderId="13" xfId="0" applyFont="1" applyFill="1" applyBorder="1" applyAlignment="1">
      <alignment vertical="center" wrapText="1"/>
    </xf>
    <xf numFmtId="3" fontId="30" fillId="4" borderId="13" xfId="0" applyNumberFormat="1" applyFont="1" applyFill="1" applyBorder="1" applyAlignment="1">
      <alignment horizontal="right" vertical="center" wrapText="1"/>
    </xf>
    <xf numFmtId="164" fontId="30" fillId="4" borderId="13" xfId="0" applyNumberFormat="1" applyFont="1" applyFill="1" applyBorder="1" applyAlignment="1">
      <alignment horizontal="right" vertical="center" wrapText="1"/>
    </xf>
    <xf numFmtId="166" fontId="31" fillId="0" borderId="2" xfId="0" applyNumberFormat="1" applyFont="1" applyBorder="1" applyAlignment="1">
      <alignment horizontal="right" vertical="center" wrapText="1"/>
    </xf>
    <xf numFmtId="166" fontId="25" fillId="2" borderId="2" xfId="0" applyNumberFormat="1" applyFont="1" applyFill="1" applyBorder="1" applyAlignment="1">
      <alignment horizontal="right" vertical="center" wrapText="1"/>
    </xf>
    <xf numFmtId="0" fontId="84" fillId="0" borderId="0" xfId="0" applyFont="1" applyAlignment="1">
      <alignment horizontal="right" vertical="center" indent="2"/>
    </xf>
    <xf numFmtId="0" fontId="22" fillId="3" borderId="2" xfId="0" applyFont="1" applyFill="1" applyBorder="1" applyAlignment="1">
      <alignment horizontal="right" vertical="center" wrapText="1"/>
    </xf>
    <xf numFmtId="0" fontId="22" fillId="3" borderId="3" xfId="0" applyFont="1" applyFill="1" applyBorder="1" applyAlignment="1">
      <alignment horizontal="right" vertical="center" wrapText="1"/>
    </xf>
    <xf numFmtId="0" fontId="78" fillId="10" borderId="16" xfId="0" applyFont="1" applyFill="1" applyBorder="1" applyAlignment="1">
      <alignment horizontal="left" vertical="center" wrapText="1"/>
    </xf>
    <xf numFmtId="0" fontId="77" fillId="8" borderId="16" xfId="0" applyFont="1" applyFill="1" applyBorder="1" applyAlignment="1">
      <alignment horizontal="left" vertical="center" wrapText="1"/>
    </xf>
    <xf numFmtId="3" fontId="30" fillId="4" borderId="14" xfId="0" applyNumberFormat="1" applyFont="1" applyFill="1" applyBorder="1" applyAlignment="1">
      <alignment horizontal="right" vertical="center" wrapText="1"/>
    </xf>
    <xf numFmtId="164" fontId="30" fillId="4" borderId="14" xfId="0" applyNumberFormat="1" applyFont="1" applyFill="1" applyBorder="1" applyAlignment="1">
      <alignment horizontal="right" vertical="center" wrapText="1"/>
    </xf>
    <xf numFmtId="164" fontId="5" fillId="0" borderId="3" xfId="0" applyNumberFormat="1" applyFont="1" applyBorder="1" applyAlignment="1">
      <alignment vertical="center" wrapText="1"/>
    </xf>
    <xf numFmtId="0" fontId="0" fillId="0" borderId="0" xfId="0" applyAlignment="1">
      <alignment horizontal="center" vertical="center" wrapText="1"/>
    </xf>
    <xf numFmtId="0" fontId="77" fillId="10" borderId="17" xfId="0" applyFont="1" applyFill="1" applyBorder="1" applyAlignment="1">
      <alignment horizontal="left" vertical="center" wrapText="1"/>
    </xf>
    <xf numFmtId="0" fontId="77" fillId="10" borderId="16" xfId="0" applyFont="1" applyFill="1" applyBorder="1" applyAlignment="1">
      <alignment horizontal="left" vertical="center" wrapText="1"/>
    </xf>
    <xf numFmtId="0" fontId="77" fillId="10" borderId="15" xfId="0" applyFont="1" applyFill="1" applyBorder="1" applyAlignment="1">
      <alignment horizontal="left" vertical="center" wrapText="1"/>
    </xf>
    <xf numFmtId="167" fontId="0" fillId="0" borderId="0" xfId="0" applyNumberFormat="1" applyAlignment="1">
      <alignment vertical="center"/>
    </xf>
    <xf numFmtId="3" fontId="43" fillId="0" borderId="0" xfId="0" applyNumberFormat="1" applyFont="1" applyAlignment="1">
      <alignment vertical="center"/>
    </xf>
    <xf numFmtId="164" fontId="0" fillId="0" borderId="0" xfId="0" applyNumberFormat="1" applyAlignment="1">
      <alignment vertical="center"/>
    </xf>
    <xf numFmtId="3" fontId="45" fillId="0" borderId="0" xfId="0" applyNumberFormat="1" applyFont="1" applyAlignment="1">
      <alignment vertical="center"/>
    </xf>
    <xf numFmtId="0" fontId="18" fillId="4" borderId="14" xfId="0" applyFont="1" applyFill="1" applyBorder="1" applyAlignment="1">
      <alignment horizontal="right" vertical="center" wrapText="1"/>
    </xf>
    <xf numFmtId="0" fontId="18" fillId="2" borderId="14" xfId="0" applyFont="1" applyFill="1" applyBorder="1" applyAlignment="1">
      <alignment horizontal="right" vertical="center" wrapText="1"/>
    </xf>
    <xf numFmtId="40" fontId="78" fillId="9" borderId="16" xfId="0" applyNumberFormat="1" applyFont="1" applyFill="1" applyBorder="1" applyAlignment="1">
      <alignment horizontal="right" vertical="center" wrapText="1"/>
    </xf>
    <xf numFmtId="40" fontId="77" fillId="7" borderId="16" xfId="0" applyNumberFormat="1" applyFont="1" applyFill="1" applyBorder="1" applyAlignment="1">
      <alignment horizontal="right" vertical="center" wrapText="1"/>
    </xf>
    <xf numFmtId="3" fontId="0" fillId="0" borderId="0" xfId="0" applyNumberFormat="1" applyAlignment="1">
      <alignment horizontal="right"/>
    </xf>
    <xf numFmtId="0" fontId="80" fillId="0" borderId="0" xfId="0" applyFont="1" applyAlignment="1">
      <alignment horizontal="left" vertical="center" wrapText="1"/>
    </xf>
    <xf numFmtId="3" fontId="31" fillId="0" borderId="0" xfId="0" applyNumberFormat="1" applyFont="1" applyAlignment="1">
      <alignment horizontal="right" vertical="center" wrapText="1"/>
    </xf>
    <xf numFmtId="0" fontId="29" fillId="2" borderId="13" xfId="0" applyFont="1" applyFill="1" applyBorder="1" applyAlignment="1">
      <alignment wrapText="1"/>
    </xf>
    <xf numFmtId="0" fontId="23" fillId="2" borderId="13" xfId="0" applyFont="1" applyFill="1" applyBorder="1" applyAlignment="1">
      <alignment vertical="top" wrapText="1"/>
    </xf>
    <xf numFmtId="164" fontId="23" fillId="2" borderId="13" xfId="0" applyNumberFormat="1" applyFont="1" applyFill="1" applyBorder="1" applyAlignment="1">
      <alignment horizontal="right" vertical="top" wrapText="1"/>
    </xf>
    <xf numFmtId="164" fontId="23" fillId="4" borderId="13" xfId="0" applyNumberFormat="1" applyFont="1" applyFill="1" applyBorder="1" applyAlignment="1">
      <alignment horizontal="right" vertical="top" wrapText="1"/>
    </xf>
    <xf numFmtId="164" fontId="29" fillId="4" borderId="13" xfId="0" applyNumberFormat="1" applyFont="1" applyFill="1" applyBorder="1" applyAlignment="1">
      <alignment wrapText="1"/>
    </xf>
    <xf numFmtId="0" fontId="45" fillId="2" borderId="13" xfId="0" applyFont="1" applyFill="1" applyBorder="1" applyAlignment="1">
      <alignment wrapText="1"/>
    </xf>
    <xf numFmtId="164" fontId="29" fillId="2" borderId="13" xfId="0" applyNumberFormat="1" applyFont="1" applyFill="1" applyBorder="1" applyAlignment="1">
      <alignment wrapText="1"/>
    </xf>
    <xf numFmtId="0" fontId="30" fillId="4" borderId="0" xfId="0" applyFont="1" applyFill="1" applyAlignment="1">
      <alignment horizontal="right" vertical="center" wrapText="1"/>
    </xf>
    <xf numFmtId="0" fontId="29" fillId="2" borderId="14" xfId="0" applyFont="1" applyFill="1" applyBorder="1" applyAlignment="1">
      <alignment wrapText="1"/>
    </xf>
    <xf numFmtId="0" fontId="23" fillId="2" borderId="14" xfId="0" applyFont="1" applyFill="1" applyBorder="1" applyAlignment="1">
      <alignment vertical="top" wrapText="1"/>
    </xf>
    <xf numFmtId="164" fontId="23" fillId="2" borderId="14" xfId="0" applyNumberFormat="1" applyFont="1" applyFill="1" applyBorder="1" applyAlignment="1">
      <alignment horizontal="right" vertical="top" wrapText="1"/>
    </xf>
    <xf numFmtId="164" fontId="23" fillId="4" borderId="14" xfId="0" applyNumberFormat="1" applyFont="1" applyFill="1" applyBorder="1" applyAlignment="1">
      <alignment horizontal="right" vertical="top" wrapText="1"/>
    </xf>
    <xf numFmtId="164" fontId="35" fillId="4" borderId="14" xfId="0" applyNumberFormat="1" applyFont="1" applyFill="1" applyBorder="1" applyAlignment="1">
      <alignment horizontal="right" wrapText="1"/>
    </xf>
    <xf numFmtId="0" fontId="90" fillId="2" borderId="14" xfId="0" applyFont="1" applyFill="1" applyBorder="1" applyAlignment="1">
      <alignment wrapText="1"/>
    </xf>
    <xf numFmtId="164" fontId="35" fillId="2" borderId="14" xfId="0" applyNumberFormat="1" applyFont="1" applyFill="1" applyBorder="1" applyAlignment="1">
      <alignment horizontal="right" wrapText="1"/>
    </xf>
    <xf numFmtId="166" fontId="3" fillId="0" borderId="2" xfId="0" applyNumberFormat="1" applyFont="1" applyBorder="1" applyAlignment="1">
      <alignment horizontal="right" vertical="center" wrapText="1"/>
    </xf>
    <xf numFmtId="0" fontId="33" fillId="2" borderId="11" xfId="0" applyFont="1" applyFill="1" applyBorder="1" applyAlignment="1">
      <alignment vertical="center" wrapText="1"/>
    </xf>
    <xf numFmtId="0" fontId="0" fillId="2" borderId="0" xfId="0" applyFill="1"/>
    <xf numFmtId="40" fontId="78" fillId="9" borderId="15" xfId="0" applyNumberFormat="1" applyFont="1" applyFill="1" applyBorder="1" applyAlignment="1">
      <alignment horizontal="right" vertical="center" wrapText="1"/>
    </xf>
    <xf numFmtId="0" fontId="0" fillId="0" borderId="0" xfId="0" applyAlignment="1">
      <alignment horizontal="left" vertical="center" wrapText="1"/>
    </xf>
    <xf numFmtId="40" fontId="77" fillId="7" borderId="15" xfId="0" applyNumberFormat="1" applyFont="1" applyFill="1" applyBorder="1" applyAlignment="1">
      <alignment horizontal="right" vertical="center" wrapText="1"/>
    </xf>
    <xf numFmtId="3" fontId="33" fillId="6" borderId="0" xfId="0" applyNumberFormat="1" applyFont="1" applyFill="1" applyAlignment="1">
      <alignment horizontal="right" vertical="center" wrapText="1"/>
    </xf>
    <xf numFmtId="3" fontId="30" fillId="2" borderId="18" xfId="0" applyNumberFormat="1" applyFont="1" applyFill="1" applyBorder="1" applyAlignment="1">
      <alignment vertical="center" wrapText="1"/>
    </xf>
    <xf numFmtId="3" fontId="30" fillId="4" borderId="18" xfId="0" applyNumberFormat="1" applyFont="1" applyFill="1" applyBorder="1" applyAlignment="1">
      <alignment vertical="center" wrapText="1"/>
    </xf>
    <xf numFmtId="164" fontId="2" fillId="4" borderId="0" xfId="0" applyNumberFormat="1" applyFont="1" applyFill="1" applyAlignment="1">
      <alignment horizontal="right" vertical="center" wrapText="1"/>
    </xf>
    <xf numFmtId="164" fontId="31" fillId="4" borderId="0" xfId="0" applyNumberFormat="1" applyFont="1" applyFill="1" applyAlignment="1">
      <alignment horizontal="right" vertical="center" wrapText="1"/>
    </xf>
    <xf numFmtId="164" fontId="31" fillId="0" borderId="0" xfId="0" applyNumberFormat="1" applyFont="1" applyAlignment="1">
      <alignment horizontal="right" vertical="center" wrapText="1"/>
    </xf>
    <xf numFmtId="164" fontId="33" fillId="2" borderId="2" xfId="0" applyNumberFormat="1" applyFont="1" applyFill="1" applyBorder="1" applyAlignment="1">
      <alignment horizontal="right" vertical="center" wrapText="1"/>
    </xf>
    <xf numFmtId="0" fontId="62" fillId="0" borderId="0" xfId="0" applyFont="1" applyAlignment="1">
      <alignment horizontal="justify" vertical="center"/>
    </xf>
    <xf numFmtId="0" fontId="4" fillId="6" borderId="0" xfId="0" applyFont="1" applyFill="1" applyAlignment="1">
      <alignment horizontal="center" vertical="center"/>
    </xf>
    <xf numFmtId="0" fontId="87" fillId="6" borderId="0" xfId="0" applyFont="1" applyFill="1" applyAlignment="1">
      <alignment horizontal="center" vertical="center" wrapText="1"/>
    </xf>
    <xf numFmtId="0" fontId="87" fillId="6" borderId="19" xfId="0" applyFont="1" applyFill="1" applyBorder="1" applyAlignment="1">
      <alignment horizontal="center" vertical="center" wrapText="1"/>
    </xf>
    <xf numFmtId="0" fontId="4" fillId="6" borderId="19" xfId="0" applyFont="1" applyFill="1" applyBorder="1" applyAlignment="1">
      <alignment horizontal="center" vertical="center"/>
    </xf>
    <xf numFmtId="0" fontId="4" fillId="0" borderId="0" xfId="0" applyFont="1" applyAlignment="1">
      <alignment horizontal="justify" vertical="center" wrapText="1"/>
    </xf>
    <xf numFmtId="0" fontId="4" fillId="6" borderId="0" xfId="0" applyFont="1" applyFill="1" applyAlignment="1">
      <alignment horizontal="justify" vertical="center" wrapText="1"/>
    </xf>
    <xf numFmtId="0" fontId="4" fillId="0" borderId="0" xfId="0" applyFont="1" applyAlignment="1">
      <alignment horizontal="justify" vertical="center"/>
    </xf>
    <xf numFmtId="0" fontId="29" fillId="0" borderId="0" xfId="0" applyFont="1" applyAlignment="1">
      <alignment horizontal="justify" vertical="center"/>
    </xf>
    <xf numFmtId="0" fontId="31" fillId="0" borderId="0" xfId="0" applyFont="1" applyAlignment="1">
      <alignment horizontal="right" vertical="center" wrapText="1"/>
    </xf>
    <xf numFmtId="3" fontId="29" fillId="0" borderId="0" xfId="0" applyNumberFormat="1" applyFont="1" applyAlignment="1">
      <alignment horizontal="right" vertical="center" wrapText="1"/>
    </xf>
    <xf numFmtId="0" fontId="93" fillId="0" borderId="0" xfId="0" applyFont="1" applyAlignment="1">
      <alignment horizontal="left" vertical="center" wrapText="1"/>
    </xf>
    <xf numFmtId="0" fontId="93" fillId="6" borderId="0" xfId="0" applyFont="1" applyFill="1" applyAlignment="1">
      <alignment horizontal="right" vertical="center" wrapText="1"/>
    </xf>
    <xf numFmtId="0" fontId="94" fillId="6" borderId="0" xfId="0" applyFont="1" applyFill="1" applyAlignment="1">
      <alignment horizontal="right" vertical="center" wrapText="1"/>
    </xf>
    <xf numFmtId="0" fontId="93" fillId="0" borderId="0" xfId="0" applyFont="1" applyAlignment="1">
      <alignment horizontal="justify" vertical="center"/>
    </xf>
    <xf numFmtId="0" fontId="31" fillId="0" borderId="19" xfId="0" applyFont="1" applyBorder="1" applyAlignment="1">
      <alignment horizontal="left" vertical="center" wrapText="1"/>
    </xf>
    <xf numFmtId="0" fontId="31" fillId="0" borderId="19" xfId="0" applyFont="1" applyBorder="1" applyAlignment="1">
      <alignment horizontal="right" vertical="center" wrapText="1"/>
    </xf>
    <xf numFmtId="3" fontId="31" fillId="0" borderId="19" xfId="0" applyNumberFormat="1" applyFont="1" applyBorder="1" applyAlignment="1">
      <alignment horizontal="right" vertical="center" wrapText="1"/>
    </xf>
    <xf numFmtId="3" fontId="29" fillId="0" borderId="19" xfId="0" applyNumberFormat="1" applyFont="1" applyBorder="1" applyAlignment="1">
      <alignment horizontal="right" vertical="center" wrapText="1"/>
    </xf>
    <xf numFmtId="0" fontId="31" fillId="0" borderId="19" xfId="0" applyFont="1" applyBorder="1" applyAlignment="1">
      <alignment horizontal="justify" vertical="center"/>
    </xf>
    <xf numFmtId="0" fontId="63" fillId="0" borderId="0" xfId="0" applyFont="1" applyAlignment="1">
      <alignment horizontal="justify" vertical="center"/>
    </xf>
    <xf numFmtId="0" fontId="29" fillId="6" borderId="0" xfId="0" applyFont="1" applyFill="1" applyAlignment="1">
      <alignment horizontal="center" vertical="center"/>
    </xf>
    <xf numFmtId="0" fontId="87" fillId="6" borderId="0" xfId="0" applyFont="1" applyFill="1" applyAlignment="1">
      <alignment horizontal="center" vertical="center"/>
    </xf>
    <xf numFmtId="0" fontId="87" fillId="6" borderId="19" xfId="0" applyFont="1" applyFill="1" applyBorder="1" applyAlignment="1">
      <alignment horizontal="center" vertical="center"/>
    </xf>
    <xf numFmtId="0" fontId="31" fillId="6" borderId="0" xfId="0" applyFont="1" applyFill="1" applyAlignment="1">
      <alignment horizontal="left" vertical="center" wrapText="1"/>
    </xf>
    <xf numFmtId="0" fontId="31" fillId="6" borderId="0" xfId="0" applyFont="1" applyFill="1" applyAlignment="1">
      <alignment horizontal="left" vertical="center"/>
    </xf>
    <xf numFmtId="0" fontId="4" fillId="6" borderId="0" xfId="0" applyFont="1" applyFill="1" applyAlignment="1">
      <alignment horizontal="right" vertical="center" wrapText="1"/>
    </xf>
    <xf numFmtId="0" fontId="4" fillId="6" borderId="0" xfId="0" applyFont="1" applyFill="1" applyAlignment="1">
      <alignment horizontal="justify" vertical="center"/>
    </xf>
    <xf numFmtId="0" fontId="29" fillId="6" borderId="0" xfId="0" applyFont="1" applyFill="1" applyAlignment="1">
      <alignment horizontal="left" vertical="center" wrapText="1"/>
    </xf>
    <xf numFmtId="0" fontId="29" fillId="6" borderId="0" xfId="0" applyFont="1" applyFill="1" applyAlignment="1">
      <alignment horizontal="left" vertical="center"/>
    </xf>
    <xf numFmtId="0" fontId="93" fillId="6" borderId="0" xfId="0" applyFont="1" applyFill="1" applyAlignment="1">
      <alignment horizontal="left" vertical="center" wrapText="1"/>
    </xf>
    <xf numFmtId="3" fontId="31" fillId="6" borderId="0" xfId="0" applyNumberFormat="1" applyFont="1" applyFill="1" applyAlignment="1">
      <alignment horizontal="right" vertical="center" wrapText="1"/>
    </xf>
    <xf numFmtId="3" fontId="29" fillId="6" borderId="0" xfId="0" applyNumberFormat="1" applyFont="1" applyFill="1" applyAlignment="1">
      <alignment horizontal="right" vertical="center" wrapText="1"/>
    </xf>
    <xf numFmtId="0" fontId="29" fillId="0" borderId="0" xfId="0" applyFont="1" applyAlignment="1">
      <alignment horizontal="justify" vertical="center" wrapText="1"/>
    </xf>
    <xf numFmtId="0" fontId="31" fillId="6" borderId="0" xfId="0" applyFont="1" applyFill="1" applyAlignment="1">
      <alignment horizontal="justify" vertical="center" wrapText="1"/>
    </xf>
    <xf numFmtId="0" fontId="29" fillId="6" borderId="0" xfId="0" applyFont="1" applyFill="1" applyAlignment="1">
      <alignment horizontal="justify" vertical="center" wrapText="1"/>
    </xf>
    <xf numFmtId="0" fontId="31" fillId="6" borderId="0" xfId="0" applyFont="1" applyFill="1" applyAlignment="1">
      <alignment horizontal="justify" vertical="center"/>
    </xf>
    <xf numFmtId="0" fontId="31" fillId="0" borderId="0" xfId="0" applyFont="1" applyAlignment="1">
      <alignment horizontal="left" vertical="center"/>
    </xf>
    <xf numFmtId="0" fontId="31" fillId="0" borderId="19" xfId="0" applyFont="1" applyBorder="1" applyAlignment="1">
      <alignment horizontal="left" vertical="center"/>
    </xf>
    <xf numFmtId="0" fontId="67" fillId="0" borderId="0" xfId="0" applyFont="1" applyAlignment="1">
      <alignment horizontal="justify" vertical="center"/>
    </xf>
    <xf numFmtId="0" fontId="31" fillId="0" borderId="0" xfId="0" applyFont="1" applyAlignment="1">
      <alignment horizontal="justify" vertical="center" wrapText="1"/>
    </xf>
    <xf numFmtId="3" fontId="0" fillId="0" borderId="0" xfId="0" applyNumberFormat="1"/>
    <xf numFmtId="0" fontId="31" fillId="0" borderId="0" xfId="0" quotePrefix="1" applyFont="1" applyAlignment="1">
      <alignment horizontal="left" vertical="center" wrapText="1"/>
    </xf>
    <xf numFmtId="0" fontId="7" fillId="0" borderId="0" xfId="0" applyFont="1" applyAlignment="1">
      <alignment horizontal="justify" vertical="center"/>
    </xf>
    <xf numFmtId="0" fontId="16" fillId="0" borderId="0" xfId="0" applyFont="1" applyAlignment="1">
      <alignment horizontal="justify" vertical="center"/>
    </xf>
    <xf numFmtId="0" fontId="4" fillId="6" borderId="10" xfId="0" applyFont="1" applyFill="1" applyBorder="1" applyAlignment="1">
      <alignment horizontal="left" vertical="center"/>
    </xf>
    <xf numFmtId="0" fontId="4" fillId="6" borderId="0" xfId="0" applyFont="1" applyFill="1" applyAlignment="1">
      <alignment horizontal="left" vertical="center"/>
    </xf>
    <xf numFmtId="0" fontId="4" fillId="6" borderId="19" xfId="0" applyFont="1" applyFill="1" applyBorder="1" applyAlignment="1">
      <alignment horizontal="left" vertical="center"/>
    </xf>
    <xf numFmtId="0" fontId="3" fillId="6" borderId="10" xfId="0" applyFont="1" applyFill="1" applyBorder="1" applyAlignment="1">
      <alignment horizontal="left" vertical="center"/>
    </xf>
    <xf numFmtId="0" fontId="3" fillId="6" borderId="0" xfId="0" applyFont="1" applyFill="1" applyAlignment="1">
      <alignment horizontal="left" vertical="center"/>
    </xf>
    <xf numFmtId="0" fontId="3" fillId="6" borderId="8" xfId="0" applyFont="1" applyFill="1" applyBorder="1" applyAlignment="1">
      <alignment horizontal="left" vertical="center"/>
    </xf>
    <xf numFmtId="0" fontId="3" fillId="0" borderId="0" xfId="0" applyFont="1" applyAlignment="1">
      <alignment wrapText="1"/>
    </xf>
    <xf numFmtId="0" fontId="95" fillId="0" borderId="0" xfId="0" applyFont="1" applyAlignment="1">
      <alignment horizontal="left" vertical="center" wrapText="1"/>
    </xf>
    <xf numFmtId="0" fontId="33" fillId="2" borderId="2" xfId="0" applyFont="1" applyFill="1" applyBorder="1" applyAlignment="1">
      <alignment wrapText="1"/>
    </xf>
    <xf numFmtId="166" fontId="29" fillId="0" borderId="0" xfId="0" applyNumberFormat="1" applyFont="1" applyAlignment="1">
      <alignment horizontal="right" wrapText="1"/>
    </xf>
    <xf numFmtId="0" fontId="31" fillId="0" borderId="0" xfId="0" applyFont="1" applyAlignment="1">
      <alignment horizontal="right"/>
    </xf>
    <xf numFmtId="3" fontId="31" fillId="0" borderId="0" xfId="0" applyNumberFormat="1" applyFont="1" applyAlignment="1">
      <alignment horizontal="right" wrapText="1"/>
    </xf>
    <xf numFmtId="3" fontId="29" fillId="0" borderId="0" xfId="0" applyNumberFormat="1" applyFont="1" applyAlignment="1">
      <alignment horizontal="right" wrapText="1"/>
    </xf>
    <xf numFmtId="0" fontId="96" fillId="6" borderId="0" xfId="0" applyFont="1" applyFill="1" applyAlignment="1">
      <alignment horizontal="left" vertical="center" wrapText="1"/>
    </xf>
    <xf numFmtId="0" fontId="25" fillId="2" borderId="10" xfId="0" applyFont="1" applyFill="1" applyBorder="1" applyAlignment="1">
      <alignment horizontal="center" vertical="center" wrapText="1"/>
    </xf>
    <xf numFmtId="0" fontId="33" fillId="0" borderId="0" xfId="0" applyFont="1" applyAlignment="1">
      <alignment vertical="center" wrapText="1"/>
    </xf>
    <xf numFmtId="3" fontId="33" fillId="2" borderId="0" xfId="0" applyNumberFormat="1" applyFont="1" applyFill="1" applyAlignment="1">
      <alignment horizontal="right" vertical="center" wrapText="1"/>
    </xf>
    <xf numFmtId="164" fontId="31" fillId="2" borderId="2" xfId="0" applyNumberFormat="1" applyFont="1" applyFill="1" applyBorder="1" applyAlignment="1">
      <alignment horizontal="right" vertical="center" wrapText="1"/>
    </xf>
    <xf numFmtId="164" fontId="31" fillId="4" borderId="2" xfId="0" applyNumberFormat="1" applyFont="1" applyFill="1" applyBorder="1" applyAlignment="1">
      <alignment horizontal="right" vertical="center" wrapText="1"/>
    </xf>
    <xf numFmtId="164" fontId="31" fillId="2" borderId="3" xfId="0" applyNumberFormat="1" applyFont="1" applyFill="1" applyBorder="1" applyAlignment="1">
      <alignment horizontal="right" vertical="center" wrapText="1"/>
    </xf>
    <xf numFmtId="164" fontId="31" fillId="4" borderId="3" xfId="0" applyNumberFormat="1" applyFont="1" applyFill="1" applyBorder="1" applyAlignment="1">
      <alignment horizontal="right" vertical="center" wrapText="1"/>
    </xf>
    <xf numFmtId="0" fontId="33" fillId="2" borderId="0" xfId="0" applyFont="1" applyFill="1" applyAlignment="1">
      <alignment vertical="center" wrapText="1"/>
    </xf>
    <xf numFmtId="3" fontId="31" fillId="6" borderId="18" xfId="0" applyNumberFormat="1" applyFont="1" applyFill="1" applyBorder="1" applyAlignment="1">
      <alignment horizontal="right" vertical="center" wrapText="1"/>
    </xf>
    <xf numFmtId="0" fontId="29" fillId="6" borderId="0" xfId="0" applyFont="1" applyFill="1" applyAlignment="1">
      <alignment vertical="center" wrapText="1"/>
    </xf>
    <xf numFmtId="0" fontId="35" fillId="0" borderId="0" xfId="0" applyFont="1" applyAlignment="1">
      <alignment horizontal="right" vertical="center" wrapText="1"/>
    </xf>
    <xf numFmtId="3" fontId="29" fillId="2" borderId="0" xfId="0" applyNumberFormat="1" applyFont="1" applyFill="1" applyAlignment="1">
      <alignment horizontal="right" vertical="center" wrapText="1"/>
    </xf>
    <xf numFmtId="3" fontId="31" fillId="2" borderId="0" xfId="0" applyNumberFormat="1" applyFont="1" applyFill="1" applyAlignment="1">
      <alignment horizontal="right" vertical="center" wrapText="1"/>
    </xf>
    <xf numFmtId="0" fontId="29" fillId="2" borderId="0" xfId="0" applyFont="1" applyFill="1" applyAlignment="1">
      <alignment horizontal="center" vertical="center" wrapText="1"/>
    </xf>
    <xf numFmtId="3" fontId="30" fillId="2" borderId="14" xfId="0" applyNumberFormat="1" applyFont="1" applyFill="1" applyBorder="1" applyAlignment="1">
      <alignment vertical="center" wrapText="1"/>
    </xf>
    <xf numFmtId="3" fontId="33" fillId="0" borderId="0" xfId="0" applyNumberFormat="1" applyFont="1" applyAlignment="1">
      <alignment vertical="center" wrapText="1"/>
    </xf>
    <xf numFmtId="0" fontId="53" fillId="6" borderId="0" xfId="0" applyFont="1" applyFill="1" applyAlignment="1">
      <alignment vertical="center" wrapText="1"/>
    </xf>
    <xf numFmtId="3" fontId="33" fillId="2" borderId="2" xfId="0" applyNumberFormat="1" applyFont="1" applyFill="1" applyBorder="1" applyAlignment="1">
      <alignment vertical="center" wrapText="1"/>
    </xf>
    <xf numFmtId="164" fontId="31" fillId="0" borderId="3" xfId="0" applyNumberFormat="1" applyFont="1" applyBorder="1" applyAlignment="1">
      <alignment horizontal="right" vertical="center" wrapText="1"/>
    </xf>
    <xf numFmtId="3" fontId="33" fillId="2" borderId="18" xfId="0" applyNumberFormat="1" applyFont="1" applyFill="1" applyBorder="1" applyAlignment="1">
      <alignment vertical="center" wrapText="1"/>
    </xf>
    <xf numFmtId="0" fontId="31" fillId="0" borderId="0" xfId="0" applyFont="1" applyAlignment="1">
      <alignment vertical="center" wrapText="1"/>
    </xf>
    <xf numFmtId="3" fontId="31" fillId="4" borderId="18" xfId="0" applyNumberFormat="1" applyFont="1" applyFill="1" applyBorder="1" applyAlignment="1">
      <alignment horizontal="right" vertical="center" wrapText="1"/>
    </xf>
    <xf numFmtId="164" fontId="29" fillId="4" borderId="14" xfId="0" applyNumberFormat="1" applyFont="1" applyFill="1" applyBorder="1" applyAlignment="1">
      <alignment horizontal="right" vertical="center" wrapText="1"/>
    </xf>
    <xf numFmtId="3" fontId="33" fillId="2" borderId="5" xfId="0" applyNumberFormat="1" applyFont="1" applyFill="1" applyBorder="1" applyAlignment="1">
      <alignment vertical="center" wrapText="1"/>
    </xf>
    <xf numFmtId="164" fontId="33" fillId="2" borderId="0" xfId="0" applyNumberFormat="1" applyFont="1" applyFill="1" applyAlignment="1">
      <alignment horizontal="right" vertical="center" wrapText="1"/>
    </xf>
    <xf numFmtId="164" fontId="36" fillId="2" borderId="0" xfId="0" applyNumberFormat="1" applyFont="1" applyFill="1" applyAlignment="1">
      <alignment horizontal="right" vertical="center" wrapText="1"/>
    </xf>
    <xf numFmtId="3" fontId="30" fillId="2" borderId="0" xfId="0" applyNumberFormat="1" applyFont="1" applyFill="1" applyAlignment="1">
      <alignment vertical="center" wrapText="1"/>
    </xf>
    <xf numFmtId="164" fontId="29" fillId="2" borderId="2" xfId="0" applyNumberFormat="1" applyFont="1" applyFill="1" applyBorder="1" applyAlignment="1">
      <alignment horizontal="right" vertical="center" wrapText="1"/>
    </xf>
    <xf numFmtId="3" fontId="0" fillId="2" borderId="0" xfId="0" applyNumberFormat="1" applyFill="1" applyAlignment="1">
      <alignment vertical="center"/>
    </xf>
    <xf numFmtId="3" fontId="29" fillId="4" borderId="0" xfId="0" applyNumberFormat="1" applyFont="1" applyFill="1" applyAlignment="1">
      <alignment horizontal="right" vertical="center" wrapText="1"/>
    </xf>
    <xf numFmtId="0" fontId="32" fillId="6" borderId="0" xfId="0" applyFont="1" applyFill="1" applyAlignment="1">
      <alignment vertical="center" wrapText="1"/>
    </xf>
    <xf numFmtId="0" fontId="29" fillId="4" borderId="0" xfId="0" applyFont="1" applyFill="1" applyAlignment="1">
      <alignment horizontal="right" vertical="center" wrapText="1"/>
    </xf>
    <xf numFmtId="169" fontId="29" fillId="0" borderId="2" xfId="0" applyNumberFormat="1" applyFont="1" applyBorder="1" applyAlignment="1">
      <alignment horizontal="right" vertical="center" wrapText="1"/>
    </xf>
    <xf numFmtId="166" fontId="31" fillId="4" borderId="3" xfId="0" applyNumberFormat="1" applyFont="1" applyFill="1" applyBorder="1" applyAlignment="1">
      <alignment horizontal="right" vertical="center" wrapText="1"/>
    </xf>
    <xf numFmtId="3" fontId="15" fillId="4" borderId="0" xfId="0" applyNumberFormat="1" applyFont="1" applyFill="1" applyAlignment="1">
      <alignment horizontal="right" vertical="center" wrapText="1"/>
    </xf>
    <xf numFmtId="0" fontId="1" fillId="0" borderId="0" xfId="0" applyFont="1" applyAlignment="1">
      <alignment vertical="center" wrapText="1"/>
    </xf>
    <xf numFmtId="164" fontId="23" fillId="0" borderId="0" xfId="0" applyNumberFormat="1" applyFont="1" applyAlignment="1">
      <alignment horizontal="right" vertical="top" wrapText="1"/>
    </xf>
    <xf numFmtId="0" fontId="56" fillId="0" borderId="0" xfId="0" applyFont="1" applyAlignment="1">
      <alignment horizontal="right" vertical="center" wrapText="1"/>
    </xf>
    <xf numFmtId="9" fontId="33" fillId="0" borderId="0" xfId="0" applyNumberFormat="1" applyFont="1" applyAlignment="1">
      <alignment horizontal="right" vertical="center" wrapText="1"/>
    </xf>
    <xf numFmtId="0" fontId="53" fillId="0" borderId="0" xfId="0" applyFont="1" applyAlignment="1">
      <alignment vertical="center" wrapText="1"/>
    </xf>
    <xf numFmtId="164" fontId="29" fillId="2" borderId="14" xfId="0" applyNumberFormat="1" applyFont="1" applyFill="1" applyBorder="1" applyAlignment="1">
      <alignment horizontal="right" vertical="center" wrapText="1"/>
    </xf>
    <xf numFmtId="164" fontId="31" fillId="4" borderId="5" xfId="0" applyNumberFormat="1" applyFont="1" applyFill="1" applyBorder="1" applyAlignment="1">
      <alignment horizontal="right" vertical="center" wrapText="1"/>
    </xf>
    <xf numFmtId="0" fontId="7" fillId="2" borderId="0" xfId="0" applyFont="1" applyFill="1" applyAlignment="1">
      <alignment horizontal="left" vertical="center"/>
    </xf>
    <xf numFmtId="0" fontId="51" fillId="2" borderId="0" xfId="0" applyFont="1" applyFill="1" applyAlignment="1">
      <alignment vertical="center"/>
    </xf>
    <xf numFmtId="164" fontId="30" fillId="2" borderId="14" xfId="0" applyNumberFormat="1" applyFont="1" applyFill="1" applyBorder="1" applyAlignment="1">
      <alignment horizontal="right" vertical="center" wrapText="1"/>
    </xf>
    <xf numFmtId="0" fontId="51" fillId="2" borderId="0" xfId="0" applyFont="1" applyFill="1" applyAlignment="1">
      <alignment vertical="center" wrapText="1"/>
    </xf>
    <xf numFmtId="0" fontId="31" fillId="0" borderId="0" xfId="0" applyFont="1" applyAlignment="1">
      <alignment vertical="center"/>
    </xf>
    <xf numFmtId="0" fontId="33" fillId="0" borderId="0" xfId="0" applyFont="1" applyAlignment="1">
      <alignment wrapText="1"/>
    </xf>
    <xf numFmtId="164" fontId="0" fillId="2" borderId="0" xfId="0" applyNumberFormat="1" applyFill="1" applyAlignment="1">
      <alignment vertical="center"/>
    </xf>
    <xf numFmtId="164" fontId="31" fillId="0" borderId="2" xfId="0" applyNumberFormat="1" applyFont="1" applyBorder="1" applyAlignment="1">
      <alignment horizontal="right" vertical="center" wrapText="1"/>
    </xf>
    <xf numFmtId="0" fontId="30" fillId="2" borderId="13" xfId="0" applyFont="1" applyFill="1" applyBorder="1" applyAlignment="1">
      <alignment vertical="center" wrapText="1"/>
    </xf>
    <xf numFmtId="164" fontId="29" fillId="0" borderId="0" xfId="0" applyNumberFormat="1" applyFont="1" applyAlignment="1">
      <alignment horizontal="right" vertical="center" wrapText="1"/>
    </xf>
    <xf numFmtId="164" fontId="29" fillId="0" borderId="14" xfId="0" applyNumberFormat="1" applyFont="1" applyBorder="1" applyAlignment="1">
      <alignment horizontal="right" vertical="center" wrapText="1"/>
    </xf>
    <xf numFmtId="166" fontId="29" fillId="0" borderId="14" xfId="0" applyNumberFormat="1" applyFont="1" applyBorder="1" applyAlignment="1">
      <alignment horizontal="right" vertical="center" wrapText="1"/>
    </xf>
    <xf numFmtId="166" fontId="29" fillId="4" borderId="14" xfId="0" applyNumberFormat="1" applyFont="1" applyFill="1" applyBorder="1" applyAlignment="1">
      <alignment horizontal="right" vertical="center" wrapText="1"/>
    </xf>
    <xf numFmtId="166" fontId="29" fillId="0" borderId="0" xfId="0" applyNumberFormat="1" applyFont="1" applyAlignment="1">
      <alignment horizontal="right" vertical="center" wrapText="1"/>
    </xf>
    <xf numFmtId="166" fontId="31" fillId="4" borderId="5" xfId="0" applyNumberFormat="1" applyFont="1" applyFill="1" applyBorder="1" applyAlignment="1">
      <alignment horizontal="right" vertical="center" wrapText="1"/>
    </xf>
    <xf numFmtId="169" fontId="31" fillId="0" borderId="3" xfId="0" applyNumberFormat="1" applyFont="1" applyBorder="1" applyAlignment="1">
      <alignment horizontal="right" wrapText="1"/>
    </xf>
    <xf numFmtId="166" fontId="29" fillId="0" borderId="2" xfId="0" applyNumberFormat="1" applyFont="1" applyBorder="1" applyAlignment="1">
      <alignment horizontal="right" vertical="center" wrapText="1"/>
    </xf>
    <xf numFmtId="166" fontId="29" fillId="4" borderId="2" xfId="0" applyNumberFormat="1" applyFont="1" applyFill="1" applyBorder="1" applyAlignment="1">
      <alignment horizontal="right" vertical="center" wrapText="1"/>
    </xf>
    <xf numFmtId="0" fontId="21" fillId="2" borderId="10" xfId="0" applyFont="1" applyFill="1" applyBorder="1" applyAlignment="1">
      <alignment vertical="center" wrapText="1"/>
    </xf>
    <xf numFmtId="164" fontId="31" fillId="0" borderId="5" xfId="0" applyNumberFormat="1" applyFont="1" applyBorder="1" applyAlignment="1">
      <alignment horizontal="right" vertical="center" wrapText="1"/>
    </xf>
    <xf numFmtId="164" fontId="29" fillId="0" borderId="2" xfId="0" applyNumberFormat="1" applyFont="1" applyBorder="1" applyAlignment="1">
      <alignment horizontal="right" vertical="center" wrapText="1"/>
    </xf>
    <xf numFmtId="166" fontId="31" fillId="4" borderId="2" xfId="0" applyNumberFormat="1" applyFont="1" applyFill="1" applyBorder="1" applyAlignment="1">
      <alignment horizontal="right" vertical="center" wrapText="1"/>
    </xf>
    <xf numFmtId="3" fontId="31" fillId="4" borderId="3" xfId="0" applyNumberFormat="1" applyFont="1" applyFill="1" applyBorder="1" applyAlignment="1">
      <alignment horizontal="right" vertical="center" wrapText="1"/>
    </xf>
    <xf numFmtId="0" fontId="30" fillId="2" borderId="14" xfId="0" applyFont="1" applyFill="1" applyBorder="1" applyAlignment="1">
      <alignment horizontal="justify" vertical="center" wrapText="1"/>
    </xf>
    <xf numFmtId="164" fontId="31" fillId="2" borderId="0" xfId="0" applyNumberFormat="1" applyFont="1" applyFill="1" applyAlignment="1">
      <alignment horizontal="right" vertical="center" wrapText="1"/>
    </xf>
    <xf numFmtId="0" fontId="33" fillId="2" borderId="2" xfId="0" applyFont="1" applyFill="1" applyBorder="1" applyAlignment="1">
      <alignment horizontal="justify" vertical="center" wrapText="1"/>
    </xf>
    <xf numFmtId="0" fontId="30" fillId="2" borderId="0" xfId="0" applyFont="1" applyFill="1" applyAlignment="1">
      <alignment horizontal="justify" vertical="center" wrapText="1"/>
    </xf>
    <xf numFmtId="0" fontId="33" fillId="2" borderId="2" xfId="0" quotePrefix="1" applyFont="1" applyFill="1" applyBorder="1" applyAlignment="1">
      <alignment vertical="center" wrapText="1"/>
    </xf>
    <xf numFmtId="0" fontId="53" fillId="2" borderId="0" xfId="0" applyFont="1" applyFill="1" applyAlignment="1">
      <alignment vertical="center" wrapText="1"/>
    </xf>
    <xf numFmtId="0" fontId="21" fillId="2" borderId="0" xfId="0" applyFont="1" applyFill="1" applyAlignment="1">
      <alignment vertical="center"/>
    </xf>
    <xf numFmtId="0" fontId="21" fillId="2" borderId="0" xfId="0" applyFont="1" applyFill="1" applyAlignment="1">
      <alignment vertical="center" wrapText="1"/>
    </xf>
    <xf numFmtId="3" fontId="29" fillId="4" borderId="14" xfId="0" applyNumberFormat="1" applyFont="1" applyFill="1" applyBorder="1" applyAlignment="1">
      <alignment horizontal="right" vertical="center" wrapText="1"/>
    </xf>
    <xf numFmtId="0" fontId="33" fillId="2" borderId="3" xfId="0" applyFont="1" applyFill="1" applyBorder="1" applyAlignment="1">
      <alignment vertical="center" wrapText="1"/>
    </xf>
    <xf numFmtId="3" fontId="31" fillId="4" borderId="11" xfId="0" applyNumberFormat="1" applyFont="1" applyFill="1" applyBorder="1" applyAlignment="1">
      <alignment horizontal="right" vertical="center" wrapText="1"/>
    </xf>
    <xf numFmtId="3" fontId="31" fillId="4" borderId="2" xfId="0" applyNumberFormat="1" applyFont="1" applyFill="1" applyBorder="1" applyAlignment="1">
      <alignment horizontal="right" vertical="center" wrapText="1"/>
    </xf>
    <xf numFmtId="3" fontId="31" fillId="4" borderId="0" xfId="0" applyNumberFormat="1" applyFont="1" applyFill="1" applyAlignment="1">
      <alignment horizontal="right" vertical="center" wrapText="1"/>
    </xf>
    <xf numFmtId="3" fontId="29" fillId="4" borderId="13" xfId="0" applyNumberFormat="1" applyFont="1" applyFill="1" applyBorder="1" applyAlignment="1">
      <alignment horizontal="right" vertical="center" wrapText="1"/>
    </xf>
    <xf numFmtId="166" fontId="31" fillId="0" borderId="3" xfId="0" applyNumberFormat="1" applyFont="1" applyBorder="1" applyAlignment="1">
      <alignment horizontal="right" vertical="center" wrapText="1"/>
    </xf>
    <xf numFmtId="0" fontId="31" fillId="4" borderId="0" xfId="0" applyFont="1" applyFill="1" applyAlignment="1">
      <alignment horizontal="right" vertical="center" wrapText="1"/>
    </xf>
    <xf numFmtId="166" fontId="31" fillId="0" borderId="3" xfId="0" applyNumberFormat="1" applyFont="1" applyBorder="1" applyAlignment="1">
      <alignment horizontal="right" wrapText="1"/>
    </xf>
    <xf numFmtId="164" fontId="29" fillId="0" borderId="3" xfId="0" applyNumberFormat="1" applyFont="1" applyBorder="1" applyAlignment="1">
      <alignment horizontal="right" vertical="center" wrapText="1"/>
    </xf>
    <xf numFmtId="164" fontId="33" fillId="0" borderId="3" xfId="0" applyNumberFormat="1" applyFont="1" applyBorder="1" applyAlignment="1">
      <alignment horizontal="right" vertical="center" wrapText="1"/>
    </xf>
    <xf numFmtId="0" fontId="30" fillId="2" borderId="8" xfId="0" applyFont="1" applyFill="1" applyBorder="1" applyAlignment="1">
      <alignment vertical="center" wrapText="1"/>
    </xf>
    <xf numFmtId="164" fontId="33" fillId="4" borderId="0" xfId="0" applyNumberFormat="1" applyFont="1" applyFill="1" applyAlignment="1">
      <alignment horizontal="right" vertical="center" wrapText="1"/>
    </xf>
    <xf numFmtId="0" fontId="30" fillId="0" borderId="0" xfId="0" applyFont="1" applyAlignment="1">
      <alignment vertical="center"/>
    </xf>
    <xf numFmtId="164" fontId="29" fillId="0" borderId="11" xfId="0" applyNumberFormat="1" applyFont="1" applyBorder="1" applyAlignment="1">
      <alignment horizontal="right" vertical="center" wrapText="1"/>
    </xf>
    <xf numFmtId="0" fontId="29" fillId="0" borderId="0" xfId="0" applyFont="1" applyAlignment="1">
      <alignment vertical="center"/>
    </xf>
    <xf numFmtId="3" fontId="31" fillId="4" borderId="0" xfId="0" applyNumberFormat="1" applyFont="1" applyFill="1" applyAlignment="1">
      <alignment horizontal="right" wrapText="1"/>
    </xf>
    <xf numFmtId="0" fontId="93" fillId="0" borderId="0" xfId="0" applyFont="1" applyAlignment="1">
      <alignment horizontal="right" vertical="center" wrapText="1"/>
    </xf>
    <xf numFmtId="0" fontId="98" fillId="2" borderId="0" xfId="0" applyFont="1" applyFill="1" applyAlignment="1">
      <alignment vertical="center" wrapText="1"/>
    </xf>
    <xf numFmtId="14" fontId="18" fillId="4" borderId="11" xfId="0" applyNumberFormat="1" applyFont="1" applyFill="1" applyBorder="1" applyAlignment="1">
      <alignment horizontal="right" vertical="center" wrapText="1"/>
    </xf>
    <xf numFmtId="171" fontId="31" fillId="4" borderId="0" xfId="0" applyNumberFormat="1" applyFont="1" applyFill="1" applyAlignment="1">
      <alignment horizontal="right" vertical="center" wrapText="1"/>
    </xf>
    <xf numFmtId="0" fontId="93" fillId="6" borderId="0" xfId="0" applyFont="1" applyFill="1" applyAlignment="1">
      <alignment vertical="center" wrapText="1"/>
    </xf>
    <xf numFmtId="171" fontId="31" fillId="0" borderId="0" xfId="0" applyNumberFormat="1" applyFont="1" applyAlignment="1">
      <alignment horizontal="right" vertical="center" wrapText="1"/>
    </xf>
    <xf numFmtId="0" fontId="98" fillId="6" borderId="0" xfId="0" applyFont="1" applyFill="1" applyAlignment="1">
      <alignment vertical="center" wrapText="1"/>
    </xf>
    <xf numFmtId="0" fontId="29" fillId="4" borderId="0" xfId="0" applyFont="1" applyFill="1" applyAlignment="1">
      <alignment horizontal="center" vertical="center" wrapText="1"/>
    </xf>
    <xf numFmtId="169" fontId="29" fillId="0" borderId="3" xfId="0" applyNumberFormat="1" applyFont="1" applyBorder="1" applyAlignment="1">
      <alignment horizontal="right" vertical="center" wrapText="1"/>
    </xf>
    <xf numFmtId="169" fontId="29" fillId="0" borderId="11" xfId="0" applyNumberFormat="1" applyFont="1" applyBorder="1" applyAlignment="1">
      <alignment horizontal="right" vertical="center" wrapText="1"/>
    </xf>
    <xf numFmtId="169" fontId="31" fillId="0" borderId="2" xfId="0" applyNumberFormat="1" applyFont="1" applyBorder="1" applyAlignment="1">
      <alignment horizontal="right" vertical="center" wrapText="1"/>
    </xf>
    <xf numFmtId="169" fontId="29" fillId="0" borderId="14" xfId="0" applyNumberFormat="1" applyFont="1" applyBorder="1" applyAlignment="1">
      <alignment horizontal="right" vertical="center" wrapText="1"/>
    </xf>
    <xf numFmtId="0" fontId="29" fillId="6" borderId="14" xfId="0" applyFont="1" applyFill="1" applyBorder="1" applyAlignment="1">
      <alignment vertical="center" wrapText="1"/>
    </xf>
    <xf numFmtId="0" fontId="29" fillId="6" borderId="10" xfId="0" applyFont="1" applyFill="1" applyBorder="1" applyAlignment="1">
      <alignment vertical="center" wrapText="1"/>
    </xf>
    <xf numFmtId="164" fontId="31" fillId="2" borderId="10" xfId="0" applyNumberFormat="1" applyFont="1" applyFill="1" applyBorder="1" applyAlignment="1">
      <alignment horizontal="right" vertical="center" wrapText="1"/>
    </xf>
    <xf numFmtId="169" fontId="31" fillId="0" borderId="5" xfId="0" applyNumberFormat="1" applyFont="1" applyBorder="1" applyAlignment="1">
      <alignment horizontal="right" vertical="center" wrapText="1"/>
    </xf>
    <xf numFmtId="164" fontId="30" fillId="0" borderId="0" xfId="0" applyNumberFormat="1" applyFont="1" applyAlignment="1">
      <alignment horizontal="right" vertical="center" wrapText="1"/>
    </xf>
    <xf numFmtId="164" fontId="33" fillId="0" borderId="2" xfId="0" applyNumberFormat="1" applyFont="1" applyBorder="1" applyAlignment="1">
      <alignment horizontal="right" vertical="center" wrapText="1"/>
    </xf>
    <xf numFmtId="3" fontId="45" fillId="2" borderId="0" xfId="0" applyNumberFormat="1" applyFont="1" applyFill="1" applyAlignment="1">
      <alignment horizontal="right" vertical="center"/>
    </xf>
    <xf numFmtId="166" fontId="31" fillId="0" borderId="0" xfId="0" applyNumberFormat="1" applyFont="1" applyAlignment="1">
      <alignment horizontal="right" vertical="center" wrapText="1"/>
    </xf>
    <xf numFmtId="166" fontId="31" fillId="4" borderId="0" xfId="0" applyNumberFormat="1" applyFont="1" applyFill="1" applyAlignment="1">
      <alignment horizontal="right" vertical="center" wrapText="1"/>
    </xf>
    <xf numFmtId="0" fontId="29" fillId="4" borderId="14" xfId="0" applyFont="1" applyFill="1" applyBorder="1" applyAlignment="1">
      <alignment horizontal="center" vertical="center" wrapText="1"/>
    </xf>
    <xf numFmtId="0" fontId="29" fillId="0" borderId="14" xfId="0" applyFont="1" applyBorder="1" applyAlignment="1">
      <alignment horizontal="center" vertical="center" wrapText="1"/>
    </xf>
    <xf numFmtId="0" fontId="56" fillId="0" borderId="0" xfId="0" applyFont="1" applyAlignment="1">
      <alignment horizontal="left" vertical="center" wrapText="1"/>
    </xf>
    <xf numFmtId="166" fontId="31" fillId="2" borderId="2" xfId="0" applyNumberFormat="1" applyFont="1" applyFill="1" applyBorder="1" applyAlignment="1">
      <alignment horizontal="right" vertical="center" wrapText="1"/>
    </xf>
    <xf numFmtId="0" fontId="45" fillId="2" borderId="0" xfId="0" applyFont="1" applyFill="1" applyAlignment="1">
      <alignment horizontal="right" vertical="center"/>
    </xf>
    <xf numFmtId="0" fontId="5" fillId="4" borderId="0" xfId="0" applyFont="1" applyFill="1" applyAlignment="1">
      <alignment horizontal="right" vertical="center" wrapText="1"/>
    </xf>
    <xf numFmtId="0" fontId="25" fillId="0" borderId="3" xfId="0" applyFont="1" applyBorder="1" applyAlignment="1">
      <alignment horizontal="right" vertical="center" wrapText="1"/>
    </xf>
    <xf numFmtId="0" fontId="25" fillId="0" borderId="0" xfId="0" applyFont="1" applyAlignment="1">
      <alignment vertical="center" wrapText="1"/>
    </xf>
    <xf numFmtId="0" fontId="33" fillId="6" borderId="0" xfId="0" applyFont="1" applyFill="1" applyAlignment="1">
      <alignment horizontal="left" vertical="center" wrapText="1"/>
    </xf>
    <xf numFmtId="0" fontId="33" fillId="6" borderId="2" xfId="0" applyFont="1" applyFill="1" applyBorder="1" applyAlignment="1">
      <alignment horizontal="left" vertical="center" wrapText="1"/>
    </xf>
    <xf numFmtId="3" fontId="30" fillId="0" borderId="18" xfId="0" applyNumberFormat="1" applyFont="1" applyBorder="1" applyAlignment="1">
      <alignment vertical="center" wrapText="1"/>
    </xf>
    <xf numFmtId="0" fontId="30" fillId="0" borderId="3" xfId="0" applyFont="1" applyBorder="1" applyAlignment="1">
      <alignment vertical="center" wrapText="1"/>
    </xf>
    <xf numFmtId="3" fontId="36" fillId="0" borderId="0" xfId="0" applyNumberFormat="1" applyFont="1" applyAlignment="1">
      <alignment horizontal="right" vertical="center" wrapText="1"/>
    </xf>
    <xf numFmtId="0" fontId="16" fillId="0" borderId="0" xfId="0" applyFont="1" applyAlignment="1">
      <alignment horizontal="justify" vertical="center" wrapText="1"/>
    </xf>
    <xf numFmtId="0" fontId="30" fillId="6" borderId="14" xfId="0" applyFont="1" applyFill="1" applyBorder="1" applyAlignment="1">
      <alignment horizontal="left" vertical="center" wrapText="1"/>
    </xf>
    <xf numFmtId="164" fontId="31" fillId="4" borderId="11" xfId="0" applyNumberFormat="1" applyFont="1" applyFill="1" applyBorder="1" applyAlignment="1">
      <alignment horizontal="right" vertical="center" wrapText="1"/>
    </xf>
    <xf numFmtId="0" fontId="29" fillId="5" borderId="14" xfId="0" applyFont="1" applyFill="1" applyBorder="1" applyAlignment="1">
      <alignment vertical="center" wrapText="1"/>
    </xf>
    <xf numFmtId="0" fontId="36" fillId="2" borderId="2" xfId="0" applyFont="1" applyFill="1" applyBorder="1" applyAlignment="1">
      <alignment vertical="center" wrapText="1"/>
    </xf>
    <xf numFmtId="0" fontId="36" fillId="0" borderId="2" xfId="0" applyFont="1" applyBorder="1" applyAlignment="1">
      <alignment vertical="center" wrapText="1"/>
    </xf>
    <xf numFmtId="0" fontId="33" fillId="0" borderId="5" xfId="0" applyFont="1" applyBorder="1" applyAlignment="1">
      <alignment vertical="center" wrapText="1"/>
    </xf>
    <xf numFmtId="0" fontId="36" fillId="0" borderId="5" xfId="0" applyFont="1" applyBorder="1" applyAlignment="1">
      <alignment vertical="center" wrapText="1"/>
    </xf>
    <xf numFmtId="3" fontId="29" fillId="0" borderId="14" xfId="0" applyNumberFormat="1" applyFont="1" applyBorder="1" applyAlignment="1">
      <alignment horizontal="right" vertical="center" wrapText="1"/>
    </xf>
    <xf numFmtId="0" fontId="18" fillId="2" borderId="14" xfId="0" applyFont="1" applyFill="1" applyBorder="1" applyAlignment="1">
      <alignment vertical="center"/>
    </xf>
    <xf numFmtId="0" fontId="33" fillId="0" borderId="3" xfId="0" applyFont="1" applyBorder="1" applyAlignment="1">
      <alignment vertical="center" wrapText="1"/>
    </xf>
    <xf numFmtId="3" fontId="33" fillId="4" borderId="0" xfId="0" applyNumberFormat="1" applyFont="1" applyFill="1" applyAlignment="1">
      <alignment horizontal="right" vertical="center" wrapText="1"/>
    </xf>
    <xf numFmtId="3" fontId="30" fillId="0" borderId="0" xfId="0" applyNumberFormat="1" applyFont="1" applyAlignment="1">
      <alignment horizontal="right" vertical="center" wrapText="1"/>
    </xf>
    <xf numFmtId="3" fontId="35" fillId="0" borderId="0" xfId="0" applyNumberFormat="1" applyFont="1" applyAlignment="1">
      <alignment horizontal="right" vertical="center" wrapText="1"/>
    </xf>
    <xf numFmtId="3" fontId="31" fillId="6" borderId="2" xfId="0" applyNumberFormat="1" applyFont="1" applyFill="1" applyBorder="1" applyAlignment="1">
      <alignment horizontal="right" vertical="center" wrapText="1"/>
    </xf>
    <xf numFmtId="0" fontId="31" fillId="6" borderId="2" xfId="0" applyFont="1" applyFill="1" applyBorder="1" applyAlignment="1">
      <alignment horizontal="left" vertical="center" wrapText="1"/>
    </xf>
    <xf numFmtId="0" fontId="53" fillId="0" borderId="0" xfId="0" applyFont="1" applyAlignment="1">
      <alignment horizontal="right" vertical="center" wrapText="1"/>
    </xf>
    <xf numFmtId="3" fontId="31" fillId="0" borderId="11" xfId="0" applyNumberFormat="1" applyFont="1" applyBorder="1" applyAlignment="1">
      <alignment horizontal="right" vertical="center" wrapText="1"/>
    </xf>
    <xf numFmtId="3" fontId="31" fillId="0" borderId="3" xfId="0" applyNumberFormat="1" applyFont="1" applyBorder="1" applyAlignment="1">
      <alignment horizontal="right" vertical="center" wrapText="1"/>
    </xf>
    <xf numFmtId="0" fontId="82" fillId="0" borderId="0" xfId="0" applyFont="1" applyAlignment="1">
      <alignment horizontal="left" vertical="center" wrapText="1"/>
    </xf>
    <xf numFmtId="0" fontId="79" fillId="0" borderId="0" xfId="0" applyFont="1" applyAlignment="1">
      <alignment vertical="center"/>
    </xf>
    <xf numFmtId="0" fontId="64" fillId="0" borderId="24" xfId="9" applyBorder="1" applyAlignment="1">
      <alignment vertical="center" wrapText="1"/>
    </xf>
    <xf numFmtId="40" fontId="78" fillId="13" borderId="16" xfId="0" applyNumberFormat="1" applyFont="1" applyFill="1" applyBorder="1" applyAlignment="1">
      <alignment horizontal="right" vertical="center" wrapText="1"/>
    </xf>
    <xf numFmtId="40" fontId="78" fillId="13" borderId="15" xfId="0" applyNumberFormat="1" applyFont="1" applyFill="1" applyBorder="1" applyAlignment="1">
      <alignment horizontal="right" vertical="center" wrapText="1"/>
    </xf>
    <xf numFmtId="40" fontId="78" fillId="0" borderId="16" xfId="0" applyNumberFormat="1" applyFont="1" applyBorder="1" applyAlignment="1">
      <alignment horizontal="right" vertical="center" wrapText="1"/>
    </xf>
    <xf numFmtId="40" fontId="78" fillId="0" borderId="15" xfId="0" applyNumberFormat="1" applyFont="1" applyBorder="1" applyAlignment="1">
      <alignment horizontal="right" vertical="center" wrapText="1"/>
    </xf>
    <xf numFmtId="40" fontId="78" fillId="13" borderId="16" xfId="9" applyNumberFormat="1" applyFont="1" applyFill="1" applyBorder="1" applyAlignment="1">
      <alignment horizontal="right" vertical="center" wrapText="1"/>
    </xf>
    <xf numFmtId="40" fontId="78" fillId="9" borderId="16" xfId="9" applyNumberFormat="1" applyFont="1" applyFill="1" applyBorder="1" applyAlignment="1">
      <alignment horizontal="right" vertical="center" wrapText="1"/>
    </xf>
    <xf numFmtId="40" fontId="78" fillId="13" borderId="15" xfId="9" applyNumberFormat="1" applyFont="1" applyFill="1" applyBorder="1" applyAlignment="1">
      <alignment horizontal="right" vertical="center" wrapText="1"/>
    </xf>
    <xf numFmtId="40" fontId="78" fillId="4" borderId="16" xfId="9" applyNumberFormat="1" applyFont="1" applyFill="1" applyBorder="1" applyAlignment="1">
      <alignment horizontal="right" vertical="center" wrapText="1"/>
    </xf>
    <xf numFmtId="40" fontId="78" fillId="9" borderId="15" xfId="9" applyNumberFormat="1" applyFont="1" applyFill="1" applyBorder="1" applyAlignment="1">
      <alignment horizontal="right" vertical="center" wrapText="1"/>
    </xf>
    <xf numFmtId="165" fontId="77" fillId="7" borderId="16" xfId="0" applyNumberFormat="1" applyFont="1" applyFill="1" applyBorder="1" applyAlignment="1">
      <alignment horizontal="right" vertical="center" wrapText="1"/>
    </xf>
    <xf numFmtId="165" fontId="77" fillId="7" borderId="15" xfId="0" applyNumberFormat="1" applyFont="1" applyFill="1" applyBorder="1" applyAlignment="1">
      <alignment horizontal="right" vertical="center" wrapText="1"/>
    </xf>
    <xf numFmtId="0" fontId="33" fillId="0" borderId="0" xfId="0" applyFont="1" applyAlignment="1">
      <alignment horizontal="left" vertical="center" wrapText="1"/>
    </xf>
    <xf numFmtId="164" fontId="45" fillId="2" borderId="0" xfId="0" applyNumberFormat="1" applyFont="1" applyFill="1" applyAlignment="1">
      <alignment horizontal="right" vertical="center"/>
    </xf>
    <xf numFmtId="166" fontId="29" fillId="2" borderId="2" xfId="0" applyNumberFormat="1" applyFont="1" applyFill="1" applyBorder="1" applyAlignment="1">
      <alignment horizontal="right" vertical="center" wrapText="1"/>
    </xf>
    <xf numFmtId="3" fontId="31" fillId="4" borderId="19" xfId="0" applyNumberFormat="1" applyFont="1" applyFill="1" applyBorder="1" applyAlignment="1">
      <alignment horizontal="right" vertical="center" wrapText="1"/>
    </xf>
    <xf numFmtId="172" fontId="31" fillId="4" borderId="2" xfId="0" applyNumberFormat="1" applyFont="1" applyFill="1" applyBorder="1" applyAlignment="1">
      <alignment horizontal="right" vertical="center" wrapText="1"/>
    </xf>
    <xf numFmtId="0" fontId="60" fillId="0" borderId="0" xfId="0" applyFont="1" applyAlignment="1">
      <alignment horizontal="justify" vertical="center"/>
    </xf>
    <xf numFmtId="0" fontId="31" fillId="0" borderId="14" xfId="0" applyFont="1" applyBorder="1" applyAlignment="1">
      <alignment horizontal="right" vertical="center" wrapText="1"/>
    </xf>
    <xf numFmtId="0" fontId="105" fillId="0" borderId="0" xfId="10" applyAlignment="1">
      <alignment vertical="center"/>
    </xf>
    <xf numFmtId="0" fontId="103" fillId="0" borderId="0" xfId="0" applyFont="1" applyAlignment="1">
      <alignment vertical="center"/>
    </xf>
    <xf numFmtId="0" fontId="100" fillId="0" borderId="0" xfId="0" applyFont="1" applyAlignment="1">
      <alignment vertical="center"/>
    </xf>
    <xf numFmtId="0" fontId="100" fillId="11" borderId="0" xfId="0" applyFont="1" applyFill="1" applyAlignment="1">
      <alignment vertical="center"/>
    </xf>
    <xf numFmtId="0" fontId="101" fillId="20" borderId="23" xfId="0" applyFont="1" applyFill="1" applyBorder="1" applyAlignment="1">
      <alignment vertical="center" wrapText="1"/>
    </xf>
    <xf numFmtId="0" fontId="101" fillId="20" borderId="23" xfId="0" applyFont="1" applyFill="1" applyBorder="1" applyAlignment="1">
      <alignment horizontal="center" vertical="center" wrapText="1"/>
    </xf>
    <xf numFmtId="173" fontId="101" fillId="20" borderId="23" xfId="0" applyNumberFormat="1" applyFont="1" applyFill="1" applyBorder="1" applyAlignment="1">
      <alignment vertical="center"/>
    </xf>
    <xf numFmtId="41" fontId="101" fillId="20" borderId="23" xfId="0" applyNumberFormat="1" applyFont="1" applyFill="1" applyBorder="1" applyAlignment="1">
      <alignment vertical="center"/>
    </xf>
    <xf numFmtId="0" fontId="101" fillId="0" borderId="0" xfId="0" applyFont="1" applyAlignment="1">
      <alignment vertical="center"/>
    </xf>
    <xf numFmtId="0" fontId="101" fillId="19" borderId="23" xfId="0" applyFont="1" applyFill="1" applyBorder="1" applyAlignment="1">
      <alignment vertical="center" wrapText="1"/>
    </xf>
    <xf numFmtId="0" fontId="101" fillId="19" borderId="23" xfId="0" applyFont="1" applyFill="1" applyBorder="1" applyAlignment="1">
      <alignment horizontal="center" vertical="center" wrapText="1"/>
    </xf>
    <xf numFmtId="41" fontId="101" fillId="19" borderId="23" xfId="0" applyNumberFormat="1" applyFont="1" applyFill="1" applyBorder="1" applyAlignment="1">
      <alignment vertical="center"/>
    </xf>
    <xf numFmtId="167" fontId="101" fillId="19" borderId="23" xfId="0" applyNumberFormat="1" applyFont="1" applyFill="1" applyBorder="1" applyAlignment="1">
      <alignment vertical="center"/>
    </xf>
    <xf numFmtId="0" fontId="100" fillId="0" borderId="0" xfId="0" applyFont="1" applyAlignment="1">
      <alignment horizontal="center" vertical="center"/>
    </xf>
    <xf numFmtId="173" fontId="100" fillId="0" borderId="0" xfId="0" applyNumberFormat="1" applyFont="1" applyAlignment="1">
      <alignment horizontal="right" vertical="center"/>
    </xf>
    <xf numFmtId="41" fontId="100" fillId="0" borderId="0" xfId="0" applyNumberFormat="1" applyFont="1" applyAlignment="1">
      <alignment horizontal="right" vertical="center"/>
    </xf>
    <xf numFmtId="4" fontId="100" fillId="0" borderId="0" xfId="0" applyNumberFormat="1" applyFont="1" applyAlignment="1">
      <alignment vertical="center"/>
    </xf>
    <xf numFmtId="0" fontId="101" fillId="12" borderId="23" xfId="0" applyFont="1" applyFill="1" applyBorder="1" applyAlignment="1">
      <alignment vertical="center" wrapText="1"/>
    </xf>
    <xf numFmtId="0" fontId="101" fillId="12" borderId="23" xfId="0" applyFont="1" applyFill="1" applyBorder="1" applyAlignment="1">
      <alignment horizontal="center" vertical="center" wrapText="1"/>
    </xf>
    <xf numFmtId="167" fontId="101" fillId="12" borderId="23" xfId="0" applyNumberFormat="1" applyFont="1" applyFill="1" applyBorder="1" applyAlignment="1">
      <alignment vertical="center"/>
    </xf>
    <xf numFmtId="41" fontId="101" fillId="12" borderId="23" xfId="0" applyNumberFormat="1" applyFont="1" applyFill="1" applyBorder="1" applyAlignment="1">
      <alignment vertical="center"/>
    </xf>
    <xf numFmtId="167" fontId="100" fillId="0" borderId="0" xfId="0" applyNumberFormat="1" applyFont="1" applyAlignment="1">
      <alignment vertical="center"/>
    </xf>
    <xf numFmtId="4" fontId="101" fillId="20" borderId="23" xfId="0" applyNumberFormat="1" applyFont="1" applyFill="1" applyBorder="1" applyAlignment="1">
      <alignment vertical="center"/>
    </xf>
    <xf numFmtId="173" fontId="101" fillId="12" borderId="23" xfId="0" applyNumberFormat="1" applyFont="1" applyFill="1" applyBorder="1" applyAlignment="1">
      <alignment vertical="center"/>
    </xf>
    <xf numFmtId="167" fontId="101" fillId="20" borderId="23" xfId="0" applyNumberFormat="1" applyFont="1" applyFill="1" applyBorder="1" applyAlignment="1">
      <alignment vertical="center"/>
    </xf>
    <xf numFmtId="167" fontId="100" fillId="0" borderId="0" xfId="0" applyNumberFormat="1" applyFont="1" applyAlignment="1">
      <alignment horizontal="right" vertical="center"/>
    </xf>
    <xf numFmtId="41" fontId="101" fillId="0" borderId="0" xfId="0" applyNumberFormat="1" applyFont="1" applyAlignment="1">
      <alignment vertical="center"/>
    </xf>
    <xf numFmtId="0" fontId="102" fillId="0" borderId="0" xfId="0" applyFont="1" applyAlignment="1">
      <alignment vertical="center"/>
    </xf>
    <xf numFmtId="0" fontId="101" fillId="18" borderId="23" xfId="0" applyFont="1" applyFill="1" applyBorder="1" applyAlignment="1">
      <alignment vertical="center" wrapText="1"/>
    </xf>
    <xf numFmtId="0" fontId="101" fillId="18" borderId="23" xfId="0" applyFont="1" applyFill="1" applyBorder="1" applyAlignment="1">
      <alignment horizontal="center" vertical="center" wrapText="1"/>
    </xf>
    <xf numFmtId="173" fontId="101" fillId="18" borderId="23" xfId="0" applyNumberFormat="1" applyFont="1" applyFill="1" applyBorder="1" applyAlignment="1">
      <alignment vertical="center"/>
    </xf>
    <xf numFmtId="167" fontId="101" fillId="18" borderId="23" xfId="0" applyNumberFormat="1" applyFont="1" applyFill="1" applyBorder="1" applyAlignment="1">
      <alignment vertical="center"/>
    </xf>
    <xf numFmtId="173" fontId="100" fillId="0" borderId="0" xfId="0" applyNumberFormat="1" applyFont="1" applyAlignment="1">
      <alignment vertical="center"/>
    </xf>
    <xf numFmtId="0" fontId="101" fillId="18" borderId="23" xfId="0" applyFont="1" applyFill="1" applyBorder="1" applyAlignment="1">
      <alignment vertical="center"/>
    </xf>
    <xf numFmtId="173" fontId="101" fillId="18" borderId="23" xfId="0" applyNumberFormat="1" applyFont="1" applyFill="1" applyBorder="1" applyAlignment="1">
      <alignment horizontal="center" vertical="center" wrapText="1"/>
    </xf>
    <xf numFmtId="41" fontId="101" fillId="18" borderId="23" xfId="0" applyNumberFormat="1" applyFont="1" applyFill="1" applyBorder="1" applyAlignment="1">
      <alignment horizontal="center" vertical="center" wrapText="1"/>
    </xf>
    <xf numFmtId="164" fontId="36" fillId="2" borderId="0" xfId="11" applyNumberFormat="1" applyFont="1" applyFill="1" applyAlignment="1">
      <alignment horizontal="right" vertical="center" wrapText="1"/>
    </xf>
    <xf numFmtId="0" fontId="81" fillId="0" borderId="0" xfId="10" applyFont="1" applyAlignment="1">
      <alignment horizontal="left" vertical="center"/>
    </xf>
    <xf numFmtId="0" fontId="105" fillId="0" borderId="0" xfId="10" applyAlignment="1">
      <alignment horizontal="center" vertical="center" wrapText="1"/>
    </xf>
    <xf numFmtId="0" fontId="77" fillId="10" borderId="17" xfId="10" applyFont="1" applyFill="1" applyBorder="1" applyAlignment="1">
      <alignment horizontal="left" vertical="center" wrapText="1"/>
    </xf>
    <xf numFmtId="0" fontId="77" fillId="10" borderId="17" xfId="13" applyFont="1" applyFill="1" applyBorder="1" applyAlignment="1">
      <alignment horizontal="left" vertical="center" wrapText="1"/>
    </xf>
    <xf numFmtId="0" fontId="78" fillId="22" borderId="16" xfId="10" applyFont="1" applyFill="1" applyBorder="1" applyAlignment="1">
      <alignment horizontal="left" vertical="center" wrapText="1"/>
    </xf>
    <xf numFmtId="1" fontId="78" fillId="22" borderId="16" xfId="10" applyNumberFormat="1" applyFont="1" applyFill="1" applyBorder="1" applyAlignment="1">
      <alignment horizontal="right" vertical="center" wrapText="1"/>
    </xf>
    <xf numFmtId="174" fontId="78" fillId="22" borderId="16" xfId="10" applyNumberFormat="1" applyFont="1" applyFill="1" applyBorder="1" applyAlignment="1">
      <alignment horizontal="left" vertical="center" wrapText="1"/>
    </xf>
    <xf numFmtId="167" fontId="78" fillId="22" borderId="16" xfId="10" applyNumberFormat="1" applyFont="1" applyFill="1" applyBorder="1" applyAlignment="1">
      <alignment horizontal="right" vertical="center" wrapText="1"/>
    </xf>
    <xf numFmtId="167" fontId="101" fillId="9" borderId="15" xfId="0" applyNumberFormat="1" applyFont="1" applyFill="1" applyBorder="1" applyAlignment="1">
      <alignment horizontal="right" vertical="center" wrapText="1"/>
    </xf>
    <xf numFmtId="0" fontId="47" fillId="0" borderId="0" xfId="0" applyFont="1" applyAlignment="1">
      <alignment horizontal="left" vertical="center" wrapText="1"/>
    </xf>
    <xf numFmtId="0" fontId="47" fillId="0" borderId="0" xfId="0" applyFont="1" applyAlignment="1">
      <alignment vertical="center"/>
    </xf>
    <xf numFmtId="3" fontId="97" fillId="0" borderId="0" xfId="0" applyNumberFormat="1" applyFont="1" applyAlignment="1">
      <alignment vertical="center"/>
    </xf>
    <xf numFmtId="3" fontId="29" fillId="4" borderId="8" xfId="0" applyNumberFormat="1" applyFont="1" applyFill="1" applyBorder="1" applyAlignment="1">
      <alignment horizontal="right" vertical="center" wrapText="1"/>
    </xf>
    <xf numFmtId="3" fontId="29" fillId="6" borderId="14" xfId="0" applyNumberFormat="1" applyFont="1" applyFill="1" applyBorder="1" applyAlignment="1">
      <alignment horizontal="right" vertical="center" wrapText="1"/>
    </xf>
    <xf numFmtId="164" fontId="5" fillId="0" borderId="2" xfId="0" applyNumberFormat="1" applyFont="1" applyBorder="1" applyAlignment="1">
      <alignment horizontal="right" wrapText="1"/>
    </xf>
    <xf numFmtId="0" fontId="5" fillId="0" borderId="18" xfId="0" applyFont="1" applyBorder="1" applyAlignment="1">
      <alignment vertical="center" wrapText="1"/>
    </xf>
    <xf numFmtId="164" fontId="3" fillId="0" borderId="18" xfId="0" applyNumberFormat="1" applyFont="1" applyBorder="1" applyAlignment="1">
      <alignment horizontal="right" vertical="center" wrapText="1"/>
    </xf>
    <xf numFmtId="0" fontId="3" fillId="6" borderId="0" xfId="0" applyFont="1" applyFill="1" applyAlignment="1">
      <alignment horizontal="right" vertical="center" wrapText="1"/>
    </xf>
    <xf numFmtId="0" fontId="16" fillId="0" borderId="18" xfId="0" applyFont="1" applyBorder="1" applyAlignment="1">
      <alignment vertical="center" wrapText="1"/>
    </xf>
    <xf numFmtId="170" fontId="31" fillId="4" borderId="0" xfId="0" applyNumberFormat="1" applyFont="1" applyFill="1" applyAlignment="1">
      <alignment horizontal="right" vertical="center" wrapText="1"/>
    </xf>
    <xf numFmtId="3" fontId="16" fillId="4" borderId="0" xfId="0" applyNumberFormat="1" applyFont="1" applyFill="1" applyAlignment="1">
      <alignment horizontal="right" vertical="center" wrapText="1"/>
    </xf>
    <xf numFmtId="0" fontId="2" fillId="0" borderId="0" xfId="0" applyFont="1" applyAlignment="1">
      <alignment vertical="center" wrapText="1"/>
    </xf>
    <xf numFmtId="0" fontId="5" fillId="0" borderId="21" xfId="0" applyFont="1" applyBorder="1" applyAlignment="1">
      <alignment vertical="center" wrapText="1"/>
    </xf>
    <xf numFmtId="3" fontId="16" fillId="0" borderId="0" xfId="0" applyNumberFormat="1" applyFont="1" applyAlignment="1">
      <alignment horizontal="right" vertical="center" wrapText="1"/>
    </xf>
    <xf numFmtId="3" fontId="5" fillId="2" borderId="0" xfId="0" applyNumberFormat="1" applyFont="1" applyFill="1" applyAlignment="1">
      <alignment horizontal="right" vertical="center" wrapText="1"/>
    </xf>
    <xf numFmtId="0" fontId="31" fillId="6" borderId="3" xfId="0" applyFont="1" applyFill="1" applyBorder="1" applyAlignment="1">
      <alignment vertical="center" wrapText="1"/>
    </xf>
    <xf numFmtId="0" fontId="33" fillId="0" borderId="8" xfId="0" applyFont="1" applyBorder="1" applyAlignment="1">
      <alignment horizontal="left" vertical="center" wrapText="1"/>
    </xf>
    <xf numFmtId="0" fontId="30" fillId="0" borderId="8" xfId="0" applyFont="1" applyBorder="1" applyAlignment="1">
      <alignment horizontal="center" vertical="center" wrapText="1"/>
    </xf>
    <xf numFmtId="0" fontId="112" fillId="0" borderId="0" xfId="0" applyFont="1" applyAlignment="1">
      <alignment vertical="center" wrapText="1"/>
    </xf>
    <xf numFmtId="0" fontId="113" fillId="0" borderId="0" xfId="0" applyFont="1" applyAlignment="1">
      <alignment vertical="center" wrapText="1"/>
    </xf>
    <xf numFmtId="0" fontId="47" fillId="0" borderId="0" xfId="0" applyFont="1" applyAlignment="1">
      <alignment vertical="center" wrapText="1"/>
    </xf>
    <xf numFmtId="0" fontId="51" fillId="0" borderId="0" xfId="0" applyFont="1" applyAlignment="1">
      <alignment horizontal="justify" vertical="center"/>
    </xf>
    <xf numFmtId="0" fontId="114" fillId="0" borderId="0" xfId="0" applyFont="1" applyAlignment="1">
      <alignment horizontal="right" vertical="center"/>
    </xf>
    <xf numFmtId="0" fontId="15" fillId="6" borderId="4" xfId="0" applyFont="1" applyFill="1" applyBorder="1" applyAlignment="1">
      <alignment horizontal="right" vertical="center" wrapText="1"/>
    </xf>
    <xf numFmtId="0" fontId="15" fillId="6" borderId="6" xfId="0" applyFont="1" applyFill="1" applyBorder="1" applyAlignment="1">
      <alignment horizontal="right" vertical="center" wrapText="1"/>
    </xf>
    <xf numFmtId="0" fontId="23" fillId="4" borderId="6" xfId="0" applyFont="1" applyFill="1" applyBorder="1" applyAlignment="1">
      <alignment horizontal="right" vertical="center" wrapText="1"/>
    </xf>
    <xf numFmtId="0" fontId="23" fillId="6" borderId="7" xfId="0" applyFont="1" applyFill="1" applyBorder="1" applyAlignment="1">
      <alignment horizontal="right" vertical="center" wrapText="1"/>
    </xf>
    <xf numFmtId="0" fontId="23" fillId="6" borderId="0" xfId="0" applyFont="1" applyFill="1" applyAlignment="1">
      <alignment horizontal="right" vertical="center" wrapText="1"/>
    </xf>
    <xf numFmtId="0" fontId="15" fillId="6" borderId="0" xfId="0" applyFont="1" applyFill="1" applyAlignment="1">
      <alignment horizontal="right" vertical="center" wrapText="1"/>
    </xf>
    <xf numFmtId="0" fontId="114" fillId="4" borderId="0" xfId="0" applyFont="1" applyFill="1" applyAlignment="1">
      <alignment horizontal="right" vertical="center" wrapText="1"/>
    </xf>
    <xf numFmtId="0" fontId="114" fillId="6" borderId="0" xfId="0" applyFont="1" applyFill="1" applyAlignment="1">
      <alignment horizontal="right" vertical="center" wrapText="1"/>
    </xf>
    <xf numFmtId="0" fontId="15" fillId="6" borderId="3" xfId="0" applyFont="1" applyFill="1" applyBorder="1" applyAlignment="1">
      <alignment horizontal="left" vertical="center" wrapText="1"/>
    </xf>
    <xf numFmtId="164" fontId="21" fillId="4" borderId="3" xfId="0" applyNumberFormat="1" applyFont="1" applyFill="1" applyBorder="1" applyAlignment="1">
      <alignment horizontal="right" vertical="center" wrapText="1"/>
    </xf>
    <xf numFmtId="164" fontId="21" fillId="0" borderId="3" xfId="0" applyNumberFormat="1" applyFont="1" applyBorder="1" applyAlignment="1">
      <alignment horizontal="right" vertical="center" wrapText="1"/>
    </xf>
    <xf numFmtId="164" fontId="21" fillId="6" borderId="3" xfId="0" applyNumberFormat="1" applyFont="1" applyFill="1" applyBorder="1" applyAlignment="1">
      <alignment horizontal="right" vertical="center" wrapText="1"/>
    </xf>
    <xf numFmtId="0" fontId="115" fillId="6" borderId="0" xfId="0" applyFont="1" applyFill="1" applyAlignment="1">
      <alignment horizontal="right" vertical="center" wrapText="1"/>
    </xf>
    <xf numFmtId="0" fontId="15" fillId="6" borderId="5" xfId="0" applyFont="1" applyFill="1" applyBorder="1" applyAlignment="1">
      <alignment horizontal="left" vertical="center" wrapText="1"/>
    </xf>
    <xf numFmtId="0" fontId="18" fillId="6" borderId="14" xfId="0" applyFont="1" applyFill="1" applyBorder="1" applyAlignment="1">
      <alignment horizontal="left" vertical="center" wrapText="1"/>
    </xf>
    <xf numFmtId="3" fontId="23" fillId="4" borderId="14" xfId="0" applyNumberFormat="1" applyFont="1" applyFill="1" applyBorder="1" applyAlignment="1">
      <alignment horizontal="right" vertical="center" wrapText="1"/>
    </xf>
    <xf numFmtId="3" fontId="23" fillId="6" borderId="14" xfId="0" applyNumberFormat="1" applyFont="1" applyFill="1" applyBorder="1" applyAlignment="1">
      <alignment horizontal="right" vertical="center" wrapText="1"/>
    </xf>
    <xf numFmtId="0" fontId="15" fillId="6" borderId="0" xfId="0" applyFont="1" applyFill="1" applyAlignment="1">
      <alignment horizontal="left" vertical="center" wrapText="1"/>
    </xf>
    <xf numFmtId="3" fontId="21" fillId="6" borderId="0" xfId="0" applyNumberFormat="1" applyFont="1" applyFill="1" applyAlignment="1">
      <alignment horizontal="right" vertical="center" wrapText="1"/>
    </xf>
    <xf numFmtId="0" fontId="15" fillId="6" borderId="2" xfId="0" applyFont="1" applyFill="1" applyBorder="1" applyAlignment="1">
      <alignment horizontal="left" vertical="center" wrapText="1"/>
    </xf>
    <xf numFmtId="164" fontId="21" fillId="0" borderId="2" xfId="0" applyNumberFormat="1" applyFont="1" applyBorder="1" applyAlignment="1">
      <alignment horizontal="right" vertical="center" wrapText="1"/>
    </xf>
    <xf numFmtId="164" fontId="21" fillId="6" borderId="2" xfId="0" applyNumberFormat="1" applyFont="1" applyFill="1" applyBorder="1" applyAlignment="1">
      <alignment horizontal="right" vertical="center" wrapText="1"/>
    </xf>
    <xf numFmtId="164" fontId="21" fillId="4" borderId="2" xfId="0" applyNumberFormat="1" applyFont="1" applyFill="1" applyBorder="1" applyAlignment="1">
      <alignment horizontal="right" vertical="center" wrapText="1"/>
    </xf>
    <xf numFmtId="0" fontId="15" fillId="0" borderId="0" xfId="0" applyFont="1" applyAlignment="1">
      <alignment horizontal="left" vertical="center" wrapText="1"/>
    </xf>
    <xf numFmtId="164" fontId="21" fillId="0" borderId="0" xfId="0" applyNumberFormat="1" applyFont="1" applyAlignment="1">
      <alignment horizontal="right" wrapText="1"/>
    </xf>
    <xf numFmtId="3" fontId="23" fillId="4" borderId="7" xfId="0" applyNumberFormat="1" applyFont="1" applyFill="1" applyBorder="1" applyAlignment="1">
      <alignment horizontal="right" vertical="center" wrapText="1"/>
    </xf>
    <xf numFmtId="3" fontId="23" fillId="6" borderId="7" xfId="0" applyNumberFormat="1" applyFont="1" applyFill="1" applyBorder="1" applyAlignment="1">
      <alignment horizontal="right" vertical="center" wrapText="1"/>
    </xf>
    <xf numFmtId="0" fontId="18" fillId="6" borderId="8" xfId="0" applyFont="1" applyFill="1" applyBorder="1" applyAlignment="1">
      <alignment horizontal="left" vertical="center" wrapText="1"/>
    </xf>
    <xf numFmtId="3" fontId="23" fillId="4" borderId="8" xfId="0" applyNumberFormat="1" applyFont="1" applyFill="1" applyBorder="1" applyAlignment="1">
      <alignment horizontal="right" vertical="center" wrapText="1"/>
    </xf>
    <xf numFmtId="0" fontId="56" fillId="0" borderId="0" xfId="0" applyFont="1" applyAlignment="1">
      <alignment horizontal="justify" vertical="center"/>
    </xf>
    <xf numFmtId="0" fontId="44" fillId="0" borderId="0" xfId="0" applyFont="1" applyAlignment="1">
      <alignment horizontal="right"/>
    </xf>
    <xf numFmtId="0" fontId="23" fillId="6" borderId="6" xfId="0" applyFont="1" applyFill="1" applyBorder="1" applyAlignment="1">
      <alignment horizontal="right" vertical="center" wrapText="1"/>
    </xf>
    <xf numFmtId="0" fontId="21" fillId="0" borderId="2" xfId="0" applyFont="1" applyBorder="1" applyAlignment="1">
      <alignment horizontal="left" vertical="center" wrapText="1"/>
    </xf>
    <xf numFmtId="0" fontId="21" fillId="6" borderId="2" xfId="0" applyFont="1" applyFill="1" applyBorder="1" applyAlignment="1">
      <alignment horizontal="left" vertical="center" wrapText="1"/>
    </xf>
    <xf numFmtId="0" fontId="21" fillId="6" borderId="0" xfId="0" applyFont="1" applyFill="1" applyAlignment="1">
      <alignment horizontal="left" vertical="center" wrapText="1"/>
    </xf>
    <xf numFmtId="168" fontId="21" fillId="0" borderId="0" xfId="0" applyNumberFormat="1" applyFont="1" applyAlignment="1">
      <alignment horizontal="right" vertical="center" wrapText="1"/>
    </xf>
    <xf numFmtId="0" fontId="23" fillId="6" borderId="14" xfId="0" applyFont="1" applyFill="1" applyBorder="1" applyAlignment="1">
      <alignment horizontal="left" vertical="center" wrapText="1"/>
    </xf>
    <xf numFmtId="0" fontId="23" fillId="6" borderId="0" xfId="0" applyFont="1" applyFill="1" applyAlignment="1">
      <alignment horizontal="left" vertical="center" wrapText="1"/>
    </xf>
    <xf numFmtId="3" fontId="23" fillId="4" borderId="0" xfId="0" applyNumberFormat="1" applyFont="1" applyFill="1" applyAlignment="1">
      <alignment horizontal="right" vertical="center" wrapText="1"/>
    </xf>
    <xf numFmtId="3" fontId="23" fillId="6" borderId="0" xfId="0" applyNumberFormat="1" applyFont="1" applyFill="1" applyAlignment="1">
      <alignment horizontal="right" vertical="center" wrapText="1"/>
    </xf>
    <xf numFmtId="164" fontId="21" fillId="6" borderId="5" xfId="0" applyNumberFormat="1" applyFont="1" applyFill="1" applyBorder="1" applyAlignment="1">
      <alignment horizontal="right" vertical="center" wrapText="1"/>
    </xf>
    <xf numFmtId="164" fontId="116" fillId="4" borderId="0" xfId="0" applyNumberFormat="1" applyFont="1" applyFill="1" applyAlignment="1">
      <alignment horizontal="center" vertical="center"/>
    </xf>
    <xf numFmtId="168" fontId="117" fillId="0" borderId="0" xfId="0" applyNumberFormat="1" applyFont="1" applyAlignment="1">
      <alignment horizontal="center" vertical="center"/>
    </xf>
    <xf numFmtId="0" fontId="18" fillId="6" borderId="7" xfId="0" applyFont="1" applyFill="1" applyBorder="1" applyAlignment="1">
      <alignment horizontal="left" vertical="center" wrapText="1"/>
    </xf>
    <xf numFmtId="0" fontId="18" fillId="4" borderId="3" xfId="0" applyFont="1" applyFill="1" applyBorder="1" applyAlignment="1">
      <alignment horizontal="right" vertical="center" wrapText="1"/>
    </xf>
    <xf numFmtId="0" fontId="18" fillId="0" borderId="3" xfId="0" applyFont="1" applyBorder="1" applyAlignment="1">
      <alignment horizontal="right" vertical="center" wrapText="1"/>
    </xf>
    <xf numFmtId="0" fontId="69" fillId="6" borderId="0" xfId="0" applyFont="1" applyFill="1" applyAlignment="1">
      <alignment horizontal="right" vertical="center" wrapText="1"/>
    </xf>
    <xf numFmtId="3" fontId="23" fillId="6" borderId="0" xfId="0" applyNumberFormat="1" applyFont="1" applyFill="1" applyAlignment="1">
      <alignment vertical="center" wrapText="1"/>
    </xf>
    <xf numFmtId="3" fontId="15" fillId="6" borderId="0" xfId="0" applyNumberFormat="1" applyFont="1" applyFill="1" applyAlignment="1">
      <alignment horizontal="right" vertical="center" wrapText="1"/>
    </xf>
    <xf numFmtId="0" fontId="44" fillId="0" borderId="0" xfId="0" applyFont="1" applyAlignment="1">
      <alignment vertical="center" wrapText="1"/>
    </xf>
    <xf numFmtId="0" fontId="15" fillId="4" borderId="0" xfId="0" applyFont="1" applyFill="1" applyAlignment="1">
      <alignment horizontal="right" vertical="center" wrapText="1"/>
    </xf>
    <xf numFmtId="0" fontId="15" fillId="0" borderId="0" xfId="0" applyFont="1" applyAlignment="1">
      <alignment horizontal="right" vertical="center" wrapText="1"/>
    </xf>
    <xf numFmtId="0" fontId="44" fillId="4" borderId="0" xfId="0" applyFont="1" applyFill="1" applyAlignment="1">
      <alignment vertical="center" wrapText="1"/>
    </xf>
    <xf numFmtId="164" fontId="23" fillId="4" borderId="0" xfId="0" applyNumberFormat="1" applyFont="1" applyFill="1" applyAlignment="1">
      <alignment horizontal="right" vertical="center" wrapText="1"/>
    </xf>
    <xf numFmtId="164" fontId="23" fillId="0" borderId="0" xfId="0" applyNumberFormat="1" applyFont="1" applyAlignment="1">
      <alignment horizontal="right" vertical="center" wrapText="1"/>
    </xf>
    <xf numFmtId="0" fontId="15" fillId="0" borderId="2" xfId="0" applyFont="1" applyBorder="1" applyAlignment="1">
      <alignment vertical="center" wrapText="1"/>
    </xf>
    <xf numFmtId="164" fontId="15" fillId="4" borderId="2" xfId="0" applyNumberFormat="1" applyFont="1" applyFill="1" applyBorder="1" applyAlignment="1">
      <alignment horizontal="right" vertical="center" wrapText="1"/>
    </xf>
    <xf numFmtId="164" fontId="15" fillId="0" borderId="2" xfId="0" applyNumberFormat="1" applyFont="1" applyBorder="1" applyAlignment="1">
      <alignment horizontal="right" vertical="center" wrapText="1"/>
    </xf>
    <xf numFmtId="0" fontId="15" fillId="0" borderId="5" xfId="0" applyFont="1" applyBorder="1" applyAlignment="1">
      <alignment vertical="center" wrapText="1"/>
    </xf>
    <xf numFmtId="164" fontId="18" fillId="4" borderId="14" xfId="0" applyNumberFormat="1" applyFont="1" applyFill="1" applyBorder="1" applyAlignment="1">
      <alignment horizontal="right" vertical="center" wrapText="1"/>
    </xf>
    <xf numFmtId="164" fontId="18" fillId="0" borderId="14" xfId="0" applyNumberFormat="1" applyFont="1" applyBorder="1" applyAlignment="1">
      <alignment horizontal="right" vertical="center" wrapText="1"/>
    </xf>
    <xf numFmtId="164" fontId="23" fillId="2" borderId="14" xfId="0" applyNumberFormat="1" applyFont="1" applyFill="1" applyBorder="1" applyAlignment="1">
      <alignment horizontal="right" vertical="center" wrapText="1"/>
    </xf>
    <xf numFmtId="168" fontId="15" fillId="4" borderId="0" xfId="0" applyNumberFormat="1" applyFont="1" applyFill="1" applyAlignment="1">
      <alignment horizontal="right" vertical="center" wrapText="1"/>
    </xf>
    <xf numFmtId="164" fontId="15" fillId="0" borderId="0" xfId="0" applyNumberFormat="1" applyFont="1" applyAlignment="1">
      <alignment horizontal="right" vertical="center" wrapText="1"/>
    </xf>
    <xf numFmtId="0" fontId="15" fillId="0" borderId="3" xfId="0" applyFont="1" applyBorder="1" applyAlignment="1">
      <alignment vertical="center" wrapText="1"/>
    </xf>
    <xf numFmtId="164" fontId="15" fillId="4" borderId="3" xfId="0" applyNumberFormat="1" applyFont="1" applyFill="1" applyBorder="1" applyAlignment="1">
      <alignment horizontal="right" vertical="center" wrapText="1"/>
    </xf>
    <xf numFmtId="164" fontId="15" fillId="0" borderId="3" xfId="0" applyNumberFormat="1" applyFont="1" applyBorder="1" applyAlignment="1">
      <alignment horizontal="right" vertical="center" wrapText="1"/>
    </xf>
    <xf numFmtId="0" fontId="18" fillId="0" borderId="14" xfId="0" applyFont="1" applyBorder="1" applyAlignment="1">
      <alignment vertical="center" wrapText="1"/>
    </xf>
    <xf numFmtId="0" fontId="23" fillId="2" borderId="7" xfId="0" applyFont="1" applyFill="1" applyBorder="1" applyAlignment="1">
      <alignment horizontal="left" vertical="center" wrapText="1"/>
    </xf>
    <xf numFmtId="164" fontId="23" fillId="4" borderId="7" xfId="0" applyNumberFormat="1" applyFont="1" applyFill="1" applyBorder="1" applyAlignment="1">
      <alignment horizontal="right" vertical="center" wrapText="1"/>
    </xf>
    <xf numFmtId="164" fontId="23" fillId="2" borderId="7" xfId="0" applyNumberFormat="1" applyFont="1" applyFill="1" applyBorder="1" applyAlignment="1">
      <alignment horizontal="right" vertical="center" wrapText="1"/>
    </xf>
    <xf numFmtId="164" fontId="18" fillId="4" borderId="0" xfId="0" applyNumberFormat="1" applyFont="1" applyFill="1" applyAlignment="1">
      <alignment horizontal="right" vertical="center" wrapText="1"/>
    </xf>
    <xf numFmtId="164" fontId="18" fillId="0" borderId="8" xfId="0" applyNumberFormat="1" applyFont="1" applyBorder="1" applyAlignment="1">
      <alignment horizontal="right" vertical="center" wrapText="1"/>
    </xf>
    <xf numFmtId="0" fontId="118" fillId="6" borderId="13" xfId="0" applyFont="1" applyFill="1" applyBorder="1" applyAlignment="1">
      <alignment horizontal="left" vertical="center" wrapText="1"/>
    </xf>
    <xf numFmtId="164" fontId="119" fillId="4" borderId="13" xfId="0" applyNumberFormat="1" applyFont="1" applyFill="1" applyBorder="1" applyAlignment="1">
      <alignment horizontal="right" vertical="center" wrapText="1"/>
    </xf>
    <xf numFmtId="164" fontId="119" fillId="0" borderId="13" xfId="0" applyNumberFormat="1" applyFont="1" applyBorder="1" applyAlignment="1">
      <alignment horizontal="right" vertical="center" wrapText="1"/>
    </xf>
    <xf numFmtId="0" fontId="120" fillId="6" borderId="0" xfId="0" applyFont="1" applyFill="1" applyAlignment="1">
      <alignment horizontal="right" vertical="center" wrapText="1"/>
    </xf>
    <xf numFmtId="0" fontId="119" fillId="0" borderId="2" xfId="0" applyFont="1" applyBorder="1" applyAlignment="1">
      <alignment vertical="center" wrapText="1"/>
    </xf>
    <xf numFmtId="164" fontId="119" fillId="4" borderId="2" xfId="0" applyNumberFormat="1" applyFont="1" applyFill="1" applyBorder="1" applyAlignment="1">
      <alignment horizontal="right" vertical="center" wrapText="1"/>
    </xf>
    <xf numFmtId="164" fontId="119" fillId="0" borderId="2" xfId="0" applyNumberFormat="1" applyFont="1" applyBorder="1" applyAlignment="1">
      <alignment horizontal="right" vertical="center" wrapText="1"/>
    </xf>
    <xf numFmtId="0" fontId="121" fillId="0" borderId="0" xfId="0" applyFont="1" applyAlignment="1">
      <alignment vertical="center" wrapText="1"/>
    </xf>
    <xf numFmtId="0" fontId="119" fillId="0" borderId="0" xfId="0" applyFont="1" applyAlignment="1">
      <alignment vertical="center" wrapText="1"/>
    </xf>
    <xf numFmtId="164" fontId="119" fillId="4" borderId="0" xfId="0" applyNumberFormat="1" applyFont="1" applyFill="1" applyAlignment="1">
      <alignment horizontal="right" vertical="center" wrapText="1"/>
    </xf>
    <xf numFmtId="164" fontId="119" fillId="0" borderId="0" xfId="0" applyNumberFormat="1" applyFont="1" applyAlignment="1">
      <alignment horizontal="right" vertical="center" wrapText="1"/>
    </xf>
    <xf numFmtId="0" fontId="23" fillId="2" borderId="6" xfId="0" applyFont="1" applyFill="1" applyBorder="1" applyAlignment="1">
      <alignment horizontal="left" vertical="center" wrapText="1"/>
    </xf>
    <xf numFmtId="164" fontId="23" fillId="4" borderId="6" xfId="0" applyNumberFormat="1" applyFont="1" applyFill="1" applyBorder="1" applyAlignment="1">
      <alignment horizontal="right" vertical="center" wrapText="1"/>
    </xf>
    <xf numFmtId="164" fontId="23" fillId="0" borderId="6" xfId="0" applyNumberFormat="1" applyFont="1" applyBorder="1" applyAlignment="1">
      <alignment horizontal="right" vertical="center" wrapText="1"/>
    </xf>
    <xf numFmtId="0" fontId="118" fillId="6" borderId="0" xfId="0" applyFont="1" applyFill="1" applyAlignment="1">
      <alignment horizontal="left" vertical="center" wrapText="1"/>
    </xf>
    <xf numFmtId="164" fontId="0" fillId="0" borderId="0" xfId="0" applyNumberFormat="1" applyAlignment="1">
      <alignment horizontal="right" vertical="center"/>
    </xf>
    <xf numFmtId="0" fontId="37" fillId="0" borderId="0" xfId="0" applyFont="1" applyAlignment="1">
      <alignment vertical="center"/>
    </xf>
    <xf numFmtId="0" fontId="122" fillId="0" borderId="0" xfId="0" applyFont="1" applyAlignment="1">
      <alignment vertical="center" wrapText="1"/>
    </xf>
    <xf numFmtId="0" fontId="123" fillId="0" borderId="0" xfId="0" applyFont="1" applyAlignment="1">
      <alignment horizontal="justify" vertical="center"/>
    </xf>
    <xf numFmtId="0" fontId="47" fillId="0" borderId="0" xfId="0" applyFont="1" applyAlignment="1">
      <alignment horizontal="left" vertical="center"/>
    </xf>
    <xf numFmtId="0" fontId="30" fillId="0" borderId="0" xfId="0" applyFont="1" applyAlignment="1">
      <alignment horizontal="center" vertical="center" wrapText="1"/>
    </xf>
    <xf numFmtId="0" fontId="29" fillId="4" borderId="6" xfId="0" applyFont="1" applyFill="1" applyBorder="1" applyAlignment="1">
      <alignment horizontal="right" vertical="center" wrapText="1"/>
    </xf>
    <xf numFmtId="0" fontId="29" fillId="0" borderId="7" xfId="0" applyFont="1" applyBorder="1" applyAlignment="1">
      <alignment horizontal="right" vertical="center" wrapText="1"/>
    </xf>
    <xf numFmtId="0" fontId="68" fillId="0" borderId="0" xfId="0" applyFont="1" applyAlignment="1">
      <alignment horizontal="left" vertical="center" wrapText="1"/>
    </xf>
    <xf numFmtId="0" fontId="67" fillId="4" borderId="0" xfId="0" applyFont="1" applyFill="1" applyAlignment="1">
      <alignment horizontal="right" vertical="center" wrapText="1"/>
    </xf>
    <xf numFmtId="0" fontId="29" fillId="0" borderId="8" xfId="0" applyFont="1" applyBorder="1" applyAlignment="1">
      <alignment horizontal="left" vertical="center" wrapText="1"/>
    </xf>
    <xf numFmtId="0" fontId="31" fillId="4" borderId="8" xfId="0" applyFont="1" applyFill="1" applyBorder="1" applyAlignment="1">
      <alignment horizontal="right" vertical="center" wrapText="1"/>
    </xf>
    <xf numFmtId="0" fontId="31" fillId="0" borderId="8" xfId="0" applyFont="1" applyBorder="1" applyAlignment="1">
      <alignment horizontal="right" vertical="center" wrapText="1"/>
    </xf>
    <xf numFmtId="0" fontId="31" fillId="0" borderId="8" xfId="0" applyFont="1" applyBorder="1" applyAlignment="1">
      <alignment horizontal="left" vertical="center" wrapText="1"/>
    </xf>
    <xf numFmtId="168" fontId="31" fillId="4" borderId="14" xfId="0" applyNumberFormat="1" applyFont="1" applyFill="1" applyBorder="1" applyAlignment="1">
      <alignment horizontal="right" vertical="center" wrapText="1"/>
    </xf>
    <xf numFmtId="0" fontId="33" fillId="0" borderId="6" xfId="0" applyFont="1" applyBorder="1" applyAlignment="1">
      <alignment horizontal="left" vertical="center" wrapText="1"/>
    </xf>
    <xf numFmtId="3" fontId="31" fillId="4" borderId="27" xfId="0" applyNumberFormat="1" applyFont="1" applyFill="1" applyBorder="1" applyAlignment="1">
      <alignment horizontal="right" vertical="center" wrapText="1"/>
    </xf>
    <xf numFmtId="0" fontId="33" fillId="0" borderId="6" xfId="0" applyFont="1" applyBorder="1" applyAlignment="1">
      <alignment horizontal="center" vertical="center" wrapText="1"/>
    </xf>
    <xf numFmtId="0" fontId="30" fillId="0" borderId="8" xfId="0" applyFont="1" applyBorder="1" applyAlignment="1">
      <alignment horizontal="left" vertical="center" wrapText="1"/>
    </xf>
    <xf numFmtId="0" fontId="31" fillId="4" borderId="6" xfId="0" applyFont="1" applyFill="1" applyBorder="1" applyAlignment="1">
      <alignment horizontal="right" vertical="center" wrapText="1"/>
    </xf>
    <xf numFmtId="0" fontId="29" fillId="0" borderId="6" xfId="0" applyFont="1" applyBorder="1" applyAlignment="1">
      <alignment horizontal="left" vertical="center" wrapText="1"/>
    </xf>
    <xf numFmtId="3" fontId="29" fillId="4" borderId="6"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69" fillId="0" borderId="0" xfId="0" applyFont="1" applyAlignment="1">
      <alignment horizontal="right" vertical="center" wrapText="1"/>
    </xf>
    <xf numFmtId="3" fontId="31" fillId="4" borderId="6" xfId="0" applyNumberFormat="1" applyFont="1" applyFill="1" applyBorder="1" applyAlignment="1">
      <alignment horizontal="right" vertical="center" wrapText="1"/>
    </xf>
    <xf numFmtId="0" fontId="36" fillId="0" borderId="0" xfId="0" applyFont="1" applyAlignment="1">
      <alignment horizontal="justify" vertical="center" wrapText="1"/>
    </xf>
    <xf numFmtId="0" fontId="36" fillId="0" borderId="0" xfId="0" applyFont="1" applyAlignment="1">
      <alignment horizontal="left" vertical="center" wrapText="1"/>
    </xf>
    <xf numFmtId="0" fontId="124" fillId="0" borderId="0" xfId="0" applyFont="1" applyAlignment="1">
      <alignment horizontal="left" vertical="center"/>
    </xf>
    <xf numFmtId="164" fontId="31" fillId="4" borderId="8" xfId="0" applyNumberFormat="1" applyFont="1" applyFill="1" applyBorder="1" applyAlignment="1">
      <alignment horizontal="right" wrapText="1"/>
    </xf>
    <xf numFmtId="0" fontId="33" fillId="0" borderId="14" xfId="0" applyFont="1" applyBorder="1" applyAlignment="1">
      <alignment horizontal="left" vertical="center" wrapText="1"/>
    </xf>
    <xf numFmtId="3" fontId="31" fillId="4" borderId="14" xfId="0" applyNumberFormat="1" applyFont="1" applyFill="1" applyBorder="1" applyAlignment="1">
      <alignment horizontal="right" vertical="center" wrapText="1"/>
    </xf>
    <xf numFmtId="0" fontId="53" fillId="0" borderId="10" xfId="0" applyFont="1" applyBorder="1" applyAlignment="1">
      <alignment horizontal="left" vertical="center" wrapText="1"/>
    </xf>
    <xf numFmtId="3" fontId="29" fillId="4" borderId="10" xfId="0" applyNumberFormat="1" applyFont="1" applyFill="1" applyBorder="1" applyAlignment="1">
      <alignment horizontal="right" vertical="center" wrapText="1"/>
    </xf>
    <xf numFmtId="0" fontId="53" fillId="0" borderId="0" xfId="0" applyFont="1" applyAlignment="1">
      <alignment horizontal="left" vertical="center" wrapText="1"/>
    </xf>
    <xf numFmtId="0" fontId="31" fillId="0" borderId="6" xfId="0" applyFont="1" applyBorder="1" applyAlignment="1">
      <alignment horizontal="left" vertical="center" wrapText="1"/>
    </xf>
    <xf numFmtId="0" fontId="111" fillId="0" borderId="0" xfId="0" applyFont="1" applyAlignment="1">
      <alignment vertical="center"/>
    </xf>
    <xf numFmtId="164" fontId="36" fillId="0" borderId="0" xfId="0" applyNumberFormat="1" applyFont="1" applyAlignment="1">
      <alignment horizontal="right" vertical="center" wrapText="1"/>
    </xf>
    <xf numFmtId="0" fontId="18" fillId="0" borderId="0" xfId="0" applyFont="1" applyAlignment="1">
      <alignment vertical="top" wrapText="1"/>
    </xf>
    <xf numFmtId="0" fontId="22" fillId="0" borderId="0" xfId="0" applyFont="1" applyAlignment="1">
      <alignment horizontal="left" vertical="center" wrapText="1"/>
    </xf>
    <xf numFmtId="0" fontId="66" fillId="0" borderId="0" xfId="0" applyFont="1" applyAlignment="1">
      <alignment horizontal="right"/>
    </xf>
    <xf numFmtId="0" fontId="2" fillId="5" borderId="4" xfId="0" applyFont="1" applyFill="1" applyBorder="1" applyAlignment="1">
      <alignment horizontal="right" vertical="center" wrapText="1"/>
    </xf>
    <xf numFmtId="0" fontId="2" fillId="5" borderId="3" xfId="0" applyFont="1" applyFill="1" applyBorder="1" applyAlignment="1">
      <alignment horizontal="right" vertical="center" wrapText="1"/>
    </xf>
    <xf numFmtId="0" fontId="5" fillId="0" borderId="2" xfId="0" quotePrefix="1" applyFont="1" applyBorder="1" applyAlignment="1">
      <alignment horizontal="left" wrapText="1"/>
    </xf>
    <xf numFmtId="164" fontId="3" fillId="0" borderId="2" xfId="0" applyNumberFormat="1" applyFont="1" applyBorder="1" applyAlignment="1">
      <alignment horizontal="right" wrapText="1"/>
    </xf>
    <xf numFmtId="0" fontId="5" fillId="0" borderId="3" xfId="0" applyFont="1" applyBorder="1" applyAlignment="1">
      <alignment vertical="center" wrapText="1"/>
    </xf>
    <xf numFmtId="0" fontId="4" fillId="5" borderId="11" xfId="0" applyFont="1" applyFill="1" applyBorder="1" applyAlignment="1">
      <alignment vertical="center" wrapText="1"/>
    </xf>
    <xf numFmtId="164" fontId="4" fillId="5" borderId="11" xfId="0" applyNumberFormat="1" applyFont="1" applyFill="1" applyBorder="1" applyAlignment="1">
      <alignment horizontal="right" vertical="center" wrapText="1"/>
    </xf>
    <xf numFmtId="0" fontId="44" fillId="0" borderId="0" xfId="0" applyFont="1" applyAlignment="1">
      <alignment horizontal="right" vertical="center"/>
    </xf>
    <xf numFmtId="166" fontId="5" fillId="0" borderId="2" xfId="0" applyNumberFormat="1" applyFont="1" applyBorder="1" applyAlignment="1">
      <alignment horizontal="right" vertical="center" wrapText="1"/>
    </xf>
    <xf numFmtId="0" fontId="4" fillId="5" borderId="0" xfId="0" applyFont="1" applyFill="1" applyAlignment="1">
      <alignment vertical="center" wrapText="1"/>
    </xf>
    <xf numFmtId="164" fontId="4" fillId="5" borderId="0" xfId="0" applyNumberFormat="1" applyFont="1" applyFill="1" applyAlignment="1">
      <alignment horizontal="right" vertical="center" wrapText="1"/>
    </xf>
    <xf numFmtId="164" fontId="15" fillId="0" borderId="0" xfId="0" applyNumberFormat="1" applyFont="1" applyAlignment="1">
      <alignment vertical="center" wrapText="1"/>
    </xf>
    <xf numFmtId="0" fontId="4" fillId="5" borderId="8" xfId="0" applyFont="1" applyFill="1" applyBorder="1" applyAlignment="1">
      <alignment vertical="center" wrapText="1"/>
    </xf>
    <xf numFmtId="164" fontId="4" fillId="5" borderId="8" xfId="0" applyNumberFormat="1" applyFont="1" applyFill="1" applyBorder="1" applyAlignment="1">
      <alignment horizontal="right" vertical="center" wrapText="1"/>
    </xf>
    <xf numFmtId="0" fontId="9" fillId="0" borderId="10" xfId="0" applyFont="1" applyBorder="1" applyAlignment="1">
      <alignment horizontal="justify" vertical="center" wrapText="1"/>
    </xf>
    <xf numFmtId="0" fontId="9" fillId="0" borderId="10" xfId="0" applyFont="1" applyBorder="1" applyAlignment="1">
      <alignment horizontal="justify" vertical="center"/>
    </xf>
    <xf numFmtId="0" fontId="8" fillId="0" borderId="6" xfId="0" applyFont="1" applyBorder="1" applyAlignment="1">
      <alignment vertical="center" wrapText="1"/>
    </xf>
    <xf numFmtId="0" fontId="8" fillId="0" borderId="6" xfId="0" applyFont="1" applyBorder="1" applyAlignment="1">
      <alignment wrapText="1"/>
    </xf>
    <xf numFmtId="3" fontId="13" fillId="0" borderId="0" xfId="0" applyNumberFormat="1" applyFont="1" applyAlignment="1">
      <alignment vertical="center"/>
    </xf>
    <xf numFmtId="3" fontId="8" fillId="0" borderId="0" xfId="0" applyNumberFormat="1" applyFont="1" applyAlignment="1">
      <alignment vertical="center" wrapText="1"/>
    </xf>
    <xf numFmtId="3" fontId="13" fillId="5" borderId="4" xfId="0" applyNumberFormat="1" applyFont="1" applyFill="1" applyBorder="1" applyAlignment="1">
      <alignment horizontal="left" vertical="center" wrapText="1"/>
    </xf>
    <xf numFmtId="0" fontId="0" fillId="0" borderId="0" xfId="0" applyAlignment="1">
      <alignment vertical="top"/>
    </xf>
    <xf numFmtId="0" fontId="44" fillId="0" borderId="0" xfId="0" applyFont="1" applyAlignment="1">
      <alignment vertical="top"/>
    </xf>
    <xf numFmtId="3" fontId="13" fillId="5" borderId="3" xfId="0" applyNumberFormat="1" applyFont="1" applyFill="1" applyBorder="1" applyAlignment="1">
      <alignment horizontal="left" vertical="center" wrapText="1"/>
    </xf>
    <xf numFmtId="0" fontId="18" fillId="5" borderId="3" xfId="0" applyFont="1" applyFill="1" applyBorder="1" applyAlignment="1">
      <alignment horizontal="right" vertical="center" wrapText="1"/>
    </xf>
    <xf numFmtId="0" fontId="44" fillId="0" borderId="0" xfId="0" applyFont="1" applyAlignment="1">
      <alignment wrapText="1"/>
    </xf>
    <xf numFmtId="164" fontId="2" fillId="0" borderId="0" xfId="0" applyNumberFormat="1" applyFont="1" applyAlignment="1">
      <alignment vertical="center" wrapText="1"/>
    </xf>
    <xf numFmtId="0" fontId="3" fillId="0" borderId="2" xfId="0" applyFont="1" applyBorder="1" applyAlignment="1">
      <alignment vertical="center" wrapText="1"/>
    </xf>
    <xf numFmtId="0" fontId="9" fillId="0" borderId="0" xfId="0" applyFont="1" applyAlignment="1">
      <alignment horizontal="justify" vertical="center" wrapText="1"/>
    </xf>
    <xf numFmtId="0" fontId="9" fillId="0" borderId="0" xfId="0" applyFont="1" applyAlignment="1">
      <alignment horizontal="justify" vertical="center"/>
    </xf>
    <xf numFmtId="0" fontId="18" fillId="0" borderId="0" xfId="0" applyFont="1" applyAlignment="1">
      <alignment vertical="center"/>
    </xf>
    <xf numFmtId="0" fontId="16" fillId="2" borderId="3" xfId="0" applyFont="1" applyFill="1" applyBorder="1" applyAlignment="1">
      <alignment horizontal="left" wrapText="1"/>
    </xf>
    <xf numFmtId="0" fontId="16" fillId="2" borderId="3" xfId="0" applyFont="1" applyFill="1" applyBorder="1" applyAlignment="1">
      <alignment horizontal="left" vertical="center" wrapText="1"/>
    </xf>
    <xf numFmtId="166" fontId="16" fillId="2" borderId="3" xfId="0" applyNumberFormat="1" applyFont="1" applyFill="1" applyBorder="1" applyAlignment="1">
      <alignment horizontal="right" wrapText="1"/>
    </xf>
    <xf numFmtId="164" fontId="13" fillId="2" borderId="0" xfId="0" applyNumberFormat="1" applyFont="1" applyFill="1" applyAlignment="1">
      <alignment vertical="center"/>
    </xf>
    <xf numFmtId="0" fontId="13" fillId="2" borderId="0" xfId="0" applyFont="1" applyFill="1" applyAlignment="1">
      <alignment vertical="center"/>
    </xf>
    <xf numFmtId="0" fontId="16" fillId="2" borderId="2" xfId="0" applyFont="1" applyFill="1" applyBorder="1" applyAlignment="1">
      <alignment horizontal="left" vertical="center" wrapText="1"/>
    </xf>
    <xf numFmtId="166" fontId="16" fillId="2" borderId="2" xfId="0" applyNumberFormat="1" applyFont="1" applyFill="1" applyBorder="1" applyAlignment="1">
      <alignment horizontal="right" wrapText="1"/>
    </xf>
    <xf numFmtId="164" fontId="3" fillId="2" borderId="2" xfId="0" applyNumberFormat="1" applyFont="1" applyFill="1" applyBorder="1" applyAlignment="1">
      <alignment horizontal="right" wrapText="1"/>
    </xf>
    <xf numFmtId="0" fontId="12" fillId="0" borderId="0" xfId="0" applyFont="1" applyAlignment="1">
      <alignment wrapText="1"/>
    </xf>
    <xf numFmtId="0" fontId="12" fillId="2" borderId="0" xfId="0" applyFont="1" applyFill="1" applyAlignment="1">
      <alignment vertical="center" wrapText="1"/>
    </xf>
    <xf numFmtId="164" fontId="21" fillId="2" borderId="0" xfId="0" applyNumberFormat="1" applyFont="1" applyFill="1" applyAlignment="1">
      <alignment horizontal="right" wrapText="1"/>
    </xf>
    <xf numFmtId="0" fontId="44" fillId="0" borderId="0" xfId="0" applyFont="1" applyAlignment="1">
      <alignment horizontal="right" vertical="top"/>
    </xf>
    <xf numFmtId="0" fontId="33" fillId="6" borderId="4" xfId="0" applyFont="1" applyFill="1" applyBorder="1" applyAlignment="1">
      <alignment horizontal="right" vertical="center" wrapText="1"/>
    </xf>
    <xf numFmtId="0" fontId="30" fillId="6" borderId="0" xfId="0" applyFont="1" applyFill="1" applyAlignment="1">
      <alignment horizontal="center" vertical="center" wrapText="1"/>
    </xf>
    <xf numFmtId="0" fontId="33" fillId="6" borderId="6" xfId="0" applyFont="1" applyFill="1" applyBorder="1" applyAlignment="1">
      <alignment horizontal="right" vertical="center" wrapText="1"/>
    </xf>
    <xf numFmtId="169" fontId="31" fillId="4" borderId="5" xfId="0" applyNumberFormat="1" applyFont="1" applyFill="1" applyBorder="1" applyAlignment="1">
      <alignment horizontal="right" vertical="center" wrapText="1"/>
    </xf>
    <xf numFmtId="3" fontId="126" fillId="2" borderId="0" xfId="0" applyNumberFormat="1" applyFont="1" applyFill="1" applyAlignment="1">
      <alignment horizontal="right" vertical="center" wrapText="1"/>
    </xf>
    <xf numFmtId="0" fontId="62" fillId="0" borderId="0" xfId="0" applyFont="1"/>
    <xf numFmtId="0" fontId="30" fillId="6" borderId="0" xfId="0" applyFont="1" applyFill="1" applyAlignment="1">
      <alignment horizontal="left" vertical="center" wrapText="1"/>
    </xf>
    <xf numFmtId="0" fontId="10" fillId="0" borderId="0" xfId="0" applyFont="1" applyAlignment="1">
      <alignment vertical="center" wrapText="1"/>
    </xf>
    <xf numFmtId="3" fontId="13" fillId="0" borderId="0" xfId="0" applyNumberFormat="1" applyFont="1" applyAlignment="1">
      <alignment horizontal="right" vertical="center"/>
    </xf>
    <xf numFmtId="0" fontId="29" fillId="6" borderId="8" xfId="0" applyFont="1" applyFill="1" applyBorder="1" applyAlignment="1">
      <alignment horizontal="left" vertical="center" wrapText="1"/>
    </xf>
    <xf numFmtId="169" fontId="31" fillId="4" borderId="2" xfId="0" applyNumberFormat="1" applyFont="1" applyFill="1" applyBorder="1" applyAlignment="1">
      <alignment horizontal="right" vertical="center" wrapText="1"/>
    </xf>
    <xf numFmtId="0" fontId="51" fillId="0" borderId="0" xfId="0" applyFont="1" applyAlignment="1">
      <alignment vertical="center" wrapText="1"/>
    </xf>
    <xf numFmtId="0" fontId="51" fillId="0" borderId="0" xfId="0" applyFont="1" applyAlignment="1">
      <alignment vertical="center"/>
    </xf>
    <xf numFmtId="0" fontId="2" fillId="0" borderId="0" xfId="0" applyFont="1" applyAlignment="1">
      <alignment horizontal="justify" vertical="center" wrapText="1"/>
    </xf>
    <xf numFmtId="0" fontId="2" fillId="0" borderId="0" xfId="0" applyFont="1" applyAlignment="1">
      <alignment horizontal="justify"/>
    </xf>
    <xf numFmtId="0" fontId="127" fillId="0" borderId="0" xfId="0" applyFont="1" applyAlignment="1">
      <alignment horizontal="right"/>
    </xf>
    <xf numFmtId="0" fontId="56" fillId="6" borderId="4" xfId="0" applyFont="1" applyFill="1" applyBorder="1" applyAlignment="1">
      <alignment horizontal="right" vertical="center" wrapText="1"/>
    </xf>
    <xf numFmtId="0" fontId="56" fillId="6" borderId="0" xfId="0" applyFont="1" applyFill="1" applyAlignment="1">
      <alignment horizontal="right" vertical="center" wrapText="1"/>
    </xf>
    <xf numFmtId="0" fontId="0" fillId="6" borderId="6" xfId="0" applyFill="1" applyBorder="1" applyAlignment="1">
      <alignment vertical="center" wrapText="1"/>
    </xf>
    <xf numFmtId="0" fontId="45" fillId="6" borderId="6" xfId="0" applyFont="1" applyFill="1" applyBorder="1" applyAlignment="1">
      <alignment vertical="center" wrapText="1"/>
    </xf>
    <xf numFmtId="0" fontId="30" fillId="4" borderId="6" xfId="0" applyFont="1" applyFill="1" applyBorder="1" applyAlignment="1">
      <alignment horizontal="right" vertical="center" wrapText="1"/>
    </xf>
    <xf numFmtId="0" fontId="30" fillId="4" borderId="27" xfId="0" applyFont="1" applyFill="1" applyBorder="1" applyAlignment="1">
      <alignment horizontal="right" vertical="center" wrapText="1"/>
    </xf>
    <xf numFmtId="0" fontId="30" fillId="0" borderId="6" xfId="0" applyFont="1" applyBorder="1" applyAlignment="1">
      <alignment horizontal="right" vertical="center" wrapText="1"/>
    </xf>
    <xf numFmtId="0" fontId="30" fillId="0" borderId="27" xfId="0" applyFont="1" applyBorder="1" applyAlignment="1">
      <alignment horizontal="right" vertical="center" wrapText="1"/>
    </xf>
    <xf numFmtId="0" fontId="13" fillId="0" borderId="0" xfId="0" applyFont="1" applyAlignment="1">
      <alignment horizontal="right" vertical="center" wrapText="1"/>
    </xf>
    <xf numFmtId="3" fontId="29" fillId="0" borderId="8" xfId="0" applyNumberFormat="1" applyFont="1" applyBorder="1" applyAlignment="1">
      <alignment horizontal="right" vertical="center" wrapText="1"/>
    </xf>
    <xf numFmtId="166" fontId="16" fillId="0" borderId="2" xfId="0" applyNumberFormat="1" applyFont="1" applyBorder="1" applyAlignment="1">
      <alignment horizontal="right" vertical="center" wrapText="1"/>
    </xf>
    <xf numFmtId="166" fontId="3" fillId="0" borderId="2" xfId="0" applyNumberFormat="1" applyFont="1" applyBorder="1" applyAlignment="1">
      <alignment horizontal="right" wrapText="1"/>
    </xf>
    <xf numFmtId="0" fontId="16" fillId="2" borderId="3" xfId="0" applyFont="1" applyFill="1" applyBorder="1" applyAlignment="1">
      <alignment horizontal="right" vertical="center" wrapText="1"/>
    </xf>
    <xf numFmtId="164" fontId="5" fillId="2" borderId="3" xfId="0" applyNumberFormat="1" applyFont="1" applyFill="1" applyBorder="1" applyAlignment="1">
      <alignment horizontal="right" vertical="center" wrapText="1"/>
    </xf>
    <xf numFmtId="0" fontId="16" fillId="2" borderId="3" xfId="0" applyFont="1" applyFill="1" applyBorder="1" applyAlignment="1">
      <alignment horizontal="right" wrapText="1"/>
    </xf>
    <xf numFmtId="164" fontId="16" fillId="2" borderId="3" xfId="0" applyNumberFormat="1" applyFont="1" applyFill="1" applyBorder="1" applyAlignment="1">
      <alignment horizontal="right" wrapText="1"/>
    </xf>
    <xf numFmtId="0" fontId="30" fillId="4" borderId="2" xfId="0" applyFont="1" applyFill="1" applyBorder="1" applyAlignment="1">
      <alignment vertical="center" wrapText="1"/>
    </xf>
    <xf numFmtId="164" fontId="5" fillId="2" borderId="3" xfId="0" applyNumberFormat="1" applyFont="1" applyFill="1" applyBorder="1" applyAlignment="1">
      <alignment horizontal="right" wrapText="1"/>
    </xf>
    <xf numFmtId="0" fontId="30" fillId="4" borderId="9" xfId="0" applyFont="1" applyFill="1" applyBorder="1" applyAlignment="1">
      <alignment vertical="center" wrapText="1"/>
    </xf>
    <xf numFmtId="0" fontId="30" fillId="4" borderId="0" xfId="0" applyFont="1" applyFill="1" applyAlignment="1">
      <alignment vertical="center" wrapText="1"/>
    </xf>
    <xf numFmtId="0" fontId="25" fillId="4" borderId="0" xfId="0" applyFont="1" applyFill="1" applyAlignment="1">
      <alignment horizontal="right" vertical="center" wrapText="1"/>
    </xf>
    <xf numFmtId="0" fontId="68" fillId="0" borderId="0" xfId="0" applyFont="1" applyAlignment="1">
      <alignment vertical="center" wrapText="1"/>
    </xf>
    <xf numFmtId="0" fontId="30" fillId="0" borderId="2" xfId="0" applyFont="1" applyBorder="1" applyAlignment="1">
      <alignment vertical="center" wrapText="1"/>
    </xf>
    <xf numFmtId="49" fontId="16" fillId="0" borderId="3" xfId="0" applyNumberFormat="1" applyFont="1" applyBorder="1" applyAlignment="1">
      <alignment horizontal="right" vertical="center" wrapText="1"/>
    </xf>
    <xf numFmtId="164" fontId="13" fillId="0" borderId="0" xfId="0" applyNumberFormat="1" applyFont="1" applyAlignment="1">
      <alignment vertical="center" wrapText="1"/>
    </xf>
    <xf numFmtId="0" fontId="128" fillId="0" borderId="0" xfId="0" applyFont="1" applyAlignment="1">
      <alignment vertical="center" wrapText="1"/>
    </xf>
    <xf numFmtId="0" fontId="18" fillId="0" borderId="0" xfId="0" applyFont="1" applyAlignment="1">
      <alignment horizontal="right" vertical="center" wrapText="1"/>
    </xf>
    <xf numFmtId="0" fontId="70" fillId="4" borderId="2" xfId="0" applyFont="1" applyFill="1" applyBorder="1" applyAlignment="1">
      <alignment vertical="center" wrapText="1"/>
    </xf>
    <xf numFmtId="3" fontId="70" fillId="4" borderId="2" xfId="0" applyNumberFormat="1" applyFont="1" applyFill="1" applyBorder="1" applyAlignment="1">
      <alignment horizontal="right" vertical="center" wrapText="1"/>
    </xf>
    <xf numFmtId="0" fontId="56" fillId="0" borderId="2" xfId="0" applyFont="1" applyBorder="1" applyAlignment="1">
      <alignment vertical="center" wrapText="1"/>
    </xf>
    <xf numFmtId="0" fontId="56" fillId="0" borderId="3" xfId="0" applyFont="1" applyBorder="1" applyAlignment="1">
      <alignment vertical="center" wrapText="1"/>
    </xf>
    <xf numFmtId="0" fontId="70" fillId="0" borderId="2" xfId="0" applyFont="1" applyBorder="1" applyAlignment="1">
      <alignment vertical="center" wrapText="1"/>
    </xf>
    <xf numFmtId="0" fontId="70" fillId="0" borderId="0" xfId="0" applyFont="1" applyAlignment="1">
      <alignment vertical="center" wrapText="1"/>
    </xf>
    <xf numFmtId="164" fontId="70" fillId="4" borderId="2" xfId="0" applyNumberFormat="1" applyFont="1" applyFill="1" applyBorder="1" applyAlignment="1">
      <alignment horizontal="right" vertical="center" wrapText="1"/>
    </xf>
    <xf numFmtId="164" fontId="70" fillId="0" borderId="0" xfId="0" applyNumberFormat="1" applyFont="1" applyAlignment="1">
      <alignment horizontal="right" vertical="center" wrapText="1"/>
    </xf>
    <xf numFmtId="0" fontId="70" fillId="4" borderId="9" xfId="0" applyFont="1" applyFill="1" applyBorder="1" applyAlignment="1">
      <alignment vertical="center" wrapText="1"/>
    </xf>
    <xf numFmtId="164" fontId="70" fillId="4" borderId="6" xfId="0" applyNumberFormat="1" applyFont="1" applyFill="1" applyBorder="1" applyAlignment="1">
      <alignment horizontal="right" vertical="center" wrapText="1"/>
    </xf>
    <xf numFmtId="0" fontId="57" fillId="0" borderId="0" xfId="0" applyFont="1" applyAlignment="1">
      <alignment horizontal="justify" vertical="center"/>
    </xf>
    <xf numFmtId="164" fontId="56" fillId="0" borderId="0" xfId="0" applyNumberFormat="1" applyFont="1" applyAlignment="1">
      <alignment horizontal="right" vertical="center" wrapText="1"/>
    </xf>
    <xf numFmtId="0" fontId="129" fillId="0" borderId="0" xfId="0" applyFont="1" applyAlignment="1">
      <alignment vertical="center" wrapText="1"/>
    </xf>
    <xf numFmtId="0" fontId="70" fillId="0" borderId="0" xfId="0" applyFont="1" applyAlignment="1">
      <alignment horizontal="right" vertical="center" wrapText="1"/>
    </xf>
    <xf numFmtId="0" fontId="56" fillId="0" borderId="5" xfId="0" applyFont="1" applyBorder="1" applyAlignment="1">
      <alignment vertical="center" wrapText="1"/>
    </xf>
    <xf numFmtId="0" fontId="29" fillId="4" borderId="0" xfId="0" applyFont="1" applyFill="1" applyAlignment="1">
      <alignment horizontal="justify" vertical="center" wrapText="1"/>
    </xf>
    <xf numFmtId="0" fontId="4" fillId="4" borderId="0" xfId="0" applyFont="1" applyFill="1" applyAlignment="1">
      <alignment horizontal="justify" vertical="center" wrapText="1"/>
    </xf>
    <xf numFmtId="0" fontId="29" fillId="4" borderId="0" xfId="0" applyFont="1" applyFill="1" applyAlignment="1">
      <alignment horizontal="left" vertical="center" wrapText="1"/>
    </xf>
    <xf numFmtId="0" fontId="29" fillId="4" borderId="0" xfId="0" applyFont="1" applyFill="1" applyAlignment="1">
      <alignment horizontal="left" vertical="center"/>
    </xf>
    <xf numFmtId="0" fontId="31" fillId="4" borderId="0" xfId="0" applyFont="1" applyFill="1" applyAlignment="1">
      <alignment horizontal="left" vertical="center" wrapText="1"/>
    </xf>
    <xf numFmtId="0" fontId="31" fillId="4" borderId="0" xfId="0" applyFont="1" applyFill="1" applyAlignment="1">
      <alignment horizontal="right" vertical="center"/>
    </xf>
    <xf numFmtId="0" fontId="93" fillId="4" borderId="0" xfId="0" applyFont="1" applyFill="1" applyAlignment="1">
      <alignment horizontal="left" vertical="center" wrapText="1"/>
    </xf>
    <xf numFmtId="0" fontId="93" fillId="4" borderId="0" xfId="0" applyFont="1" applyFill="1" applyAlignment="1">
      <alignment horizontal="left" vertical="center"/>
    </xf>
    <xf numFmtId="0" fontId="31" fillId="4" borderId="0" xfId="0" quotePrefix="1" applyFont="1" applyFill="1" applyAlignment="1">
      <alignment horizontal="left" vertical="center"/>
    </xf>
    <xf numFmtId="0" fontId="29" fillId="4" borderId="0" xfId="0" applyFont="1" applyFill="1" applyAlignment="1">
      <alignment horizontal="right" vertical="center"/>
    </xf>
    <xf numFmtId="0" fontId="31" fillId="4" borderId="0" xfId="0" applyFont="1" applyFill="1" applyAlignment="1">
      <alignment horizontal="right" wrapText="1"/>
    </xf>
    <xf numFmtId="0" fontId="31" fillId="4" borderId="0" xfId="0" applyFont="1" applyFill="1" applyAlignment="1">
      <alignment horizontal="right"/>
    </xf>
    <xf numFmtId="3" fontId="29" fillId="4" borderId="0" xfId="0" applyNumberFormat="1" applyFont="1" applyFill="1" applyAlignment="1">
      <alignment horizontal="right" wrapText="1"/>
    </xf>
    <xf numFmtId="0" fontId="31" fillId="4" borderId="0" xfId="0" applyFont="1" applyFill="1" applyAlignment="1">
      <alignment horizontal="justify" vertical="center"/>
    </xf>
    <xf numFmtId="0" fontId="31" fillId="4" borderId="19" xfId="0" applyFont="1" applyFill="1" applyBorder="1" applyAlignment="1">
      <alignment horizontal="left" vertical="center" wrapText="1"/>
    </xf>
    <xf numFmtId="0" fontId="31" fillId="4" borderId="19" xfId="0" applyFont="1" applyFill="1" applyBorder="1" applyAlignment="1">
      <alignment horizontal="right" vertical="center" wrapText="1"/>
    </xf>
    <xf numFmtId="3" fontId="29" fillId="4" borderId="19" xfId="0" applyNumberFormat="1" applyFont="1" applyFill="1" applyBorder="1" applyAlignment="1">
      <alignment horizontal="right" vertical="center" wrapText="1"/>
    </xf>
    <xf numFmtId="0" fontId="31" fillId="4" borderId="19" xfId="0" applyFont="1" applyFill="1" applyBorder="1" applyAlignment="1">
      <alignment horizontal="right" vertical="center"/>
    </xf>
    <xf numFmtId="0" fontId="31" fillId="0" borderId="0" xfId="0" applyFont="1" applyAlignment="1">
      <alignment horizontal="right" wrapText="1"/>
    </xf>
    <xf numFmtId="0" fontId="29" fillId="4" borderId="0" xfId="0" applyFont="1" applyFill="1" applyAlignment="1">
      <alignment horizontal="justify" vertical="center"/>
    </xf>
    <xf numFmtId="0" fontId="31" fillId="4" borderId="0" xfId="0" quotePrefix="1" applyFont="1" applyFill="1" applyAlignment="1">
      <alignment horizontal="left" vertical="center" wrapText="1"/>
    </xf>
    <xf numFmtId="0" fontId="31" fillId="4" borderId="0" xfId="0" applyFont="1" applyFill="1" applyAlignment="1">
      <alignment horizontal="left" vertical="center"/>
    </xf>
    <xf numFmtId="0" fontId="31" fillId="4" borderId="19" xfId="0" applyFont="1" applyFill="1" applyBorder="1" applyAlignment="1">
      <alignment horizontal="left" vertical="center"/>
    </xf>
    <xf numFmtId="166" fontId="31" fillId="0" borderId="8" xfId="0" applyNumberFormat="1" applyFont="1" applyBorder="1" applyAlignment="1">
      <alignment horizontal="right" vertical="center" wrapText="1"/>
    </xf>
    <xf numFmtId="3" fontId="21" fillId="4" borderId="3" xfId="0" applyNumberFormat="1" applyFont="1" applyFill="1" applyBorder="1" applyAlignment="1">
      <alignment horizontal="right" vertical="center" wrapText="1"/>
    </xf>
    <xf numFmtId="3" fontId="21" fillId="6" borderId="3" xfId="0" applyNumberFormat="1" applyFont="1" applyFill="1" applyBorder="1" applyAlignment="1">
      <alignment horizontal="right" vertical="center" wrapText="1"/>
    </xf>
    <xf numFmtId="0" fontId="0" fillId="0" borderId="0" xfId="0" applyAlignment="1">
      <alignment horizontal="right"/>
    </xf>
    <xf numFmtId="0" fontId="18" fillId="0" borderId="0" xfId="0" applyFont="1" applyAlignment="1">
      <alignment wrapText="1"/>
    </xf>
    <xf numFmtId="0" fontId="18" fillId="0" borderId="0" xfId="0" applyFont="1" applyAlignment="1">
      <alignment horizontal="right" wrapText="1"/>
    </xf>
    <xf numFmtId="0" fontId="15" fillId="0" borderId="0" xfId="0" applyFont="1" applyAlignment="1">
      <alignment wrapText="1"/>
    </xf>
    <xf numFmtId="0" fontId="15" fillId="0" borderId="2" xfId="0" applyFont="1" applyBorder="1" applyAlignment="1">
      <alignment wrapText="1"/>
    </xf>
    <xf numFmtId="0" fontId="15" fillId="0" borderId="2" xfId="0" applyFont="1" applyBorder="1" applyAlignment="1">
      <alignment horizontal="right" wrapText="1"/>
    </xf>
    <xf numFmtId="0" fontId="15" fillId="0" borderId="0" xfId="0" applyFont="1" applyAlignment="1">
      <alignment horizontal="right" wrapText="1"/>
    </xf>
    <xf numFmtId="164" fontId="17" fillId="0" borderId="0" xfId="0" applyNumberFormat="1" applyFont="1" applyAlignment="1">
      <alignment wrapText="1"/>
    </xf>
    <xf numFmtId="164" fontId="18" fillId="2" borderId="0" xfId="0" applyNumberFormat="1" applyFont="1" applyFill="1" applyAlignment="1">
      <alignment wrapText="1"/>
    </xf>
    <xf numFmtId="164" fontId="15" fillId="0" borderId="0" xfId="0" applyNumberFormat="1" applyFont="1" applyAlignment="1">
      <alignment wrapText="1"/>
    </xf>
    <xf numFmtId="0" fontId="18" fillId="0" borderId="5" xfId="0" applyFont="1" applyBorder="1" applyAlignment="1">
      <alignment vertical="center" wrapText="1"/>
    </xf>
    <xf numFmtId="0" fontId="18" fillId="0" borderId="5" xfId="0" applyFont="1" applyBorder="1" applyAlignment="1">
      <alignment horizontal="right" vertical="center" wrapText="1"/>
    </xf>
    <xf numFmtId="0" fontId="18" fillId="4" borderId="2" xfId="0" applyFont="1" applyFill="1" applyBorder="1" applyAlignment="1">
      <alignment horizontal="right" wrapText="1"/>
    </xf>
    <xf numFmtId="164" fontId="15" fillId="2" borderId="0" xfId="0" applyNumberFormat="1" applyFont="1" applyFill="1" applyAlignment="1">
      <alignment wrapText="1"/>
    </xf>
    <xf numFmtId="164" fontId="18" fillId="0" borderId="0" xfId="0" applyNumberFormat="1" applyFont="1" applyAlignment="1">
      <alignment wrapText="1"/>
    </xf>
    <xf numFmtId="0" fontId="18" fillId="0" borderId="3" xfId="0" applyFont="1" applyBorder="1" applyAlignment="1">
      <alignment horizontal="right" wrapText="1"/>
    </xf>
    <xf numFmtId="0" fontId="18" fillId="4" borderId="9" xfId="0" applyFont="1" applyFill="1" applyBorder="1" applyAlignment="1">
      <alignment horizontal="right" wrapText="1"/>
    </xf>
    <xf numFmtId="0" fontId="21" fillId="0" borderId="0" xfId="0" applyFont="1" applyAlignment="1">
      <alignment horizontal="justify" vertical="center"/>
    </xf>
    <xf numFmtId="0" fontId="11" fillId="0" borderId="0" xfId="0" applyFont="1" applyAlignment="1">
      <alignment horizontal="left" vertical="center" wrapText="1"/>
    </xf>
    <xf numFmtId="14" fontId="25" fillId="4" borderId="11" xfId="0" applyNumberFormat="1" applyFont="1" applyFill="1" applyBorder="1" applyAlignment="1">
      <alignment horizontal="center" vertical="center" wrapText="1"/>
    </xf>
    <xf numFmtId="14" fontId="25" fillId="0" borderId="29" xfId="0" applyNumberFormat="1" applyFont="1" applyBorder="1" applyAlignment="1">
      <alignment horizontal="center" vertical="center" wrapText="1"/>
    </xf>
    <xf numFmtId="14" fontId="25" fillId="0" borderId="11" xfId="0" applyNumberFormat="1" applyFont="1" applyBorder="1" applyAlignment="1">
      <alignment horizontal="center" vertical="center" wrapText="1"/>
    </xf>
    <xf numFmtId="0" fontId="30" fillId="0" borderId="30"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8" xfId="0" applyFont="1" applyBorder="1" applyAlignment="1">
      <alignment horizontal="right" vertical="center" wrapText="1"/>
    </xf>
    <xf numFmtId="9" fontId="33" fillId="0" borderId="30" xfId="0" applyNumberFormat="1" applyFont="1" applyBorder="1" applyAlignment="1">
      <alignment horizontal="right" vertical="center" wrapText="1"/>
    </xf>
    <xf numFmtId="0" fontId="33" fillId="0" borderId="5" xfId="0" applyFont="1" applyBorder="1" applyAlignment="1">
      <alignment horizontal="right" vertical="center" wrapText="1"/>
    </xf>
    <xf numFmtId="0" fontId="33" fillId="0" borderId="10" xfId="0" applyFont="1" applyBorder="1" applyAlignment="1">
      <alignment horizontal="right" vertical="center" wrapText="1"/>
    </xf>
    <xf numFmtId="0" fontId="23" fillId="4" borderId="2" xfId="0" applyFont="1" applyFill="1" applyBorder="1" applyAlignment="1">
      <alignment vertical="top" wrapText="1"/>
    </xf>
    <xf numFmtId="164" fontId="23" fillId="4" borderId="2" xfId="0" applyNumberFormat="1" applyFont="1" applyFill="1" applyBorder="1" applyAlignment="1">
      <alignment horizontal="right" vertical="top" wrapText="1"/>
    </xf>
    <xf numFmtId="0" fontId="44" fillId="4" borderId="34" xfId="0" applyFont="1" applyFill="1" applyBorder="1" applyAlignment="1">
      <alignment vertical="top" wrapText="1"/>
    </xf>
    <xf numFmtId="0" fontId="23" fillId="0" borderId="0" xfId="0" applyFont="1" applyAlignment="1">
      <alignment vertical="top" wrapText="1"/>
    </xf>
    <xf numFmtId="0" fontId="44" fillId="0" borderId="31" xfId="0" applyFont="1" applyBorder="1" applyAlignment="1">
      <alignment vertical="top" wrapText="1"/>
    </xf>
    <xf numFmtId="0" fontId="132" fillId="0" borderId="0" xfId="0" applyFont="1" applyAlignment="1">
      <alignment horizontal="justify" vertical="center"/>
    </xf>
    <xf numFmtId="0" fontId="42" fillId="0" borderId="0" xfId="0" applyFont="1" applyAlignment="1">
      <alignment vertical="center" wrapText="1"/>
    </xf>
    <xf numFmtId="14" fontId="17" fillId="4" borderId="3" xfId="0" applyNumberFormat="1" applyFont="1" applyFill="1" applyBorder="1" applyAlignment="1">
      <alignment horizontal="right" vertical="center" wrapText="1"/>
    </xf>
    <xf numFmtId="14" fontId="17" fillId="0" borderId="3" xfId="0" applyNumberFormat="1" applyFont="1" applyBorder="1" applyAlignment="1">
      <alignment horizontal="right" vertical="center" wrapText="1"/>
    </xf>
    <xf numFmtId="0" fontId="12" fillId="0" borderId="2" xfId="0" applyFont="1" applyBorder="1" applyAlignment="1">
      <alignment vertical="center" wrapText="1"/>
    </xf>
    <xf numFmtId="0" fontId="23" fillId="2" borderId="9" xfId="0" applyFont="1" applyFill="1" applyBorder="1" applyAlignment="1">
      <alignment vertical="center" wrapText="1"/>
    </xf>
    <xf numFmtId="164" fontId="23" fillId="4" borderId="9" xfId="0" applyNumberFormat="1" applyFont="1" applyFill="1" applyBorder="1" applyAlignment="1">
      <alignment horizontal="right" vertical="center" wrapText="1"/>
    </xf>
    <xf numFmtId="164" fontId="23" fillId="2" borderId="9" xfId="0" applyNumberFormat="1" applyFont="1" applyFill="1" applyBorder="1" applyAlignment="1">
      <alignment horizontal="right" vertical="center" wrapText="1"/>
    </xf>
    <xf numFmtId="0" fontId="15" fillId="0" borderId="0" xfId="0" applyFont="1" applyAlignment="1">
      <alignment horizontal="justify" vertical="center" wrapText="1"/>
    </xf>
    <xf numFmtId="0" fontId="11" fillId="0" borderId="0" xfId="0" applyFont="1" applyAlignment="1">
      <alignment horizontal="justify" vertical="center" wrapText="1"/>
    </xf>
    <xf numFmtId="164" fontId="23" fillId="4" borderId="3" xfId="0" applyNumberFormat="1" applyFont="1" applyFill="1" applyBorder="1" applyAlignment="1">
      <alignment horizontal="right" vertical="center" wrapText="1"/>
    </xf>
    <xf numFmtId="164" fontId="23" fillId="0" borderId="3" xfId="0" applyNumberFormat="1" applyFont="1" applyBorder="1" applyAlignment="1">
      <alignment horizontal="right" vertical="center" wrapText="1"/>
    </xf>
    <xf numFmtId="0" fontId="18" fillId="2" borderId="9" xfId="0" applyFont="1" applyFill="1" applyBorder="1" applyAlignment="1">
      <alignment vertical="center" wrapText="1"/>
    </xf>
    <xf numFmtId="0" fontId="30" fillId="4" borderId="14" xfId="0" applyFont="1" applyFill="1" applyBorder="1" applyAlignment="1">
      <alignment vertical="center" wrapText="1"/>
    </xf>
    <xf numFmtId="164" fontId="4" fillId="0" borderId="5" xfId="0" applyNumberFormat="1" applyFont="1" applyBorder="1" applyAlignment="1">
      <alignment horizontal="right" vertical="center" wrapText="1"/>
    </xf>
    <xf numFmtId="166" fontId="3" fillId="0" borderId="3" xfId="0" applyNumberFormat="1" applyFont="1" applyBorder="1" applyAlignment="1">
      <alignment horizontal="right" vertical="center" wrapText="1"/>
    </xf>
    <xf numFmtId="166" fontId="3" fillId="0" borderId="3" xfId="0" applyNumberFormat="1" applyFont="1" applyBorder="1" applyAlignment="1">
      <alignment horizontal="right" wrapText="1"/>
    </xf>
    <xf numFmtId="0" fontId="98" fillId="2" borderId="10" xfId="0" applyFont="1" applyFill="1" applyBorder="1" applyAlignment="1">
      <alignment vertical="center" wrapText="1"/>
    </xf>
    <xf numFmtId="0" fontId="98" fillId="2" borderId="8" xfId="0" applyFont="1" applyFill="1" applyBorder="1" applyAlignment="1">
      <alignment vertical="center" wrapText="1"/>
    </xf>
    <xf numFmtId="0" fontId="31" fillId="6" borderId="8" xfId="0" applyFont="1" applyFill="1" applyBorder="1" applyAlignment="1">
      <alignment vertical="center" wrapText="1"/>
    </xf>
    <xf numFmtId="171" fontId="31" fillId="4" borderId="8" xfId="0" applyNumberFormat="1" applyFont="1" applyFill="1" applyBorder="1" applyAlignment="1">
      <alignment horizontal="right" vertical="center" wrapText="1"/>
    </xf>
    <xf numFmtId="0" fontId="133" fillId="6" borderId="0" xfId="0" applyFont="1" applyFill="1" applyAlignment="1">
      <alignment vertical="center" wrapText="1"/>
    </xf>
    <xf numFmtId="0" fontId="93" fillId="6" borderId="3" xfId="0" applyFont="1" applyFill="1" applyBorder="1" applyAlignment="1">
      <alignment vertical="center" wrapText="1"/>
    </xf>
    <xf numFmtId="0" fontId="13" fillId="0" borderId="0" xfId="0" applyFont="1" applyAlignment="1">
      <alignment horizontal="justify" vertical="center"/>
    </xf>
    <xf numFmtId="0" fontId="17" fillId="0" borderId="0" xfId="0" applyFont="1" applyAlignment="1">
      <alignment horizontal="left" vertical="center" wrapText="1"/>
    </xf>
    <xf numFmtId="0" fontId="18" fillId="4" borderId="0" xfId="0" applyFont="1" applyFill="1" applyAlignment="1">
      <alignment vertical="center" wrapText="1"/>
    </xf>
    <xf numFmtId="0" fontId="16" fillId="0" borderId="2" xfId="0" quotePrefix="1" applyFont="1" applyBorder="1" applyAlignment="1">
      <alignment vertical="center" wrapText="1"/>
    </xf>
    <xf numFmtId="0" fontId="16" fillId="0" borderId="5" xfId="0" quotePrefix="1" applyFont="1" applyBorder="1" applyAlignment="1">
      <alignment vertical="center" wrapText="1"/>
    </xf>
    <xf numFmtId="164" fontId="3" fillId="0" borderId="5" xfId="0" applyNumberFormat="1" applyFont="1" applyBorder="1" applyAlignment="1">
      <alignment horizontal="right" wrapText="1"/>
    </xf>
    <xf numFmtId="3" fontId="25" fillId="4" borderId="14" xfId="0" applyNumberFormat="1" applyFont="1" applyFill="1" applyBorder="1" applyAlignment="1">
      <alignment horizontal="right" vertical="center" wrapText="1"/>
    </xf>
    <xf numFmtId="3" fontId="25" fillId="0" borderId="14" xfId="0" applyNumberFormat="1" applyFont="1" applyBorder="1" applyAlignment="1">
      <alignment horizontal="right" vertical="center" wrapText="1"/>
    </xf>
    <xf numFmtId="3" fontId="25" fillId="4" borderId="0" xfId="0" applyNumberFormat="1" applyFont="1" applyFill="1" applyAlignment="1">
      <alignment horizontal="right" vertical="center" wrapText="1"/>
    </xf>
    <xf numFmtId="3" fontId="25" fillId="0" borderId="0" xfId="0" applyNumberFormat="1" applyFont="1" applyAlignment="1">
      <alignment horizontal="right" vertical="center" wrapText="1"/>
    </xf>
    <xf numFmtId="164" fontId="3" fillId="4" borderId="5" xfId="0" applyNumberFormat="1" applyFont="1" applyFill="1" applyBorder="1" applyAlignment="1">
      <alignment horizontal="right" vertical="center" wrapText="1"/>
    </xf>
    <xf numFmtId="0" fontId="4" fillId="0" borderId="27" xfId="0" applyFont="1" applyBorder="1" applyAlignment="1">
      <alignment vertical="center" wrapText="1"/>
    </xf>
    <xf numFmtId="3" fontId="25" fillId="4" borderId="27" xfId="0" applyNumberFormat="1" applyFont="1" applyFill="1" applyBorder="1" applyAlignment="1">
      <alignment horizontal="right" vertical="center" wrapText="1"/>
    </xf>
    <xf numFmtId="3" fontId="25" fillId="0" borderId="27" xfId="0" applyNumberFormat="1" applyFont="1" applyBorder="1" applyAlignment="1">
      <alignment horizontal="right" vertical="center" wrapText="1"/>
    </xf>
    <xf numFmtId="0" fontId="13" fillId="4" borderId="0" xfId="0" applyFont="1" applyFill="1" applyAlignment="1">
      <alignment vertical="center" wrapText="1"/>
    </xf>
    <xf numFmtId="0" fontId="13" fillId="4" borderId="0" xfId="0" applyFont="1" applyFill="1" applyAlignment="1">
      <alignment vertical="center"/>
    </xf>
    <xf numFmtId="0" fontId="16" fillId="0" borderId="2" xfId="0" quotePrefix="1" applyFont="1" applyBorder="1" applyAlignment="1">
      <alignment wrapText="1"/>
    </xf>
    <xf numFmtId="166" fontId="3" fillId="4" borderId="2" xfId="0" applyNumberFormat="1" applyFont="1" applyFill="1" applyBorder="1" applyAlignment="1">
      <alignment horizontal="right" wrapText="1"/>
    </xf>
    <xf numFmtId="0" fontId="134" fillId="0" borderId="0" xfId="0" applyFont="1" applyAlignment="1">
      <alignment horizontal="right" vertical="center" wrapText="1"/>
    </xf>
    <xf numFmtId="166" fontId="4" fillId="4" borderId="14" xfId="0" applyNumberFormat="1" applyFont="1" applyFill="1" applyBorder="1" applyAlignment="1">
      <alignment horizontal="right" vertical="center" wrapText="1"/>
    </xf>
    <xf numFmtId="166" fontId="4" fillId="0" borderId="14" xfId="0" applyNumberFormat="1" applyFont="1" applyBorder="1" applyAlignment="1">
      <alignment horizontal="right" vertical="center" wrapText="1"/>
    </xf>
    <xf numFmtId="0" fontId="16" fillId="0" borderId="2" xfId="0" quotePrefix="1" applyFont="1" applyBorder="1" applyAlignment="1">
      <alignment horizontal="left" wrapText="1"/>
    </xf>
    <xf numFmtId="0" fontId="16" fillId="0" borderId="5" xfId="0" quotePrefix="1" applyFont="1" applyBorder="1" applyAlignment="1">
      <alignment horizontal="left" wrapText="1"/>
    </xf>
    <xf numFmtId="166" fontId="4" fillId="4" borderId="27" xfId="0" applyNumberFormat="1" applyFont="1" applyFill="1" applyBorder="1" applyAlignment="1">
      <alignment horizontal="right" vertical="center" wrapText="1"/>
    </xf>
    <xf numFmtId="166" fontId="4" fillId="0" borderId="27" xfId="0" applyNumberFormat="1" applyFont="1" applyBorder="1" applyAlignment="1">
      <alignment horizontal="right" vertical="center" wrapText="1"/>
    </xf>
    <xf numFmtId="14" fontId="17" fillId="4" borderId="2" xfId="0" applyNumberFormat="1" applyFont="1" applyFill="1" applyBorder="1" applyAlignment="1">
      <alignment horizontal="right" vertical="center" wrapText="1"/>
    </xf>
    <xf numFmtId="14" fontId="17" fillId="0" borderId="2" xfId="0" applyNumberFormat="1" applyFont="1" applyBorder="1" applyAlignment="1">
      <alignment horizontal="right" vertical="center" wrapText="1"/>
    </xf>
    <xf numFmtId="0" fontId="2" fillId="0" borderId="3" xfId="0" applyFont="1" applyBorder="1" applyAlignment="1">
      <alignment vertical="center" wrapText="1"/>
    </xf>
    <xf numFmtId="0" fontId="2" fillId="4" borderId="3" xfId="0" applyFont="1" applyFill="1" applyBorder="1" applyAlignment="1">
      <alignment vertical="center" wrapText="1"/>
    </xf>
    <xf numFmtId="0" fontId="3" fillId="0" borderId="3" xfId="0" applyFont="1" applyBorder="1" applyAlignment="1">
      <alignment horizontal="right" vertical="center" wrapText="1"/>
    </xf>
    <xf numFmtId="0" fontId="3" fillId="0" borderId="3" xfId="0" quotePrefix="1" applyFont="1" applyBorder="1" applyAlignment="1">
      <alignment vertical="center" wrapText="1"/>
    </xf>
    <xf numFmtId="3" fontId="3" fillId="4" borderId="3" xfId="0" applyNumberFormat="1" applyFont="1" applyFill="1" applyBorder="1" applyAlignment="1">
      <alignment horizontal="right" vertical="center" wrapText="1"/>
    </xf>
    <xf numFmtId="3" fontId="3" fillId="0" borderId="3" xfId="0" applyNumberFormat="1" applyFont="1" applyBorder="1" applyAlignment="1">
      <alignment horizontal="right" vertical="center" wrapText="1"/>
    </xf>
    <xf numFmtId="0" fontId="3" fillId="0" borderId="2" xfId="0" quotePrefix="1" applyFont="1" applyBorder="1" applyAlignment="1">
      <alignment vertical="center" wrapText="1"/>
    </xf>
    <xf numFmtId="3" fontId="3" fillId="4" borderId="2" xfId="0" applyNumberFormat="1" applyFont="1" applyFill="1" applyBorder="1" applyAlignment="1">
      <alignment horizontal="right" vertical="center" wrapText="1"/>
    </xf>
    <xf numFmtId="3" fontId="3" fillId="0" borderId="2" xfId="0" applyNumberFormat="1" applyFont="1" applyBorder="1" applyAlignment="1">
      <alignment horizontal="right" vertical="center" wrapText="1"/>
    </xf>
    <xf numFmtId="0" fontId="3" fillId="0" borderId="5" xfId="0" quotePrefix="1" applyFont="1" applyBorder="1" applyAlignment="1">
      <alignment vertical="center" wrapText="1"/>
    </xf>
    <xf numFmtId="0" fontId="4" fillId="0" borderId="13" xfId="0" applyFont="1" applyBorder="1" applyAlignment="1">
      <alignment vertical="center" wrapText="1"/>
    </xf>
    <xf numFmtId="164" fontId="25" fillId="4" borderId="13" xfId="0" applyNumberFormat="1" applyFont="1" applyFill="1" applyBorder="1" applyAlignment="1">
      <alignment horizontal="right" vertical="center" wrapText="1"/>
    </xf>
    <xf numFmtId="166" fontId="4" fillId="0" borderId="13" xfId="0" applyNumberFormat="1" applyFont="1" applyBorder="1" applyAlignment="1">
      <alignment horizontal="right" vertical="center" wrapText="1"/>
    </xf>
    <xf numFmtId="0" fontId="3" fillId="0" borderId="0" xfId="0" quotePrefix="1" applyFont="1" applyAlignment="1">
      <alignment vertical="center" wrapText="1"/>
    </xf>
    <xf numFmtId="0" fontId="134" fillId="4" borderId="0" xfId="0" applyFont="1" applyFill="1" applyAlignment="1">
      <alignment horizontal="right" vertical="center" wrapText="1"/>
    </xf>
    <xf numFmtId="0" fontId="3" fillId="4" borderId="3" xfId="0" applyFont="1" applyFill="1" applyBorder="1" applyAlignment="1">
      <alignment horizontal="right" vertical="center" wrapText="1"/>
    </xf>
    <xf numFmtId="0" fontId="63" fillId="0" borderId="2" xfId="0" quotePrefix="1" applyFont="1" applyBorder="1" applyAlignment="1">
      <alignment vertical="center" wrapText="1"/>
    </xf>
    <xf numFmtId="166" fontId="3" fillId="4" borderId="5" xfId="0" applyNumberFormat="1" applyFont="1" applyFill="1" applyBorder="1" applyAlignment="1">
      <alignment horizontal="right" vertical="center" wrapText="1"/>
    </xf>
    <xf numFmtId="166" fontId="3" fillId="0" borderId="5" xfId="0" applyNumberFormat="1" applyFont="1" applyBorder="1" applyAlignment="1">
      <alignment horizontal="right" vertical="center" wrapText="1"/>
    </xf>
    <xf numFmtId="164" fontId="25" fillId="4" borderId="14" xfId="0" applyNumberFormat="1" applyFont="1" applyFill="1" applyBorder="1" applyAlignment="1">
      <alignment horizontal="right" vertical="center" wrapText="1"/>
    </xf>
    <xf numFmtId="164" fontId="25" fillId="0" borderId="14" xfId="0" applyNumberFormat="1" applyFont="1" applyBorder="1" applyAlignment="1">
      <alignment horizontal="right" vertical="center" wrapText="1"/>
    </xf>
    <xf numFmtId="0" fontId="4" fillId="0" borderId="6" xfId="0" applyFont="1" applyBorder="1" applyAlignment="1">
      <alignment vertical="center" wrapText="1"/>
    </xf>
    <xf numFmtId="166" fontId="4" fillId="0" borderId="6" xfId="0" applyNumberFormat="1" applyFont="1" applyBorder="1" applyAlignment="1">
      <alignment horizontal="right" vertical="center" wrapText="1"/>
    </xf>
    <xf numFmtId="3" fontId="4" fillId="4" borderId="6" xfId="0" applyNumberFormat="1" applyFont="1" applyFill="1" applyBorder="1" applyAlignment="1">
      <alignment horizontal="right" vertical="center" wrapText="1"/>
    </xf>
    <xf numFmtId="3" fontId="4" fillId="0" borderId="6" xfId="0" applyNumberFormat="1" applyFont="1" applyBorder="1" applyAlignment="1">
      <alignment horizontal="right" vertical="center" wrapText="1"/>
    </xf>
    <xf numFmtId="40" fontId="0" fillId="0" borderId="0" xfId="0" applyNumberFormat="1" applyAlignment="1">
      <alignment vertical="center"/>
    </xf>
    <xf numFmtId="3" fontId="23" fillId="4" borderId="0" xfId="0" applyNumberFormat="1" applyFont="1" applyFill="1" applyAlignment="1">
      <alignment vertical="center" wrapText="1"/>
    </xf>
    <xf numFmtId="165" fontId="4" fillId="4" borderId="3" xfId="0" applyNumberFormat="1" applyFont="1" applyFill="1" applyBorder="1" applyAlignment="1">
      <alignment horizontal="right" vertical="center" wrapText="1"/>
    </xf>
    <xf numFmtId="164" fontId="5" fillId="4" borderId="5" xfId="0" applyNumberFormat="1" applyFont="1" applyFill="1" applyBorder="1" applyAlignment="1">
      <alignment horizontal="right" vertical="center"/>
    </xf>
    <xf numFmtId="0" fontId="2" fillId="0" borderId="7" xfId="0" applyFont="1" applyBorder="1" applyAlignment="1">
      <alignment vertical="center" wrapText="1"/>
    </xf>
    <xf numFmtId="0" fontId="63" fillId="0" borderId="20" xfId="0" applyFont="1" applyBorder="1" applyAlignment="1">
      <alignment vertical="center" wrapText="1"/>
    </xf>
    <xf numFmtId="0" fontId="2" fillId="0" borderId="11" xfId="0" applyFont="1" applyBorder="1" applyAlignment="1">
      <alignment vertical="center" wrapText="1"/>
    </xf>
    <xf numFmtId="166" fontId="4" fillId="4" borderId="11" xfId="0" applyNumberFormat="1" applyFont="1" applyFill="1" applyBorder="1" applyAlignment="1">
      <alignment horizontal="right" vertical="center" wrapText="1"/>
    </xf>
    <xf numFmtId="0" fontId="37" fillId="0" borderId="0" xfId="0" applyFont="1" applyAlignment="1">
      <alignment horizontal="right" vertical="center"/>
    </xf>
    <xf numFmtId="0" fontId="49" fillId="2" borderId="0" xfId="0" applyFont="1" applyFill="1" applyAlignment="1">
      <alignment vertical="center"/>
    </xf>
    <xf numFmtId="0" fontId="22" fillId="0" borderId="0" xfId="0" applyFont="1" applyAlignment="1">
      <alignment vertical="center"/>
    </xf>
    <xf numFmtId="3" fontId="50" fillId="0" borderId="5" xfId="0" applyNumberFormat="1" applyFont="1" applyBorder="1" applyAlignment="1">
      <alignment horizontal="center" vertical="center" wrapText="1"/>
    </xf>
    <xf numFmtId="3" fontId="36" fillId="0" borderId="5" xfId="0" applyNumberFormat="1" applyFont="1" applyBorder="1" applyAlignment="1">
      <alignment horizontal="right" vertical="center" wrapText="1"/>
    </xf>
    <xf numFmtId="3" fontId="35" fillId="0" borderId="5" xfId="0" applyNumberFormat="1" applyFont="1" applyBorder="1" applyAlignment="1">
      <alignment horizontal="right" vertical="center" wrapText="1"/>
    </xf>
    <xf numFmtId="3" fontId="32" fillId="0" borderId="0" xfId="0" applyNumberFormat="1" applyFont="1" applyAlignment="1">
      <alignment vertical="center"/>
    </xf>
    <xf numFmtId="164" fontId="39" fillId="0" borderId="0" xfId="0" applyNumberFormat="1" applyFont="1" applyAlignment="1">
      <alignment horizontal="right" vertical="center" wrapText="1"/>
    </xf>
    <xf numFmtId="164" fontId="39" fillId="0" borderId="0" xfId="0" applyNumberFormat="1" applyFont="1" applyAlignment="1">
      <alignment vertical="center" wrapText="1"/>
    </xf>
    <xf numFmtId="164" fontId="39" fillId="0" borderId="0" xfId="0" applyNumberFormat="1" applyFont="1" applyAlignment="1">
      <alignment vertical="center"/>
    </xf>
    <xf numFmtId="164" fontId="40" fillId="0" borderId="0" xfId="0" applyNumberFormat="1" applyFont="1" applyAlignment="1">
      <alignment vertical="center"/>
    </xf>
    <xf numFmtId="164" fontId="35" fillId="0" borderId="0" xfId="0" applyNumberFormat="1" applyFont="1" applyAlignment="1">
      <alignment horizontal="right" vertical="center" wrapText="1"/>
    </xf>
    <xf numFmtId="166" fontId="16" fillId="2" borderId="3" xfId="0" applyNumberFormat="1" applyFont="1" applyFill="1" applyBorder="1" applyAlignment="1">
      <alignment horizontal="right" vertical="center" wrapText="1"/>
    </xf>
    <xf numFmtId="164" fontId="35" fillId="0" borderId="2" xfId="0" applyNumberFormat="1" applyFont="1" applyBorder="1" applyAlignment="1">
      <alignment horizontal="right" vertical="center" wrapText="1"/>
    </xf>
    <xf numFmtId="3" fontId="29" fillId="5" borderId="2" xfId="0" applyNumberFormat="1" applyFont="1" applyFill="1" applyBorder="1" applyAlignment="1">
      <alignment vertical="center" wrapText="1"/>
    </xf>
    <xf numFmtId="164" fontId="35" fillId="5" borderId="2" xfId="0" applyNumberFormat="1" applyFont="1" applyFill="1" applyBorder="1" applyAlignment="1">
      <alignment horizontal="right" vertical="center" wrapText="1"/>
    </xf>
    <xf numFmtId="166" fontId="29" fillId="5" borderId="2" xfId="0" applyNumberFormat="1" applyFont="1" applyFill="1" applyBorder="1" applyAlignment="1">
      <alignment horizontal="right" vertical="center" wrapText="1"/>
    </xf>
    <xf numFmtId="3" fontId="32" fillId="0" borderId="2" xfId="0" applyNumberFormat="1" applyFont="1" applyBorder="1" applyAlignment="1">
      <alignment vertical="center"/>
    </xf>
    <xf numFmtId="164" fontId="39" fillId="0" borderId="2" xfId="0" applyNumberFormat="1" applyFont="1" applyBorder="1" applyAlignment="1">
      <alignment horizontal="right" vertical="center" wrapText="1"/>
    </xf>
    <xf numFmtId="164" fontId="39" fillId="0" borderId="2" xfId="0" applyNumberFormat="1" applyFont="1" applyBorder="1" applyAlignment="1">
      <alignment vertical="center" wrapText="1"/>
    </xf>
    <xf numFmtId="164" fontId="40" fillId="0" borderId="2" xfId="0" applyNumberFormat="1" applyFont="1" applyBorder="1" applyAlignment="1">
      <alignment vertical="center"/>
    </xf>
    <xf numFmtId="3" fontId="33" fillId="0" borderId="2" xfId="0" applyNumberFormat="1" applyFont="1" applyBorder="1" applyAlignment="1">
      <alignment wrapText="1"/>
    </xf>
    <xf numFmtId="164" fontId="36" fillId="0" borderId="2" xfId="0" applyNumberFormat="1" applyFont="1" applyBorder="1" applyAlignment="1">
      <alignment horizontal="right" wrapText="1"/>
    </xf>
    <xf numFmtId="164" fontId="35" fillId="0" borderId="2" xfId="0" applyNumberFormat="1" applyFont="1" applyBorder="1" applyAlignment="1">
      <alignment horizontal="right" wrapText="1"/>
    </xf>
    <xf numFmtId="3" fontId="31" fillId="0" borderId="6" xfId="0" applyNumberFormat="1" applyFont="1" applyBorder="1" applyAlignment="1">
      <alignment vertical="center" wrapText="1"/>
    </xf>
    <xf numFmtId="164" fontId="36" fillId="0" borderId="6" xfId="0" applyNumberFormat="1" applyFont="1" applyBorder="1" applyAlignment="1">
      <alignment vertical="center" wrapText="1"/>
    </xf>
    <xf numFmtId="166" fontId="29" fillId="0" borderId="9" xfId="0" applyNumberFormat="1" applyFont="1" applyBorder="1" applyAlignment="1">
      <alignment horizontal="right" vertical="center" wrapText="1"/>
    </xf>
    <xf numFmtId="164" fontId="35" fillId="0" borderId="6" xfId="0" applyNumberFormat="1" applyFont="1" applyBorder="1" applyAlignment="1">
      <alignment horizontal="right" vertical="center" wrapText="1"/>
    </xf>
    <xf numFmtId="164" fontId="35" fillId="0" borderId="6" xfId="0" applyNumberFormat="1" applyFont="1" applyBorder="1" applyAlignment="1">
      <alignment vertical="center" wrapText="1"/>
    </xf>
    <xf numFmtId="0" fontId="135" fillId="0" borderId="0" xfId="0" applyFont="1" applyAlignment="1">
      <alignment horizontal="right" vertical="center"/>
    </xf>
    <xf numFmtId="0" fontId="1" fillId="5" borderId="4" xfId="0" applyFont="1" applyFill="1" applyBorder="1" applyAlignment="1">
      <alignment vertical="center" wrapText="1"/>
    </xf>
    <xf numFmtId="3" fontId="35" fillId="5" borderId="4" xfId="0" applyNumberFormat="1" applyFont="1" applyFill="1" applyBorder="1" applyAlignment="1">
      <alignment horizontal="right" vertical="center" wrapText="1"/>
    </xf>
    <xf numFmtId="0" fontId="35" fillId="5" borderId="4" xfId="0" applyFont="1" applyFill="1" applyBorder="1" applyAlignment="1">
      <alignment horizontal="right" vertical="center" wrapText="1"/>
    </xf>
    <xf numFmtId="0" fontId="1" fillId="0" borderId="5" xfId="0" applyFont="1" applyBorder="1" applyAlignment="1">
      <alignment vertical="center" wrapText="1"/>
    </xf>
    <xf numFmtId="0" fontId="31" fillId="0" borderId="3" xfId="0" applyFont="1" applyBorder="1" applyAlignment="1">
      <alignment vertical="center" wrapText="1"/>
    </xf>
    <xf numFmtId="3" fontId="31" fillId="0" borderId="9" xfId="0" applyNumberFormat="1" applyFont="1" applyBorder="1" applyAlignment="1">
      <alignment vertical="center" wrapText="1"/>
    </xf>
    <xf numFmtId="3" fontId="36" fillId="0" borderId="9" xfId="0" applyNumberFormat="1" applyFont="1" applyBorder="1" applyAlignment="1">
      <alignment horizontal="right" vertical="center" wrapText="1"/>
    </xf>
    <xf numFmtId="3" fontId="35" fillId="0" borderId="9" xfId="0" applyNumberFormat="1" applyFont="1" applyBorder="1" applyAlignment="1">
      <alignment horizontal="right" vertical="center" wrapText="1"/>
    </xf>
    <xf numFmtId="0" fontId="75" fillId="0" borderId="0" xfId="0" applyFont="1" applyAlignment="1">
      <alignment horizontal="right"/>
    </xf>
    <xf numFmtId="3" fontId="50" fillId="0" borderId="0" xfId="0" applyNumberFormat="1" applyFont="1" applyAlignment="1">
      <alignment horizontal="center" vertical="center" wrapText="1"/>
    </xf>
    <xf numFmtId="0" fontId="11" fillId="0" borderId="0" xfId="0" applyFont="1" applyAlignment="1">
      <alignment vertical="center"/>
    </xf>
    <xf numFmtId="177" fontId="37" fillId="0" borderId="0" xfId="0" applyNumberFormat="1" applyFont="1" applyAlignment="1">
      <alignment vertical="center"/>
    </xf>
    <xf numFmtId="0" fontId="21" fillId="0" borderId="0" xfId="0" applyFont="1" applyAlignment="1">
      <alignment horizontal="left" vertical="center" wrapText="1"/>
    </xf>
    <xf numFmtId="0" fontId="1" fillId="0" borderId="0" xfId="0" applyFont="1" applyAlignment="1">
      <alignment horizontal="left" vertical="center" wrapText="1"/>
    </xf>
    <xf numFmtId="0" fontId="39" fillId="0" borderId="0" xfId="0" applyFont="1" applyAlignment="1">
      <alignment vertical="center" wrapText="1"/>
    </xf>
    <xf numFmtId="0" fontId="23" fillId="0" borderId="3" xfId="0" applyFont="1" applyBorder="1" applyAlignment="1">
      <alignment horizontal="left" vertical="center" wrapText="1"/>
    </xf>
    <xf numFmtId="0" fontId="23" fillId="0" borderId="0" xfId="0" applyFont="1" applyAlignment="1">
      <alignment vertical="center" wrapText="1"/>
    </xf>
    <xf numFmtId="164" fontId="17" fillId="0" borderId="3" xfId="0" applyNumberFormat="1" applyFont="1" applyBorder="1" applyAlignment="1">
      <alignment horizontal="right" vertical="center" wrapText="1"/>
    </xf>
    <xf numFmtId="0" fontId="12" fillId="0" borderId="2" xfId="0" applyFont="1" applyBorder="1" applyAlignment="1">
      <alignment horizontal="left" vertical="center" wrapText="1"/>
    </xf>
    <xf numFmtId="164" fontId="12" fillId="0" borderId="3" xfId="0" applyNumberFormat="1" applyFont="1" applyBorder="1" applyAlignment="1">
      <alignment horizontal="right" wrapText="1"/>
    </xf>
    <xf numFmtId="164" fontId="12" fillId="0" borderId="3" xfId="0" applyNumberFormat="1" applyFont="1" applyBorder="1" applyAlignment="1">
      <alignment horizontal="right" vertical="center" wrapText="1"/>
    </xf>
    <xf numFmtId="0" fontId="15" fillId="0" borderId="2" xfId="0" applyFont="1" applyBorder="1" applyAlignment="1">
      <alignment horizontal="left" vertical="center" wrapText="1"/>
    </xf>
    <xf numFmtId="0" fontId="18" fillId="5" borderId="9" xfId="0" applyFont="1" applyFill="1" applyBorder="1" applyAlignment="1">
      <alignment vertical="center" wrapText="1"/>
    </xf>
    <xf numFmtId="0" fontId="23" fillId="5" borderId="9" xfId="0" applyFont="1" applyFill="1" applyBorder="1" applyAlignment="1">
      <alignment horizontal="left" vertical="center" wrapText="1"/>
    </xf>
    <xf numFmtId="164" fontId="17" fillId="5" borderId="9" xfId="0" applyNumberFormat="1" applyFont="1" applyFill="1" applyBorder="1" applyAlignment="1">
      <alignment horizontal="right" vertical="center" wrapText="1"/>
    </xf>
    <xf numFmtId="0" fontId="18" fillId="0" borderId="3" xfId="0" applyFont="1" applyBorder="1" applyAlignment="1">
      <alignment horizontal="left" vertical="center" wrapText="1"/>
    </xf>
    <xf numFmtId="0" fontId="12" fillId="0" borderId="3" xfId="0" applyFont="1" applyBorder="1" applyAlignment="1">
      <alignment horizontal="left" vertical="center" wrapText="1"/>
    </xf>
    <xf numFmtId="166" fontId="15" fillId="2" borderId="2" xfId="0" applyNumberFormat="1" applyFont="1" applyFill="1" applyBorder="1" applyAlignment="1">
      <alignment horizontal="right" vertical="center" wrapText="1"/>
    </xf>
    <xf numFmtId="0" fontId="12" fillId="0" borderId="5" xfId="0" applyFont="1" applyBorder="1" applyAlignment="1">
      <alignment vertical="center" wrapText="1"/>
    </xf>
    <xf numFmtId="164" fontId="12" fillId="2" borderId="3" xfId="0" applyNumberFormat="1" applyFont="1" applyFill="1" applyBorder="1" applyAlignment="1">
      <alignment horizontal="right" vertical="center" wrapText="1"/>
    </xf>
    <xf numFmtId="0" fontId="18" fillId="5" borderId="9" xfId="0" applyFont="1" applyFill="1" applyBorder="1" applyAlignment="1">
      <alignment horizontal="left" vertical="center" wrapText="1"/>
    </xf>
    <xf numFmtId="0" fontId="23" fillId="5" borderId="9" xfId="0" applyFont="1" applyFill="1" applyBorder="1" applyAlignment="1">
      <alignment vertical="center" wrapText="1"/>
    </xf>
    <xf numFmtId="164" fontId="37" fillId="0" borderId="0" xfId="0" applyNumberFormat="1" applyFont="1" applyAlignment="1">
      <alignment horizontal="right" vertical="center"/>
    </xf>
    <xf numFmtId="3" fontId="37" fillId="0" borderId="0" xfId="0" applyNumberFormat="1" applyFont="1" applyAlignment="1">
      <alignment vertical="center"/>
    </xf>
    <xf numFmtId="0" fontId="60" fillId="0" borderId="0" xfId="0" applyFont="1" applyAlignment="1">
      <alignment horizontal="left" vertical="top" wrapText="1"/>
    </xf>
    <xf numFmtId="0" fontId="53" fillId="2" borderId="2" xfId="0" applyFont="1" applyFill="1" applyBorder="1" applyAlignment="1">
      <alignment vertical="center" wrapText="1"/>
    </xf>
    <xf numFmtId="0" fontId="33" fillId="2" borderId="5" xfId="0" quotePrefix="1" applyFont="1" applyFill="1" applyBorder="1" applyAlignment="1">
      <alignment vertical="center" wrapText="1"/>
    </xf>
    <xf numFmtId="0" fontId="53" fillId="0" borderId="2" xfId="0" applyFont="1" applyBorder="1" applyAlignment="1">
      <alignment vertical="center" wrapText="1"/>
    </xf>
    <xf numFmtId="0" fontId="5" fillId="0" borderId="3" xfId="0" quotePrefix="1" applyFont="1" applyBorder="1" applyAlignment="1">
      <alignment vertical="center" wrapText="1"/>
    </xf>
    <xf numFmtId="0" fontId="13" fillId="0" borderId="0" xfId="0" applyFont="1"/>
    <xf numFmtId="166" fontId="5" fillId="0" borderId="2" xfId="0" applyNumberFormat="1" applyFont="1" applyBorder="1" applyAlignment="1">
      <alignment horizontal="right" wrapText="1"/>
    </xf>
    <xf numFmtId="166" fontId="5" fillId="0" borderId="3" xfId="0" applyNumberFormat="1" applyFont="1" applyBorder="1" applyAlignment="1">
      <alignment horizontal="right" wrapText="1"/>
    </xf>
    <xf numFmtId="0" fontId="33" fillId="0" borderId="27" xfId="0" applyFont="1" applyBorder="1" applyAlignment="1">
      <alignment horizontal="left" vertical="center" wrapText="1"/>
    </xf>
    <xf numFmtId="165" fontId="31" fillId="4" borderId="8" xfId="0" applyNumberFormat="1" applyFont="1" applyFill="1" applyBorder="1" applyAlignment="1">
      <alignment horizontal="right" vertical="center" wrapText="1"/>
    </xf>
    <xf numFmtId="0" fontId="63" fillId="0" borderId="2" xfId="0" applyFont="1" applyBorder="1" applyAlignment="1">
      <alignment vertical="center" wrapText="1"/>
    </xf>
    <xf numFmtId="0" fontId="3" fillId="2" borderId="2" xfId="0" quotePrefix="1" applyFont="1" applyFill="1" applyBorder="1" applyAlignment="1">
      <alignment vertical="center" wrapText="1"/>
    </xf>
    <xf numFmtId="14" fontId="0" fillId="0" borderId="0" xfId="0" applyNumberFormat="1"/>
    <xf numFmtId="4" fontId="0" fillId="0" borderId="0" xfId="0" applyNumberFormat="1"/>
    <xf numFmtId="0" fontId="0" fillId="0" borderId="0" xfId="0" applyAlignment="1">
      <alignment horizontal="left"/>
    </xf>
    <xf numFmtId="0" fontId="0" fillId="0" borderId="0" xfId="0" applyAlignment="1">
      <alignment horizontal="center"/>
    </xf>
    <xf numFmtId="14" fontId="0" fillId="0" borderId="0" xfId="0" applyNumberFormat="1" applyAlignment="1">
      <alignment horizontal="center"/>
    </xf>
    <xf numFmtId="4" fontId="0" fillId="0" borderId="0" xfId="0" applyNumberFormat="1" applyAlignment="1">
      <alignment horizontal="center"/>
    </xf>
    <xf numFmtId="0" fontId="108" fillId="0" borderId="24" xfId="0" applyFont="1" applyBorder="1" applyAlignment="1">
      <alignment horizontal="center"/>
    </xf>
    <xf numFmtId="14" fontId="108" fillId="0" borderId="24" xfId="0" applyNumberFormat="1" applyFont="1" applyBorder="1" applyAlignment="1">
      <alignment horizontal="center"/>
    </xf>
    <xf numFmtId="4" fontId="108" fillId="0" borderId="24" xfId="0" applyNumberFormat="1" applyFont="1" applyBorder="1" applyAlignment="1">
      <alignment horizontal="center"/>
    </xf>
    <xf numFmtId="0" fontId="108" fillId="0" borderId="24" xfId="0" applyFont="1" applyBorder="1" applyAlignment="1">
      <alignment horizontal="left"/>
    </xf>
    <xf numFmtId="14" fontId="108" fillId="0" borderId="26" xfId="0" applyNumberFormat="1" applyFont="1" applyBorder="1" applyAlignment="1">
      <alignment horizontal="center"/>
    </xf>
    <xf numFmtId="4" fontId="108" fillId="0" borderId="22" xfId="0" applyNumberFormat="1" applyFont="1" applyBorder="1" applyAlignment="1">
      <alignment horizontal="center" wrapText="1"/>
    </xf>
    <xf numFmtId="0" fontId="108" fillId="0" borderId="25" xfId="0" applyFont="1" applyBorder="1" applyAlignment="1">
      <alignment horizontal="left"/>
    </xf>
    <xf numFmtId="0" fontId="12" fillId="0" borderId="0" xfId="0" applyFont="1"/>
    <xf numFmtId="0" fontId="137" fillId="0" borderId="0" xfId="0" applyFont="1"/>
    <xf numFmtId="0" fontId="34" fillId="0" borderId="0" xfId="0" applyFont="1" applyAlignment="1">
      <alignment horizontal="center" vertical="center"/>
    </xf>
    <xf numFmtId="166" fontId="4" fillId="4" borderId="13" xfId="0" applyNumberFormat="1" applyFont="1" applyFill="1" applyBorder="1" applyAlignment="1">
      <alignment horizontal="right" vertical="center" wrapText="1"/>
    </xf>
    <xf numFmtId="166" fontId="4" fillId="4" borderId="3" xfId="0" applyNumberFormat="1" applyFont="1" applyFill="1" applyBorder="1" applyAlignment="1">
      <alignment horizontal="right" vertical="center" wrapText="1"/>
    </xf>
    <xf numFmtId="164" fontId="5" fillId="4" borderId="5" xfId="0" applyNumberFormat="1" applyFont="1" applyFill="1" applyBorder="1" applyAlignment="1">
      <alignment horizontal="right" wrapText="1"/>
    </xf>
    <xf numFmtId="0" fontId="70" fillId="0" borderId="5" xfId="0" applyFont="1" applyBorder="1" applyAlignment="1">
      <alignment vertical="center" wrapText="1"/>
    </xf>
    <xf numFmtId="169" fontId="21" fillId="2" borderId="2" xfId="0" applyNumberFormat="1" applyFont="1" applyFill="1" applyBorder="1" applyAlignment="1">
      <alignment horizontal="right" vertical="center" wrapText="1"/>
    </xf>
    <xf numFmtId="169" fontId="21" fillId="2" borderId="3" xfId="0" applyNumberFormat="1" applyFont="1" applyFill="1" applyBorder="1" applyAlignment="1">
      <alignment horizontal="right" vertical="center" wrapText="1"/>
    </xf>
    <xf numFmtId="169" fontId="21" fillId="2" borderId="2" xfId="0" applyNumberFormat="1" applyFont="1" applyFill="1" applyBorder="1" applyAlignment="1">
      <alignment horizontal="right" wrapText="1"/>
    </xf>
    <xf numFmtId="165" fontId="134" fillId="0" borderId="0" xfId="0" applyNumberFormat="1" applyFont="1" applyAlignment="1">
      <alignment horizontal="right" vertical="center" wrapText="1"/>
    </xf>
    <xf numFmtId="166" fontId="16" fillId="0" borderId="3" xfId="0" applyNumberFormat="1" applyFont="1" applyBorder="1" applyAlignment="1">
      <alignment horizontal="right" vertical="center" wrapText="1"/>
    </xf>
    <xf numFmtId="166" fontId="25" fillId="0" borderId="2" xfId="0" applyNumberFormat="1" applyFont="1" applyBorder="1" applyAlignment="1">
      <alignment horizontal="right" vertical="center" wrapText="1"/>
    </xf>
    <xf numFmtId="166" fontId="16" fillId="0" borderId="3" xfId="0" applyNumberFormat="1" applyFont="1" applyBorder="1" applyAlignment="1">
      <alignment horizontal="right" wrapText="1"/>
    </xf>
    <xf numFmtId="166" fontId="15" fillId="0" borderId="2" xfId="0" applyNumberFormat="1" applyFont="1" applyBorder="1" applyAlignment="1">
      <alignment horizontal="right" vertical="center" wrapText="1"/>
    </xf>
    <xf numFmtId="0" fontId="53" fillId="0" borderId="6" xfId="0" applyFont="1" applyBorder="1" applyAlignment="1">
      <alignment horizontal="right" vertical="center" wrapText="1"/>
    </xf>
    <xf numFmtId="0" fontId="45" fillId="0" borderId="0" xfId="0" applyFont="1" applyAlignment="1">
      <alignment vertical="center" wrapText="1"/>
    </xf>
    <xf numFmtId="0" fontId="45" fillId="2" borderId="0" xfId="0" applyFont="1" applyFill="1" applyAlignment="1">
      <alignment vertical="center" wrapText="1"/>
    </xf>
    <xf numFmtId="0" fontId="37" fillId="0" borderId="21" xfId="0" applyFont="1" applyBorder="1" applyAlignment="1">
      <alignment vertical="center"/>
    </xf>
    <xf numFmtId="0" fontId="26" fillId="6" borderId="0" xfId="0" applyFont="1" applyFill="1" applyAlignment="1">
      <alignment horizontal="right" vertical="center" wrapText="1"/>
    </xf>
    <xf numFmtId="0" fontId="5" fillId="6" borderId="0" xfId="0" applyFont="1" applyFill="1" applyAlignment="1">
      <alignment horizontal="right" vertical="center" wrapText="1"/>
    </xf>
    <xf numFmtId="0" fontId="16" fillId="6" borderId="0" xfId="0" applyFont="1" applyFill="1" applyAlignment="1">
      <alignment horizontal="left" vertical="center" wrapText="1"/>
    </xf>
    <xf numFmtId="0" fontId="28" fillId="0" borderId="2" xfId="0" applyFont="1" applyBorder="1" applyAlignment="1">
      <alignment vertical="center" wrapText="1"/>
    </xf>
    <xf numFmtId="0" fontId="38" fillId="0" borderId="2" xfId="0" applyFont="1" applyBorder="1" applyAlignment="1">
      <alignment vertical="center" wrapText="1"/>
    </xf>
    <xf numFmtId="3" fontId="28" fillId="0" borderId="2" xfId="0" applyNumberFormat="1" applyFont="1" applyBorder="1" applyAlignment="1">
      <alignment horizontal="center" vertical="center" wrapText="1"/>
    </xf>
    <xf numFmtId="0" fontId="140" fillId="0" borderId="0" xfId="0" applyFont="1"/>
    <xf numFmtId="0" fontId="110" fillId="2" borderId="0" xfId="0" applyFont="1" applyFill="1" applyAlignment="1">
      <alignment vertical="center" wrapText="1"/>
    </xf>
    <xf numFmtId="3" fontId="16" fillId="0" borderId="2" xfId="0" applyNumberFormat="1" applyFont="1" applyBorder="1" applyAlignment="1">
      <alignment horizontal="center" vertical="center" wrapText="1"/>
    </xf>
    <xf numFmtId="0" fontId="37" fillId="0" borderId="0" xfId="0" applyFont="1"/>
    <xf numFmtId="0" fontId="16" fillId="0" borderId="2" xfId="0" applyFont="1" applyBorder="1" applyAlignment="1">
      <alignment horizontal="center" vertical="center" wrapText="1"/>
    </xf>
    <xf numFmtId="0" fontId="5" fillId="4" borderId="6" xfId="0" applyFont="1" applyFill="1" applyBorder="1" applyAlignment="1">
      <alignment horizontal="right" wrapText="1"/>
    </xf>
    <xf numFmtId="0" fontId="5" fillId="0" borderId="6" xfId="0" applyFont="1" applyBorder="1" applyAlignment="1">
      <alignment horizontal="right" wrapText="1"/>
    </xf>
    <xf numFmtId="0" fontId="53" fillId="0" borderId="0" xfId="0" applyFont="1" applyAlignment="1">
      <alignment vertical="center"/>
    </xf>
    <xf numFmtId="0" fontId="140" fillId="0" borderId="0" xfId="0" applyFont="1" applyAlignment="1">
      <alignment vertical="center"/>
    </xf>
    <xf numFmtId="0" fontId="5" fillId="2" borderId="0" xfId="0" applyFont="1" applyFill="1" applyAlignment="1">
      <alignment horizontal="right" vertical="center" wrapText="1"/>
    </xf>
    <xf numFmtId="0" fontId="143" fillId="0" borderId="0" xfId="0" applyFont="1" applyAlignment="1">
      <alignment vertical="center" wrapText="1"/>
    </xf>
    <xf numFmtId="0" fontId="110" fillId="0" borderId="0" xfId="0" applyFont="1" applyAlignment="1">
      <alignment vertical="center"/>
    </xf>
    <xf numFmtId="0" fontId="37" fillId="2" borderId="0" xfId="0" applyFont="1" applyFill="1" applyAlignment="1">
      <alignment vertical="center"/>
    </xf>
    <xf numFmtId="0" fontId="37" fillId="0" borderId="0" xfId="0" applyFont="1" applyAlignment="1">
      <alignment vertical="center" wrapText="1"/>
    </xf>
    <xf numFmtId="0" fontId="144" fillId="0" borderId="0" xfId="0" applyFont="1" applyAlignment="1">
      <alignment horizontal="right" vertical="center" wrapText="1"/>
    </xf>
    <xf numFmtId="0" fontId="26" fillId="4" borderId="4"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3" xfId="0" applyFont="1" applyFill="1" applyBorder="1" applyAlignment="1">
      <alignment horizontal="center" vertical="center" wrapText="1"/>
    </xf>
    <xf numFmtId="0" fontId="5" fillId="4" borderId="5" xfId="0" applyFont="1" applyFill="1" applyBorder="1" applyAlignment="1">
      <alignment horizontal="right" vertical="center" wrapText="1"/>
    </xf>
    <xf numFmtId="0" fontId="5" fillId="6" borderId="5" xfId="0" applyFont="1" applyFill="1" applyBorder="1" applyAlignment="1">
      <alignment horizontal="righ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6" fillId="6" borderId="2" xfId="0" applyFont="1" applyFill="1" applyBorder="1" applyAlignment="1">
      <alignment vertical="center" wrapText="1"/>
    </xf>
    <xf numFmtId="0" fontId="16" fillId="6" borderId="5" xfId="0" applyFont="1" applyFill="1" applyBorder="1" applyAlignment="1">
      <alignment vertical="center" wrapText="1"/>
    </xf>
    <xf numFmtId="0" fontId="5" fillId="0" borderId="5" xfId="0" applyFont="1" applyBorder="1" applyAlignment="1">
      <alignment vertical="center" wrapText="1"/>
    </xf>
    <xf numFmtId="0" fontId="5" fillId="0" borderId="5" xfId="0" applyFont="1" applyBorder="1" applyAlignment="1">
      <alignment horizontal="center" vertical="center" wrapText="1"/>
    </xf>
    <xf numFmtId="0" fontId="16" fillId="6" borderId="9" xfId="0" applyFont="1" applyFill="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90" fillId="0" borderId="0" xfId="0" applyFont="1" applyAlignment="1">
      <alignment vertical="center" wrapText="1"/>
    </xf>
    <xf numFmtId="0" fontId="16" fillId="0" borderId="9" xfId="0" applyFont="1" applyBorder="1" applyAlignment="1">
      <alignment vertical="center" wrapText="1"/>
    </xf>
    <xf numFmtId="0" fontId="54" fillId="0" borderId="0" xfId="0" applyFont="1" applyAlignment="1">
      <alignment horizontal="left" vertical="center" wrapText="1"/>
    </xf>
    <xf numFmtId="0" fontId="55" fillId="0" borderId="0" xfId="0" applyFont="1" applyAlignment="1">
      <alignment horizontal="left" vertical="center" wrapText="1"/>
    </xf>
    <xf numFmtId="0" fontId="59" fillId="0" borderId="0" xfId="0" applyFont="1" applyAlignment="1">
      <alignment horizontal="left" vertical="center" wrapText="1"/>
    </xf>
    <xf numFmtId="0" fontId="57" fillId="0" borderId="0" xfId="0" applyFont="1" applyAlignment="1">
      <alignment horizontal="left" vertical="center"/>
    </xf>
    <xf numFmtId="3" fontId="29" fillId="0" borderId="6" xfId="0" applyNumberFormat="1" applyFont="1" applyBorder="1" applyAlignment="1">
      <alignment horizontal="right" vertical="center" wrapText="1"/>
    </xf>
    <xf numFmtId="0" fontId="29" fillId="2" borderId="7" xfId="0" applyFont="1" applyFill="1" applyBorder="1" applyAlignment="1">
      <alignment horizontal="right" vertical="center" wrapText="1"/>
    </xf>
    <xf numFmtId="164" fontId="15" fillId="0" borderId="2" xfId="0" applyNumberFormat="1" applyFont="1" applyBorder="1" applyAlignment="1">
      <alignment vertical="center" wrapText="1"/>
    </xf>
    <xf numFmtId="164" fontId="15" fillId="0" borderId="3" xfId="0" applyNumberFormat="1" applyFont="1" applyBorder="1" applyAlignment="1">
      <alignment vertical="center" wrapText="1"/>
    </xf>
    <xf numFmtId="164" fontId="18" fillId="4" borderId="2" xfId="0" applyNumberFormat="1" applyFont="1" applyFill="1" applyBorder="1" applyAlignment="1">
      <alignment horizontal="right" vertical="center" wrapText="1"/>
    </xf>
    <xf numFmtId="164" fontId="18" fillId="0" borderId="3" xfId="0" applyNumberFormat="1" applyFont="1" applyBorder="1" applyAlignment="1">
      <alignment horizontal="right" vertical="center" wrapText="1"/>
    </xf>
    <xf numFmtId="164" fontId="18" fillId="4" borderId="9" xfId="0" applyNumberFormat="1" applyFont="1" applyFill="1" applyBorder="1" applyAlignment="1">
      <alignment horizontal="right" vertical="center" wrapText="1"/>
    </xf>
    <xf numFmtId="0" fontId="18" fillId="0" borderId="3" xfId="0" applyFont="1" applyBorder="1" applyAlignment="1">
      <alignment vertical="center" wrapText="1"/>
    </xf>
    <xf numFmtId="0" fontId="18" fillId="4" borderId="9" xfId="0" applyFont="1" applyFill="1" applyBorder="1" applyAlignment="1">
      <alignment vertical="center" wrapText="1"/>
    </xf>
    <xf numFmtId="0" fontId="18" fillId="4" borderId="2" xfId="0" applyFont="1" applyFill="1" applyBorder="1" applyAlignment="1">
      <alignment vertical="center" wrapText="1"/>
    </xf>
    <xf numFmtId="164" fontId="18" fillId="0" borderId="0" xfId="0" applyNumberFormat="1" applyFont="1" applyAlignment="1">
      <alignment vertical="center" wrapText="1"/>
    </xf>
    <xf numFmtId="0" fontId="15" fillId="0" borderId="2" xfId="0" applyFont="1" applyBorder="1" applyAlignment="1">
      <alignment horizontal="right" vertical="center" wrapText="1"/>
    </xf>
    <xf numFmtId="0" fontId="18" fillId="4" borderId="2" xfId="0" applyFont="1" applyFill="1" applyBorder="1" applyAlignment="1">
      <alignment horizontal="right" vertical="center" wrapText="1"/>
    </xf>
    <xf numFmtId="0" fontId="15" fillId="0" borderId="3" xfId="0" applyFont="1" applyBorder="1" applyAlignment="1">
      <alignment horizontal="right" vertical="center" wrapText="1"/>
    </xf>
    <xf numFmtId="164" fontId="18" fillId="2" borderId="5" xfId="0" applyNumberFormat="1" applyFont="1" applyFill="1" applyBorder="1" applyAlignment="1">
      <alignment vertical="center" wrapText="1"/>
    </xf>
    <xf numFmtId="0" fontId="107" fillId="0" borderId="24" xfId="0" applyFont="1" applyBorder="1"/>
    <xf numFmtId="0" fontId="107" fillId="0" borderId="24" xfId="0" applyFont="1" applyBorder="1" applyAlignment="1">
      <alignment horizontal="right"/>
    </xf>
    <xf numFmtId="14" fontId="107" fillId="0" borderId="26" xfId="0" applyNumberFormat="1" applyFont="1" applyBorder="1" applyAlignment="1">
      <alignment horizontal="right"/>
    </xf>
    <xf numFmtId="4" fontId="107" fillId="0" borderId="22" xfId="0" applyNumberFormat="1" applyFont="1" applyBorder="1" applyAlignment="1">
      <alignment horizontal="right"/>
    </xf>
    <xf numFmtId="2" fontId="107" fillId="0" borderId="25" xfId="0" applyNumberFormat="1" applyFont="1" applyBorder="1" applyAlignment="1">
      <alignment horizontal="left"/>
    </xf>
    <xf numFmtId="2" fontId="107" fillId="0" borderId="24" xfId="0" applyNumberFormat="1" applyFont="1" applyBorder="1"/>
    <xf numFmtId="0" fontId="3" fillId="0" borderId="24" xfId="0" applyFont="1" applyBorder="1"/>
    <xf numFmtId="0" fontId="39" fillId="0" borderId="24" xfId="0" applyFont="1" applyBorder="1" applyAlignment="1">
      <alignment horizontal="right"/>
    </xf>
    <xf numFmtId="14" fontId="39" fillId="0" borderId="24" xfId="0" applyNumberFormat="1" applyFont="1" applyBorder="1"/>
    <xf numFmtId="0" fontId="5" fillId="0" borderId="24" xfId="0" applyFont="1" applyBorder="1" applyAlignment="1">
      <alignment horizontal="left"/>
    </xf>
    <xf numFmtId="0" fontId="12" fillId="0" borderId="24" xfId="0" applyFont="1" applyBorder="1" applyAlignment="1">
      <alignment horizontal="left"/>
    </xf>
    <xf numFmtId="0" fontId="39" fillId="0" borderId="36" xfId="0" applyFont="1" applyBorder="1" applyAlignment="1">
      <alignment horizontal="right"/>
    </xf>
    <xf numFmtId="0" fontId="3" fillId="0" borderId="24" xfId="0" applyFont="1" applyBorder="1" applyAlignment="1">
      <alignment wrapText="1"/>
    </xf>
    <xf numFmtId="0" fontId="39" fillId="0" borderId="24" xfId="0" applyFont="1" applyBorder="1"/>
    <xf numFmtId="0" fontId="40" fillId="0" borderId="36" xfId="0" applyFont="1" applyBorder="1" applyAlignment="1">
      <alignment horizontal="right"/>
    </xf>
    <xf numFmtId="4" fontId="40" fillId="0" borderId="24" xfId="0" applyNumberFormat="1" applyFont="1" applyBorder="1" applyAlignment="1">
      <alignment horizontal="right"/>
    </xf>
    <xf numFmtId="4" fontId="107" fillId="16" borderId="22" xfId="0" applyNumberFormat="1" applyFont="1" applyFill="1" applyBorder="1" applyAlignment="1">
      <alignment horizontal="right"/>
    </xf>
    <xf numFmtId="0" fontId="148" fillId="0" borderId="0" xfId="0" applyFont="1" applyAlignment="1">
      <alignment horizontal="left" vertical="center"/>
    </xf>
    <xf numFmtId="0" fontId="78" fillId="14" borderId="16" xfId="10" applyFont="1" applyFill="1" applyBorder="1" applyAlignment="1">
      <alignment horizontal="left" vertical="center" wrapText="1"/>
    </xf>
    <xf numFmtId="1" fontId="78" fillId="14" borderId="16" xfId="10" applyNumberFormat="1" applyFont="1" applyFill="1" applyBorder="1" applyAlignment="1">
      <alignment horizontal="right" vertical="center" wrapText="1"/>
    </xf>
    <xf numFmtId="174" fontId="78" fillId="14" borderId="16" xfId="10" applyNumberFormat="1" applyFont="1" applyFill="1" applyBorder="1" applyAlignment="1">
      <alignment horizontal="left" vertical="center" wrapText="1"/>
    </xf>
    <xf numFmtId="167" fontId="78" fillId="14" borderId="16" xfId="10" applyNumberFormat="1" applyFont="1" applyFill="1" applyBorder="1" applyAlignment="1">
      <alignment horizontal="right" vertical="center" wrapText="1"/>
    </xf>
    <xf numFmtId="167" fontId="101" fillId="16" borderId="15" xfId="0" applyNumberFormat="1" applyFont="1" applyFill="1" applyBorder="1" applyAlignment="1">
      <alignment horizontal="right" vertical="center" wrapText="1"/>
    </xf>
    <xf numFmtId="165" fontId="31" fillId="0" borderId="8" xfId="0" applyNumberFormat="1" applyFont="1" applyBorder="1" applyAlignment="1">
      <alignment horizontal="right" vertical="center" wrapText="1"/>
    </xf>
    <xf numFmtId="3" fontId="31" fillId="0" borderId="27" xfId="0" applyNumberFormat="1" applyFont="1" applyBorder="1" applyAlignment="1">
      <alignment horizontal="right" vertical="center" wrapText="1"/>
    </xf>
    <xf numFmtId="0" fontId="31" fillId="0" borderId="6" xfId="0" applyFont="1" applyBorder="1" applyAlignment="1">
      <alignment horizontal="right" vertical="center" wrapText="1"/>
    </xf>
    <xf numFmtId="168" fontId="31" fillId="0" borderId="14" xfId="0" applyNumberFormat="1" applyFont="1" applyBorder="1" applyAlignment="1">
      <alignment horizontal="right" vertical="center" wrapText="1"/>
    </xf>
    <xf numFmtId="3" fontId="31" fillId="0" borderId="14" xfId="0" applyNumberFormat="1" applyFont="1" applyBorder="1" applyAlignment="1">
      <alignment horizontal="right" vertical="center" wrapText="1"/>
    </xf>
    <xf numFmtId="164" fontId="31" fillId="0" borderId="8" xfId="0" applyNumberFormat="1" applyFont="1" applyBorder="1" applyAlignment="1">
      <alignment horizontal="right" wrapText="1"/>
    </xf>
    <xf numFmtId="3" fontId="29" fillId="0" borderId="10" xfId="0" applyNumberFormat="1" applyFont="1" applyBorder="1" applyAlignment="1">
      <alignment horizontal="right" vertical="center" wrapText="1"/>
    </xf>
    <xf numFmtId="3" fontId="31" fillId="0" borderId="6" xfId="0" applyNumberFormat="1" applyFont="1" applyBorder="1" applyAlignment="1">
      <alignment horizontal="right" vertical="center" wrapText="1"/>
    </xf>
    <xf numFmtId="164" fontId="37" fillId="0" borderId="0" xfId="0" applyNumberFormat="1" applyFont="1" applyAlignment="1">
      <alignment vertical="center"/>
    </xf>
    <xf numFmtId="164" fontId="21" fillId="6" borderId="0" xfId="0" applyNumberFormat="1" applyFont="1" applyFill="1" applyAlignment="1">
      <alignment horizontal="right" vertical="center" wrapText="1"/>
    </xf>
    <xf numFmtId="164" fontId="21" fillId="4" borderId="5" xfId="0" applyNumberFormat="1" applyFont="1" applyFill="1" applyBorder="1" applyAlignment="1">
      <alignment horizontal="right" vertical="center" wrapText="1"/>
    </xf>
    <xf numFmtId="0" fontId="21" fillId="6" borderId="5" xfId="0" applyFont="1" applyFill="1" applyBorder="1" applyAlignment="1">
      <alignment horizontal="left" vertical="center" wrapText="1"/>
    </xf>
    <xf numFmtId="0" fontId="21" fillId="6" borderId="3" xfId="0" applyFont="1" applyFill="1" applyBorder="1" applyAlignment="1">
      <alignment horizontal="left" vertical="center" wrapText="1"/>
    </xf>
    <xf numFmtId="0" fontId="21" fillId="0" borderId="3" xfId="0" applyFont="1" applyBorder="1" applyAlignment="1">
      <alignment horizontal="left" vertical="center" wrapText="1"/>
    </xf>
    <xf numFmtId="0" fontId="23" fillId="6" borderId="10" xfId="0" applyFont="1" applyFill="1" applyBorder="1" applyAlignment="1">
      <alignment horizontal="left" vertical="center" wrapText="1"/>
    </xf>
    <xf numFmtId="3" fontId="23" fillId="4" borderId="10" xfId="0" applyNumberFormat="1" applyFont="1" applyFill="1" applyBorder="1" applyAlignment="1">
      <alignment horizontal="right" vertical="center" wrapText="1"/>
    </xf>
    <xf numFmtId="3" fontId="23" fillId="6" borderId="10" xfId="0" applyNumberFormat="1" applyFont="1" applyFill="1" applyBorder="1" applyAlignment="1">
      <alignment horizontal="right" vertical="center" wrapText="1"/>
    </xf>
    <xf numFmtId="166" fontId="31" fillId="0" borderId="8" xfId="0" applyNumberFormat="1" applyFont="1" applyBorder="1" applyAlignment="1">
      <alignment horizontal="right" wrapText="1"/>
    </xf>
    <xf numFmtId="0" fontId="7" fillId="0" borderId="0" xfId="0" applyFont="1" applyAlignment="1">
      <alignment vertical="center" wrapText="1"/>
    </xf>
    <xf numFmtId="0" fontId="47" fillId="2" borderId="0" xfId="0" applyFont="1" applyFill="1" applyAlignment="1">
      <alignment vertical="center"/>
    </xf>
    <xf numFmtId="1" fontId="50" fillId="0" borderId="5" xfId="0" applyNumberFormat="1" applyFont="1" applyBorder="1" applyAlignment="1">
      <alignment horizontal="center" vertical="center" wrapText="1"/>
    </xf>
    <xf numFmtId="166" fontId="31" fillId="6" borderId="0" xfId="0" applyNumberFormat="1" applyFont="1" applyFill="1" applyAlignment="1">
      <alignment horizontal="right" vertical="center" wrapText="1"/>
    </xf>
    <xf numFmtId="3" fontId="126" fillId="0" borderId="0" xfId="0" applyNumberFormat="1" applyFont="1" applyAlignment="1">
      <alignment horizontal="right" vertical="center" wrapText="1"/>
    </xf>
    <xf numFmtId="0" fontId="67" fillId="2" borderId="0" xfId="0" applyFont="1" applyFill="1" applyAlignment="1">
      <alignment horizontal="right" vertical="center" wrapText="1"/>
    </xf>
    <xf numFmtId="3" fontId="13" fillId="2" borderId="0" xfId="0" applyNumberFormat="1" applyFont="1" applyFill="1" applyAlignment="1">
      <alignment vertical="center"/>
    </xf>
    <xf numFmtId="172" fontId="29" fillId="0" borderId="0" xfId="0" applyNumberFormat="1" applyFont="1" applyAlignment="1">
      <alignment horizontal="right" vertical="center" wrapText="1"/>
    </xf>
    <xf numFmtId="164" fontId="15" fillId="0" borderId="0" xfId="0" applyNumberFormat="1" applyFont="1" applyAlignment="1">
      <alignment vertical="center"/>
    </xf>
    <xf numFmtId="0" fontId="21" fillId="0" borderId="0" xfId="0" applyFont="1" applyAlignment="1">
      <alignment vertical="center"/>
    </xf>
    <xf numFmtId="0" fontId="125" fillId="0" borderId="0" xfId="0" applyFont="1" applyAlignment="1">
      <alignment horizontal="right" wrapText="1"/>
    </xf>
    <xf numFmtId="0" fontId="17" fillId="4" borderId="2" xfId="0" applyFont="1" applyFill="1" applyBorder="1" applyAlignment="1">
      <alignment horizontal="right" vertical="center" wrapText="1"/>
    </xf>
    <xf numFmtId="166" fontId="16" fillId="0" borderId="2" xfId="0" applyNumberFormat="1" applyFont="1" applyBorder="1" applyAlignment="1">
      <alignment horizontal="right" wrapText="1"/>
    </xf>
    <xf numFmtId="175" fontId="50" fillId="0" borderId="5" xfId="0" applyNumberFormat="1" applyFont="1" applyBorder="1" applyAlignment="1">
      <alignment horizontal="center" vertical="center" wrapText="1"/>
    </xf>
    <xf numFmtId="175" fontId="50" fillId="0" borderId="0" xfId="0" applyNumberFormat="1" applyFont="1" applyAlignment="1">
      <alignment horizontal="center" vertical="center" wrapText="1"/>
    </xf>
    <xf numFmtId="165" fontId="69" fillId="0" borderId="0" xfId="0" applyNumberFormat="1" applyFont="1" applyAlignment="1">
      <alignment horizontal="right" vertical="center" wrapText="1"/>
    </xf>
    <xf numFmtId="165" fontId="29" fillId="4" borderId="6" xfId="0" applyNumberFormat="1" applyFont="1" applyFill="1" applyBorder="1" applyAlignment="1">
      <alignment horizontal="right" vertical="center" wrapText="1"/>
    </xf>
    <xf numFmtId="165" fontId="29" fillId="0" borderId="6" xfId="0" applyNumberFormat="1" applyFont="1" applyBorder="1" applyAlignment="1">
      <alignment horizontal="right" vertical="center" wrapText="1"/>
    </xf>
    <xf numFmtId="0" fontId="33" fillId="0" borderId="2" xfId="0" applyFont="1" applyBorder="1" applyAlignment="1">
      <alignment horizontal="justify" vertical="center" wrapText="1"/>
    </xf>
    <xf numFmtId="0" fontId="30" fillId="0" borderId="0" xfId="0" applyFont="1" applyAlignment="1">
      <alignment horizontal="right" vertical="center"/>
    </xf>
    <xf numFmtId="166" fontId="29" fillId="0" borderId="0" xfId="0" applyNumberFormat="1" applyFont="1" applyAlignment="1">
      <alignment horizontal="right" vertical="center"/>
    </xf>
    <xf numFmtId="166" fontId="31" fillId="0" borderId="0" xfId="0" applyNumberFormat="1" applyFont="1" applyAlignment="1">
      <alignment horizontal="right" vertical="center"/>
    </xf>
    <xf numFmtId="0" fontId="33" fillId="6" borderId="11" xfId="0" applyFont="1" applyFill="1" applyBorder="1" applyAlignment="1">
      <alignment horizontal="left" vertical="center" wrapText="1"/>
    </xf>
    <xf numFmtId="172" fontId="29" fillId="4" borderId="14" xfId="0" applyNumberFormat="1" applyFont="1" applyFill="1" applyBorder="1" applyAlignment="1">
      <alignment horizontal="right" vertical="center" wrapText="1"/>
    </xf>
    <xf numFmtId="0" fontId="29" fillId="6" borderId="14" xfId="0" applyFont="1" applyFill="1" applyBorder="1" applyAlignment="1">
      <alignment horizontal="left" vertical="center" wrapText="1"/>
    </xf>
    <xf numFmtId="3" fontId="29" fillId="6" borderId="8" xfId="0" applyNumberFormat="1" applyFont="1" applyFill="1" applyBorder="1" applyAlignment="1">
      <alignment horizontal="right" vertical="center" wrapText="1"/>
    </xf>
    <xf numFmtId="0" fontId="18" fillId="0" borderId="2" xfId="0" applyFont="1" applyBorder="1" applyAlignment="1">
      <alignment horizontal="right" vertical="center" wrapText="1"/>
    </xf>
    <xf numFmtId="3" fontId="23" fillId="0" borderId="0" xfId="0" applyNumberFormat="1" applyFont="1" applyAlignment="1">
      <alignment vertical="center" wrapText="1"/>
    </xf>
    <xf numFmtId="166" fontId="4" fillId="0" borderId="3" xfId="0" applyNumberFormat="1" applyFont="1" applyBorder="1" applyAlignment="1">
      <alignment horizontal="right" vertical="center" wrapText="1"/>
    </xf>
    <xf numFmtId="164" fontId="5" fillId="0" borderId="5" xfId="0" applyNumberFormat="1" applyFont="1" applyBorder="1" applyAlignment="1">
      <alignment horizontal="right" vertical="center"/>
    </xf>
    <xf numFmtId="164" fontId="4" fillId="0" borderId="11" xfId="0" applyNumberFormat="1" applyFont="1" applyBorder="1" applyAlignment="1">
      <alignment horizontal="right" vertical="center" wrapText="1"/>
    </xf>
    <xf numFmtId="40" fontId="44" fillId="0" borderId="0" xfId="0" applyNumberFormat="1" applyFont="1" applyAlignment="1">
      <alignment vertical="center"/>
    </xf>
    <xf numFmtId="164" fontId="35" fillId="4" borderId="2" xfId="0" applyNumberFormat="1" applyFont="1" applyFill="1" applyBorder="1" applyAlignment="1">
      <alignment horizontal="right" vertical="center" wrapText="1"/>
    </xf>
    <xf numFmtId="0" fontId="78" fillId="11" borderId="16" xfId="0" applyFont="1" applyFill="1" applyBorder="1" applyAlignment="1">
      <alignment horizontal="left" vertical="center" wrapText="1"/>
    </xf>
    <xf numFmtId="40" fontId="78" fillId="11" borderId="16" xfId="0" applyNumberFormat="1" applyFont="1" applyFill="1" applyBorder="1" applyAlignment="1">
      <alignment horizontal="right" vertical="center" wrapText="1"/>
    </xf>
    <xf numFmtId="40" fontId="78" fillId="11" borderId="15" xfId="0" applyNumberFormat="1" applyFont="1" applyFill="1" applyBorder="1" applyAlignment="1">
      <alignment horizontal="right" vertical="center" wrapText="1"/>
    </xf>
    <xf numFmtId="40" fontId="78" fillId="11" borderId="16" xfId="9" applyNumberFormat="1" applyFont="1" applyFill="1" applyBorder="1" applyAlignment="1">
      <alignment horizontal="right" vertical="center" wrapText="1"/>
    </xf>
    <xf numFmtId="40" fontId="78" fillId="11" borderId="15" xfId="9" applyNumberFormat="1" applyFont="1" applyFill="1" applyBorder="1" applyAlignment="1">
      <alignment horizontal="right" vertical="center" wrapText="1"/>
    </xf>
    <xf numFmtId="0" fontId="78" fillId="16" borderId="16" xfId="0" applyFont="1" applyFill="1" applyBorder="1" applyAlignment="1">
      <alignment horizontal="left" vertical="center" wrapText="1"/>
    </xf>
    <xf numFmtId="40" fontId="78" fillId="16" borderId="16" xfId="0" applyNumberFormat="1" applyFont="1" applyFill="1" applyBorder="1" applyAlignment="1">
      <alignment horizontal="right" vertical="center" wrapText="1"/>
    </xf>
    <xf numFmtId="40" fontId="78" fillId="16" borderId="15" xfId="0" applyNumberFormat="1" applyFont="1" applyFill="1" applyBorder="1" applyAlignment="1">
      <alignment horizontal="right" vertical="center" wrapText="1"/>
    </xf>
    <xf numFmtId="40" fontId="78" fillId="16" borderId="16" xfId="9" applyNumberFormat="1" applyFont="1" applyFill="1" applyBorder="1" applyAlignment="1">
      <alignment horizontal="right" vertical="center" wrapText="1"/>
    </xf>
    <xf numFmtId="40" fontId="78" fillId="16" borderId="15" xfId="9" applyNumberFormat="1" applyFont="1" applyFill="1" applyBorder="1" applyAlignment="1">
      <alignment horizontal="right" vertical="center" wrapText="1"/>
    </xf>
    <xf numFmtId="166" fontId="21" fillId="0" borderId="0" xfId="11" applyNumberFormat="1" applyFont="1" applyAlignment="1">
      <alignment horizontal="right" vertical="center" wrapText="1"/>
    </xf>
    <xf numFmtId="166" fontId="21" fillId="4" borderId="0" xfId="11" applyNumberFormat="1" applyFont="1" applyFill="1" applyAlignment="1">
      <alignment horizontal="right" vertical="center" wrapText="1"/>
    </xf>
    <xf numFmtId="0" fontId="107" fillId="16" borderId="24" xfId="0" applyFont="1" applyFill="1" applyBorder="1"/>
    <xf numFmtId="0" fontId="107" fillId="16" borderId="24" xfId="0" applyFont="1" applyFill="1" applyBorder="1" applyAlignment="1">
      <alignment horizontal="right"/>
    </xf>
    <xf numFmtId="14" fontId="107" fillId="16" borderId="26" xfId="0" applyNumberFormat="1" applyFont="1" applyFill="1" applyBorder="1" applyAlignment="1">
      <alignment horizontal="right"/>
    </xf>
    <xf numFmtId="2" fontId="107" fillId="16" borderId="25" xfId="0" applyNumberFormat="1" applyFont="1" applyFill="1" applyBorder="1" applyAlignment="1">
      <alignment horizontal="left"/>
    </xf>
    <xf numFmtId="14" fontId="22" fillId="0" borderId="1" xfId="0" applyNumberFormat="1" applyFont="1" applyBorder="1" applyAlignment="1">
      <alignment horizontal="centerContinuous" vertical="center"/>
    </xf>
    <xf numFmtId="1" fontId="41" fillId="0" borderId="1" xfId="0" applyNumberFormat="1" applyFont="1" applyBorder="1" applyAlignment="1">
      <alignment horizontal="centerContinuous" vertical="center"/>
    </xf>
    <xf numFmtId="0" fontId="151" fillId="0" borderId="0" xfId="0" applyFont="1" applyAlignment="1">
      <alignment horizontal="right" vertical="center"/>
    </xf>
    <xf numFmtId="164" fontId="3" fillId="0" borderId="5" xfId="0" applyNumberFormat="1" applyFont="1" applyBorder="1" applyAlignment="1">
      <alignment horizontal="right" vertical="center" wrapText="1"/>
    </xf>
    <xf numFmtId="164" fontId="34" fillId="0" borderId="0" xfId="0" applyNumberFormat="1" applyFont="1" applyAlignment="1">
      <alignment horizontal="center" vertical="center"/>
    </xf>
    <xf numFmtId="171" fontId="31" fillId="0" borderId="8" xfId="0" applyNumberFormat="1" applyFont="1" applyBorder="1" applyAlignment="1">
      <alignment horizontal="right" vertical="center" wrapText="1"/>
    </xf>
    <xf numFmtId="164" fontId="44" fillId="0" borderId="0" xfId="0" applyNumberFormat="1" applyFont="1" applyAlignment="1">
      <alignment horizontal="right" vertical="center"/>
    </xf>
    <xf numFmtId="0" fontId="41" fillId="2" borderId="14" xfId="0" applyFont="1" applyFill="1" applyBorder="1" applyAlignment="1">
      <alignment horizontal="centerContinuous" vertical="center"/>
    </xf>
    <xf numFmtId="0" fontId="0" fillId="2" borderId="14" xfId="0" applyFill="1" applyBorder="1" applyAlignment="1">
      <alignment horizontal="centerContinuous" vertical="center"/>
    </xf>
    <xf numFmtId="0" fontId="33" fillId="0" borderId="5" xfId="0" quotePrefix="1" applyFont="1" applyBorder="1" applyAlignment="1">
      <alignment wrapText="1"/>
    </xf>
    <xf numFmtId="0" fontId="33" fillId="0" borderId="5" xfId="0" quotePrefix="1" applyFont="1" applyBorder="1" applyAlignment="1">
      <alignment vertical="center" wrapText="1"/>
    </xf>
    <xf numFmtId="173" fontId="101" fillId="0" borderId="0" xfId="0" applyNumberFormat="1" applyFont="1" applyAlignment="1">
      <alignment vertical="center"/>
    </xf>
    <xf numFmtId="173" fontId="101" fillId="19" borderId="23" xfId="0" applyNumberFormat="1" applyFont="1" applyFill="1" applyBorder="1" applyAlignment="1">
      <alignment vertical="center"/>
    </xf>
    <xf numFmtId="173" fontId="100" fillId="21" borderId="0" xfId="0" applyNumberFormat="1" applyFont="1" applyFill="1" applyAlignment="1">
      <alignment horizontal="right" vertical="center"/>
    </xf>
    <xf numFmtId="167" fontId="100" fillId="21" borderId="0" xfId="0" applyNumberFormat="1" applyFont="1" applyFill="1" applyAlignment="1">
      <alignment vertical="center"/>
    </xf>
    <xf numFmtId="0" fontId="13" fillId="0" borderId="0" xfId="0" applyFont="1" applyAlignment="1">
      <alignment horizontal="right" vertical="center"/>
    </xf>
    <xf numFmtId="0" fontId="18" fillId="6" borderId="0" xfId="0" applyFont="1" applyFill="1" applyAlignment="1">
      <alignment horizontal="center" vertical="center" wrapText="1"/>
    </xf>
    <xf numFmtId="14" fontId="29" fillId="6" borderId="0" xfId="0" applyNumberFormat="1" applyFont="1" applyFill="1" applyAlignment="1">
      <alignment horizontal="right" vertical="center" wrapText="1"/>
    </xf>
    <xf numFmtId="169" fontId="31" fillId="0" borderId="0" xfId="0" applyNumberFormat="1" applyFont="1" applyAlignment="1">
      <alignment horizontal="right" vertical="center" wrapText="1"/>
    </xf>
    <xf numFmtId="14" fontId="2" fillId="4" borderId="2" xfId="0" applyNumberFormat="1" applyFont="1" applyFill="1" applyBorder="1" applyAlignment="1">
      <alignment horizontal="right" vertical="center" wrapText="1"/>
    </xf>
    <xf numFmtId="14" fontId="2" fillId="0" borderId="2" xfId="0" applyNumberFormat="1" applyFont="1" applyBorder="1" applyAlignment="1">
      <alignment horizontal="right" vertical="center" wrapText="1"/>
    </xf>
    <xf numFmtId="0" fontId="17" fillId="0" borderId="2" xfId="0" applyFont="1" applyBorder="1" applyAlignment="1">
      <alignment horizontal="right" vertical="center" wrapText="1"/>
    </xf>
    <xf numFmtId="164" fontId="70" fillId="0" borderId="5" xfId="0" applyNumberFormat="1" applyFont="1" applyBorder="1" applyAlignment="1">
      <alignment horizontal="right" vertical="center" wrapText="1"/>
    </xf>
    <xf numFmtId="164" fontId="72" fillId="0" borderId="5" xfId="0" applyNumberFormat="1" applyFont="1" applyBorder="1" applyAlignment="1">
      <alignment horizontal="right" vertical="center" wrapText="1"/>
    </xf>
    <xf numFmtId="169" fontId="57" fillId="0" borderId="3" xfId="0" applyNumberFormat="1" applyFont="1" applyBorder="1" applyAlignment="1">
      <alignment horizontal="right" vertical="center" wrapText="1"/>
    </xf>
    <xf numFmtId="164" fontId="56" fillId="0" borderId="5" xfId="0" applyNumberFormat="1" applyFont="1" applyBorder="1" applyAlignment="1">
      <alignment horizontal="right" vertical="center" wrapText="1"/>
    </xf>
    <xf numFmtId="164" fontId="71" fillId="0" borderId="5" xfId="0" applyNumberFormat="1" applyFont="1" applyBorder="1" applyAlignment="1">
      <alignment horizontal="right" vertical="center" wrapText="1"/>
    </xf>
    <xf numFmtId="169" fontId="57" fillId="0" borderId="2" xfId="0" applyNumberFormat="1" applyFont="1" applyBorder="1" applyAlignment="1">
      <alignment horizontal="right" vertical="center" wrapText="1"/>
    </xf>
    <xf numFmtId="164" fontId="57" fillId="0" borderId="2" xfId="0" applyNumberFormat="1" applyFont="1" applyBorder="1" applyAlignment="1">
      <alignment horizontal="right" vertical="center" wrapText="1"/>
    </xf>
    <xf numFmtId="169" fontId="87" fillId="0" borderId="2" xfId="0" applyNumberFormat="1" applyFont="1" applyBorder="1" applyAlignment="1">
      <alignment horizontal="right" vertical="center" wrapText="1"/>
    </xf>
    <xf numFmtId="164" fontId="70" fillId="0" borderId="2" xfId="0" applyNumberFormat="1" applyFont="1" applyBorder="1" applyAlignment="1">
      <alignment horizontal="right" vertical="center" wrapText="1"/>
    </xf>
    <xf numFmtId="164" fontId="71" fillId="0" borderId="3" xfId="0" applyNumberFormat="1" applyFont="1" applyBorder="1" applyAlignment="1">
      <alignment horizontal="right" vertical="center" wrapText="1"/>
    </xf>
    <xf numFmtId="164" fontId="72" fillId="0" borderId="3" xfId="0" applyNumberFormat="1" applyFont="1" applyBorder="1" applyAlignment="1">
      <alignment horizontal="right" vertical="center" wrapText="1"/>
    </xf>
    <xf numFmtId="164" fontId="71" fillId="0" borderId="2" xfId="0" applyNumberFormat="1" applyFont="1" applyBorder="1" applyAlignment="1">
      <alignment horizontal="right" vertical="center" wrapText="1"/>
    </xf>
    <xf numFmtId="164" fontId="72" fillId="0" borderId="2" xfId="0" applyNumberFormat="1" applyFont="1" applyBorder="1" applyAlignment="1">
      <alignment horizontal="right" vertical="center" wrapText="1"/>
    </xf>
    <xf numFmtId="169" fontId="87" fillId="0" borderId="5" xfId="0" applyNumberFormat="1" applyFont="1" applyBorder="1" applyAlignment="1">
      <alignment horizontal="right" vertical="center" wrapText="1"/>
    </xf>
    <xf numFmtId="169" fontId="87" fillId="0" borderId="3" xfId="0" applyNumberFormat="1" applyFont="1" applyBorder="1" applyAlignment="1">
      <alignment horizontal="right" vertical="center" wrapText="1"/>
    </xf>
    <xf numFmtId="164" fontId="70" fillId="0" borderId="3" xfId="0" applyNumberFormat="1" applyFont="1" applyBorder="1" applyAlignment="1">
      <alignment horizontal="right" vertical="center" wrapText="1"/>
    </xf>
    <xf numFmtId="164" fontId="56" fillId="0" borderId="2" xfId="0" applyNumberFormat="1" applyFont="1" applyBorder="1" applyAlignment="1">
      <alignment vertical="center" wrapText="1"/>
    </xf>
    <xf numFmtId="171" fontId="87" fillId="0" borderId="5" xfId="0" applyNumberFormat="1" applyFont="1" applyBorder="1" applyAlignment="1">
      <alignment horizontal="right" vertical="center" wrapText="1"/>
    </xf>
    <xf numFmtId="0" fontId="36" fillId="0" borderId="14" xfId="0" applyFont="1" applyBorder="1" applyAlignment="1">
      <alignment vertical="center" wrapText="1"/>
    </xf>
    <xf numFmtId="0" fontId="114" fillId="0" borderId="0" xfId="0" applyFont="1" applyAlignment="1">
      <alignment horizontal="right" vertical="center" wrapText="1"/>
    </xf>
    <xf numFmtId="3" fontId="23" fillId="0" borderId="14" xfId="0" applyNumberFormat="1" applyFont="1" applyBorder="1" applyAlignment="1">
      <alignment horizontal="right" vertical="center" wrapText="1"/>
    </xf>
    <xf numFmtId="3" fontId="21" fillId="0" borderId="0" xfId="0" applyNumberFormat="1" applyFont="1" applyAlignment="1">
      <alignment horizontal="right" vertical="center" wrapText="1"/>
    </xf>
    <xf numFmtId="178" fontId="31" fillId="6" borderId="2" xfId="0" applyNumberFormat="1" applyFont="1" applyFill="1" applyBorder="1" applyAlignment="1">
      <alignment horizontal="right" vertical="center" wrapText="1"/>
    </xf>
    <xf numFmtId="4" fontId="13" fillId="0" borderId="0" xfId="0" applyNumberFormat="1" applyFont="1" applyAlignment="1">
      <alignment horizontal="right" vertical="center"/>
    </xf>
    <xf numFmtId="0" fontId="29" fillId="4" borderId="7" xfId="0" applyFont="1" applyFill="1" applyBorder="1" applyAlignment="1">
      <alignment horizontal="right" vertical="center" wrapText="1"/>
    </xf>
    <xf numFmtId="166" fontId="29" fillId="0" borderId="5" xfId="0" applyNumberFormat="1" applyFont="1" applyBorder="1" applyAlignment="1">
      <alignment horizontal="right" vertical="center" wrapText="1"/>
    </xf>
    <xf numFmtId="178" fontId="29" fillId="0" borderId="14" xfId="0" applyNumberFormat="1" applyFont="1" applyBorder="1" applyAlignment="1">
      <alignment horizontal="right" vertical="center" wrapText="1"/>
    </xf>
    <xf numFmtId="178" fontId="29" fillId="4" borderId="2" xfId="0" applyNumberFormat="1" applyFont="1" applyFill="1" applyBorder="1" applyAlignment="1">
      <alignment horizontal="right" vertical="center" wrapText="1"/>
    </xf>
    <xf numFmtId="164" fontId="115" fillId="6" borderId="0" xfId="0" applyNumberFormat="1" applyFont="1" applyFill="1" applyAlignment="1">
      <alignment horizontal="right" vertical="center" wrapText="1"/>
    </xf>
    <xf numFmtId="164" fontId="31" fillId="4" borderId="14" xfId="0" applyNumberFormat="1" applyFont="1" applyFill="1" applyBorder="1" applyAlignment="1">
      <alignment horizontal="right" vertical="center" wrapText="1"/>
    </xf>
    <xf numFmtId="164" fontId="31" fillId="0" borderId="14" xfId="0" applyNumberFormat="1" applyFont="1" applyBorder="1" applyAlignment="1">
      <alignment horizontal="right" vertical="center" wrapText="1"/>
    </xf>
    <xf numFmtId="171" fontId="4" fillId="4" borderId="11" xfId="0" applyNumberFormat="1" applyFont="1" applyFill="1" applyBorder="1" applyAlignment="1">
      <alignment horizontal="right" vertical="center" wrapText="1"/>
    </xf>
    <xf numFmtId="164" fontId="4" fillId="0" borderId="14" xfId="0" applyNumberFormat="1" applyFont="1" applyBorder="1" applyAlignment="1">
      <alignment horizontal="right" vertical="center" wrapText="1"/>
    </xf>
    <xf numFmtId="164" fontId="30" fillId="0" borderId="14" xfId="0" applyNumberFormat="1" applyFont="1" applyBorder="1" applyAlignment="1">
      <alignment horizontal="right" vertical="center" wrapText="1"/>
    </xf>
    <xf numFmtId="0" fontId="31" fillId="0" borderId="0" xfId="0" quotePrefix="1" applyFont="1" applyAlignment="1">
      <alignment horizontal="left" vertical="center"/>
    </xf>
    <xf numFmtId="3" fontId="93" fillId="6" borderId="0" xfId="0" applyNumberFormat="1" applyFont="1" applyFill="1" applyAlignment="1">
      <alignment horizontal="right" vertical="center" wrapText="1"/>
    </xf>
    <xf numFmtId="0" fontId="108" fillId="0" borderId="49" xfId="0" applyFont="1" applyBorder="1" applyAlignment="1">
      <alignment horizontal="right"/>
    </xf>
    <xf numFmtId="0" fontId="108" fillId="0" borderId="49" xfId="0" applyFont="1" applyBorder="1" applyAlignment="1">
      <alignment horizontal="center"/>
    </xf>
    <xf numFmtId="4" fontId="154" fillId="0" borderId="50" xfId="0" applyNumberFormat="1" applyFont="1" applyBorder="1" applyAlignment="1">
      <alignment horizontal="center" wrapText="1"/>
    </xf>
    <xf numFmtId="0" fontId="108" fillId="0" borderId="51" xfId="0" applyFont="1" applyBorder="1" applyAlignment="1">
      <alignment horizontal="left"/>
    </xf>
    <xf numFmtId="4" fontId="107" fillId="0" borderId="26" xfId="0" applyNumberFormat="1" applyFont="1" applyBorder="1"/>
    <xf numFmtId="0" fontId="107" fillId="21" borderId="24" xfId="0" applyFont="1" applyFill="1" applyBorder="1" applyAlignment="1">
      <alignment wrapText="1"/>
    </xf>
    <xf numFmtId="0" fontId="107" fillId="21" borderId="25" xfId="0" applyFont="1" applyFill="1" applyBorder="1" applyAlignment="1">
      <alignment horizontal="right"/>
    </xf>
    <xf numFmtId="14" fontId="107" fillId="21" borderId="25" xfId="0" applyNumberFormat="1" applyFont="1" applyFill="1" applyBorder="1"/>
    <xf numFmtId="4" fontId="107" fillId="0" borderId="22" xfId="0" applyNumberFormat="1" applyFont="1" applyBorder="1"/>
    <xf numFmtId="0" fontId="3" fillId="21" borderId="24" xfId="0" applyFont="1" applyFill="1" applyBorder="1"/>
    <xf numFmtId="4" fontId="107" fillId="11" borderId="22" xfId="0" applyNumberFormat="1" applyFont="1" applyFill="1" applyBorder="1"/>
    <xf numFmtId="0" fontId="3" fillId="21" borderId="24" xfId="0" applyFont="1" applyFill="1" applyBorder="1" applyAlignment="1">
      <alignment wrapText="1"/>
    </xf>
    <xf numFmtId="0" fontId="36" fillId="0" borderId="0" xfId="0" applyFont="1"/>
    <xf numFmtId="0" fontId="107" fillId="17" borderId="24" xfId="0" applyFont="1" applyFill="1" applyBorder="1" applyAlignment="1">
      <alignment wrapText="1"/>
    </xf>
    <xf numFmtId="0" fontId="107" fillId="17" borderId="25" xfId="0" applyFont="1" applyFill="1" applyBorder="1" applyAlignment="1">
      <alignment horizontal="right"/>
    </xf>
    <xf numFmtId="14" fontId="107" fillId="17" borderId="25" xfId="0" applyNumberFormat="1" applyFont="1" applyFill="1" applyBorder="1"/>
    <xf numFmtId="4" fontId="40" fillId="0" borderId="22" xfId="0" applyNumberFormat="1" applyFont="1" applyBorder="1"/>
    <xf numFmtId="0" fontId="107" fillId="17" borderId="53" xfId="0" applyFont="1" applyFill="1" applyBorder="1" applyAlignment="1">
      <alignment horizontal="left"/>
    </xf>
    <xf numFmtId="0" fontId="155" fillId="0" borderId="24" xfId="0" applyFont="1" applyBorder="1"/>
    <xf numFmtId="0" fontId="155" fillId="0" borderId="45" xfId="0" applyFont="1" applyBorder="1" applyAlignment="1">
      <alignment horizontal="right"/>
    </xf>
    <xf numFmtId="0" fontId="155" fillId="0" borderId="45" xfId="0" applyFont="1" applyBorder="1"/>
    <xf numFmtId="4" fontId="40" fillId="0" borderId="54" xfId="0" applyNumberFormat="1" applyFont="1" applyBorder="1"/>
    <xf numFmtId="0" fontId="108" fillId="0" borderId="55" xfId="0" applyFont="1" applyBorder="1" applyAlignment="1">
      <alignment horizontal="left"/>
    </xf>
    <xf numFmtId="164" fontId="4" fillId="0" borderId="3" xfId="0" applyNumberFormat="1" applyFont="1" applyBorder="1" applyAlignment="1">
      <alignment horizontal="right" vertical="center" wrapText="1"/>
    </xf>
    <xf numFmtId="164" fontId="5" fillId="4" borderId="2" xfId="0" applyNumberFormat="1" applyFont="1" applyFill="1" applyBorder="1" applyAlignment="1">
      <alignment horizontal="right" vertical="center"/>
    </xf>
    <xf numFmtId="3" fontId="15" fillId="0" borderId="2" xfId="0" applyNumberFormat="1" applyFont="1" applyBorder="1" applyAlignment="1">
      <alignment horizontal="right" vertical="center" wrapText="1"/>
    </xf>
    <xf numFmtId="164" fontId="31" fillId="4" borderId="8" xfId="0" applyNumberFormat="1" applyFont="1" applyFill="1" applyBorder="1" applyAlignment="1">
      <alignment horizontal="right" vertical="center" wrapText="1"/>
    </xf>
    <xf numFmtId="3" fontId="16" fillId="0" borderId="0" xfId="0" applyNumberFormat="1" applyFont="1" applyAlignment="1">
      <alignment vertical="center" wrapText="1"/>
    </xf>
    <xf numFmtId="38" fontId="13" fillId="0" borderId="0" xfId="0" applyNumberFormat="1" applyFont="1" applyAlignment="1">
      <alignment vertical="center"/>
    </xf>
    <xf numFmtId="164" fontId="29" fillId="0" borderId="5" xfId="0" applyNumberFormat="1" applyFont="1" applyBorder="1" applyAlignment="1">
      <alignment horizontal="right" vertical="center" wrapText="1"/>
    </xf>
    <xf numFmtId="3" fontId="31" fillId="0" borderId="18" xfId="0" applyNumberFormat="1" applyFont="1" applyBorder="1" applyAlignment="1">
      <alignment horizontal="right" vertical="center" wrapText="1"/>
    </xf>
    <xf numFmtId="0" fontId="115" fillId="0" borderId="0" xfId="0" applyFont="1" applyAlignment="1">
      <alignment horizontal="right" vertical="center" wrapText="1"/>
    </xf>
    <xf numFmtId="49" fontId="29" fillId="6" borderId="8" xfId="0" applyNumberFormat="1" applyFont="1" applyFill="1" applyBorder="1" applyAlignment="1">
      <alignment horizontal="right" vertical="center" wrapText="1"/>
    </xf>
    <xf numFmtId="3" fontId="15" fillId="0" borderId="0" xfId="0" applyNumberFormat="1" applyFont="1" applyAlignment="1">
      <alignment horizontal="right" vertical="center" wrapText="1"/>
    </xf>
    <xf numFmtId="164" fontId="23" fillId="0" borderId="9" xfId="0" applyNumberFormat="1" applyFont="1" applyBorder="1" applyAlignment="1">
      <alignment horizontal="right" vertical="center" wrapText="1"/>
    </xf>
    <xf numFmtId="164" fontId="87" fillId="0" borderId="2" xfId="0" applyNumberFormat="1" applyFont="1" applyBorder="1" applyAlignment="1">
      <alignment horizontal="right" vertical="center" wrapText="1"/>
    </xf>
    <xf numFmtId="164" fontId="23" fillId="2" borderId="6" xfId="0" applyNumberFormat="1" applyFont="1" applyFill="1" applyBorder="1" applyAlignment="1">
      <alignment horizontal="right" vertical="center" wrapText="1"/>
    </xf>
    <xf numFmtId="164" fontId="18" fillId="2" borderId="14" xfId="0" applyNumberFormat="1" applyFont="1" applyFill="1" applyBorder="1" applyAlignment="1">
      <alignment horizontal="right" vertical="center" wrapText="1"/>
    </xf>
    <xf numFmtId="40" fontId="45" fillId="0" borderId="0" xfId="0" applyNumberFormat="1" applyFont="1" applyAlignment="1">
      <alignment vertical="center"/>
    </xf>
    <xf numFmtId="0" fontId="148" fillId="0" borderId="0" xfId="1" applyFont="1" applyAlignment="1">
      <alignment horizontal="left" vertical="center"/>
    </xf>
    <xf numFmtId="167" fontId="101" fillId="9" borderId="15" xfId="1" applyNumberFormat="1" applyFont="1" applyFill="1" applyBorder="1" applyAlignment="1">
      <alignment horizontal="right" vertical="center" wrapText="1"/>
    </xf>
    <xf numFmtId="167" fontId="101" fillId="16" borderId="15" xfId="1" applyNumberFormat="1" applyFont="1" applyFill="1" applyBorder="1" applyAlignment="1">
      <alignment horizontal="right" vertical="center" wrapText="1"/>
    </xf>
    <xf numFmtId="0" fontId="3" fillId="6" borderId="56" xfId="0" applyFont="1" applyFill="1" applyBorder="1" applyAlignment="1">
      <alignment wrapText="1"/>
    </xf>
    <xf numFmtId="0" fontId="107" fillId="0" borderId="25" xfId="0" applyFont="1" applyBorder="1" applyAlignment="1">
      <alignment horizontal="right"/>
    </xf>
    <xf numFmtId="14" fontId="107" fillId="0" borderId="25" xfId="0" applyNumberFormat="1" applyFont="1" applyBorder="1"/>
    <xf numFmtId="164" fontId="21" fillId="6" borderId="18" xfId="0" applyNumberFormat="1" applyFont="1" applyFill="1" applyBorder="1" applyAlignment="1">
      <alignment horizontal="right" vertical="center" wrapText="1"/>
    </xf>
    <xf numFmtId="0" fontId="31" fillId="4" borderId="0" xfId="0" applyFont="1" applyFill="1" applyAlignment="1">
      <alignment horizontal="justify" vertical="center" wrapText="1"/>
    </xf>
    <xf numFmtId="166" fontId="31" fillId="4" borderId="8" xfId="0" applyNumberFormat="1" applyFont="1" applyFill="1" applyBorder="1" applyAlignment="1">
      <alignment horizontal="right" vertical="center" wrapText="1"/>
    </xf>
    <xf numFmtId="49" fontId="29" fillId="4" borderId="8" xfId="0" applyNumberFormat="1" applyFont="1" applyFill="1" applyBorder="1" applyAlignment="1">
      <alignment horizontal="right" vertical="center" wrapText="1"/>
    </xf>
    <xf numFmtId="49" fontId="29" fillId="6" borderId="0" xfId="0" applyNumberFormat="1" applyFont="1" applyFill="1" applyAlignment="1">
      <alignment horizontal="right" vertical="center"/>
    </xf>
    <xf numFmtId="0" fontId="29" fillId="0" borderId="0" xfId="0" applyFont="1" applyAlignment="1">
      <alignment horizontal="center" vertical="center" wrapText="1"/>
    </xf>
    <xf numFmtId="166" fontId="21" fillId="4" borderId="46" xfId="11" applyNumberFormat="1" applyFont="1" applyFill="1" applyBorder="1" applyAlignment="1">
      <alignment horizontal="right" vertical="center" wrapText="1"/>
    </xf>
    <xf numFmtId="0" fontId="70" fillId="0" borderId="46" xfId="0" applyFont="1" applyBorder="1" applyAlignment="1">
      <alignment vertical="center" wrapText="1"/>
    </xf>
    <xf numFmtId="169" fontId="87" fillId="0" borderId="46" xfId="0" applyNumberFormat="1" applyFont="1" applyBorder="1" applyAlignment="1">
      <alignment horizontal="right" vertical="center" wrapText="1"/>
    </xf>
    <xf numFmtId="164" fontId="70" fillId="0" borderId="46" xfId="0" applyNumberFormat="1" applyFont="1" applyBorder="1" applyAlignment="1">
      <alignment horizontal="right" vertical="center" wrapText="1"/>
    </xf>
    <xf numFmtId="3" fontId="56" fillId="0" borderId="0" xfId="0" applyNumberFormat="1" applyFont="1" applyAlignment="1">
      <alignment vertical="center" wrapText="1"/>
    </xf>
    <xf numFmtId="170" fontId="31" fillId="4" borderId="14" xfId="0" applyNumberFormat="1" applyFont="1" applyFill="1" applyBorder="1" applyAlignment="1">
      <alignment horizontal="right" vertical="center" wrapText="1"/>
    </xf>
    <xf numFmtId="3" fontId="134" fillId="0" borderId="0" xfId="0" applyNumberFormat="1" applyFont="1" applyAlignment="1">
      <alignment horizontal="right" vertical="center" wrapText="1"/>
    </xf>
    <xf numFmtId="3" fontId="21" fillId="15" borderId="3" xfId="0" applyNumberFormat="1" applyFont="1" applyFill="1" applyBorder="1" applyAlignment="1">
      <alignment horizontal="right" vertical="center" wrapText="1"/>
    </xf>
    <xf numFmtId="0" fontId="2" fillId="0" borderId="24" xfId="0" applyFont="1" applyBorder="1" applyAlignment="1">
      <alignment horizontal="center"/>
    </xf>
    <xf numFmtId="14" fontId="2" fillId="0" borderId="26" xfId="0" applyNumberFormat="1" applyFont="1" applyBorder="1" applyAlignment="1">
      <alignment horizontal="center"/>
    </xf>
    <xf numFmtId="4" fontId="2" fillId="0" borderId="22" xfId="0" applyNumberFormat="1" applyFont="1" applyBorder="1" applyAlignment="1">
      <alignment horizontal="center" wrapText="1"/>
    </xf>
    <xf numFmtId="0" fontId="2" fillId="0" borderId="25" xfId="0" applyFont="1" applyBorder="1" applyAlignment="1">
      <alignment horizontal="left"/>
    </xf>
    <xf numFmtId="0" fontId="5" fillId="21" borderId="24" xfId="0" applyFont="1" applyFill="1" applyBorder="1" applyAlignment="1">
      <alignment wrapText="1"/>
    </xf>
    <xf numFmtId="0" fontId="5" fillId="21" borderId="24" xfId="0" applyFont="1" applyFill="1" applyBorder="1"/>
    <xf numFmtId="0" fontId="5" fillId="21" borderId="24" xfId="0" applyFont="1" applyFill="1" applyBorder="1" applyAlignment="1">
      <alignment horizontal="right"/>
    </xf>
    <xf numFmtId="14" fontId="5" fillId="21" borderId="26" xfId="0" applyNumberFormat="1" applyFont="1" applyFill="1" applyBorder="1" applyAlignment="1">
      <alignment horizontal="right"/>
    </xf>
    <xf numFmtId="4" fontId="5" fillId="21" borderId="22" xfId="0" applyNumberFormat="1" applyFont="1" applyFill="1" applyBorder="1" applyAlignment="1">
      <alignment horizontal="right"/>
    </xf>
    <xf numFmtId="1" fontId="5" fillId="21" borderId="25" xfId="0" applyNumberFormat="1" applyFont="1" applyFill="1" applyBorder="1" applyAlignment="1">
      <alignment horizontal="left"/>
    </xf>
    <xf numFmtId="0" fontId="5" fillId="0" borderId="24" xfId="0" applyFont="1" applyBorder="1" applyAlignment="1">
      <alignment horizontal="right"/>
    </xf>
    <xf numFmtId="14" fontId="5" fillId="0" borderId="36" xfId="0" applyNumberFormat="1" applyFont="1" applyBorder="1"/>
    <xf numFmtId="4" fontId="5" fillId="23" borderId="22" xfId="0" applyNumberFormat="1" applyFont="1" applyFill="1" applyBorder="1" applyAlignment="1">
      <alignment horizontal="right"/>
    </xf>
    <xf numFmtId="0" fontId="3" fillId="6" borderId="35" xfId="0" applyFont="1" applyFill="1" applyBorder="1" applyAlignment="1">
      <alignment wrapText="1"/>
    </xf>
    <xf numFmtId="0" fontId="3" fillId="6" borderId="24" xfId="0" applyFont="1" applyFill="1" applyBorder="1" applyAlignment="1">
      <alignment wrapText="1"/>
    </xf>
    <xf numFmtId="49" fontId="157" fillId="9" borderId="24" xfId="0" applyNumberFormat="1" applyFont="1" applyFill="1" applyBorder="1" applyProtection="1">
      <protection locked="0"/>
    </xf>
    <xf numFmtId="0" fontId="5" fillId="0" borderId="24" xfId="0" applyFont="1" applyBorder="1"/>
    <xf numFmtId="0" fontId="2" fillId="0" borderId="24" xfId="0" applyFont="1" applyBorder="1" applyAlignment="1">
      <alignment horizontal="right"/>
    </xf>
    <xf numFmtId="4" fontId="2" fillId="23" borderId="24" xfId="0" applyNumberFormat="1" applyFont="1" applyFill="1" applyBorder="1" applyAlignment="1">
      <alignment horizontal="right"/>
    </xf>
    <xf numFmtId="0" fontId="158" fillId="0" borderId="0" xfId="0" applyFont="1"/>
    <xf numFmtId="4" fontId="5" fillId="11" borderId="22" xfId="0" applyNumberFormat="1" applyFont="1" applyFill="1" applyBorder="1" applyAlignment="1">
      <alignment horizontal="right"/>
    </xf>
    <xf numFmtId="0" fontId="3" fillId="11" borderId="24" xfId="0" applyFont="1" applyFill="1" applyBorder="1" applyAlignment="1">
      <alignment wrapText="1"/>
    </xf>
    <xf numFmtId="0" fontId="158" fillId="0" borderId="0" xfId="0" applyFont="1" applyAlignment="1">
      <alignment horizontal="right"/>
    </xf>
    <xf numFmtId="4" fontId="158" fillId="0" borderId="0" xfId="0" applyNumberFormat="1" applyFont="1"/>
    <xf numFmtId="0" fontId="158" fillId="0" borderId="0" xfId="0" applyFont="1" applyAlignment="1">
      <alignment horizontal="left"/>
    </xf>
    <xf numFmtId="14" fontId="107" fillId="0" borderId="25" xfId="0" applyNumberFormat="1" applyFont="1" applyBorder="1" applyAlignment="1">
      <alignment horizontal="right"/>
    </xf>
    <xf numFmtId="49" fontId="107" fillId="0" borderId="52" xfId="0" applyNumberFormat="1" applyFont="1" applyBorder="1" applyAlignment="1">
      <alignment horizontal="left"/>
    </xf>
    <xf numFmtId="49" fontId="107" fillId="21" borderId="53" xfId="0" applyNumberFormat="1" applyFont="1" applyFill="1" applyBorder="1" applyAlignment="1">
      <alignment horizontal="left"/>
    </xf>
    <xf numFmtId="0" fontId="3" fillId="25" borderId="24" xfId="0" applyFont="1" applyFill="1" applyBorder="1"/>
    <xf numFmtId="0" fontId="107" fillId="25" borderId="25" xfId="0" applyFont="1" applyFill="1" applyBorder="1" applyAlignment="1">
      <alignment horizontal="right"/>
    </xf>
    <xf numFmtId="14" fontId="107" fillId="25" borderId="25" xfId="0" applyNumberFormat="1" applyFont="1" applyFill="1" applyBorder="1"/>
    <xf numFmtId="4" fontId="107" fillId="25" borderId="22" xfId="0" applyNumberFormat="1" applyFont="1" applyFill="1" applyBorder="1"/>
    <xf numFmtId="4" fontId="107" fillId="25" borderId="26" xfId="0" applyNumberFormat="1" applyFont="1" applyFill="1" applyBorder="1"/>
    <xf numFmtId="49" fontId="107" fillId="25" borderId="53" xfId="0" applyNumberFormat="1" applyFont="1" applyFill="1" applyBorder="1" applyAlignment="1">
      <alignment horizontal="left"/>
    </xf>
    <xf numFmtId="49" fontId="3" fillId="21" borderId="53" xfId="0" applyNumberFormat="1" applyFont="1" applyFill="1" applyBorder="1" applyAlignment="1">
      <alignment horizontal="left"/>
    </xf>
    <xf numFmtId="49" fontId="3" fillId="25" borderId="53" xfId="0" applyNumberFormat="1" applyFont="1" applyFill="1" applyBorder="1" applyAlignment="1">
      <alignment horizontal="left"/>
    </xf>
    <xf numFmtId="49" fontId="3" fillId="0" borderId="53" xfId="0" applyNumberFormat="1" applyFont="1" applyBorder="1" applyAlignment="1">
      <alignment horizontal="left" wrapText="1"/>
    </xf>
    <xf numFmtId="0" fontId="3" fillId="0" borderId="24" xfId="0" applyFont="1" applyBorder="1" applyAlignment="1">
      <alignment horizontal="left" wrapText="1"/>
    </xf>
    <xf numFmtId="0" fontId="36" fillId="0" borderId="0" xfId="0" applyFont="1" applyAlignment="1">
      <alignment horizontal="left"/>
    </xf>
    <xf numFmtId="166" fontId="4" fillId="0" borderId="11" xfId="0" applyNumberFormat="1" applyFont="1" applyBorder="1" applyAlignment="1">
      <alignment horizontal="right" vertical="center" wrapText="1"/>
    </xf>
    <xf numFmtId="0" fontId="63" fillId="0" borderId="0" xfId="0" applyFont="1" applyAlignment="1">
      <alignment vertical="center" wrapText="1"/>
    </xf>
    <xf numFmtId="0" fontId="2" fillId="0" borderId="14" xfId="0" applyFont="1" applyBorder="1" applyAlignment="1">
      <alignment vertical="center" wrapText="1"/>
    </xf>
    <xf numFmtId="165" fontId="2" fillId="4" borderId="14" xfId="0" applyNumberFormat="1" applyFont="1" applyFill="1" applyBorder="1" applyAlignment="1">
      <alignment horizontal="right" vertical="center" wrapText="1"/>
    </xf>
    <xf numFmtId="172" fontId="29" fillId="0" borderId="14" xfId="0" applyNumberFormat="1" applyFont="1" applyBorder="1" applyAlignment="1">
      <alignment horizontal="right" vertical="center" wrapText="1"/>
    </xf>
    <xf numFmtId="0" fontId="31" fillId="4" borderId="14" xfId="0" applyFont="1" applyFill="1" applyBorder="1" applyAlignment="1">
      <alignment horizontal="right" wrapText="1"/>
    </xf>
    <xf numFmtId="165" fontId="69" fillId="0" borderId="0" xfId="0" applyNumberFormat="1" applyFont="1" applyAlignment="1">
      <alignment horizontal="right" wrapText="1"/>
    </xf>
    <xf numFmtId="164" fontId="23" fillId="6" borderId="8" xfId="0" applyNumberFormat="1" applyFont="1" applyFill="1" applyBorder="1" applyAlignment="1">
      <alignment horizontal="right" vertical="center" wrapText="1"/>
    </xf>
    <xf numFmtId="0" fontId="159" fillId="0" borderId="0" xfId="0" applyFont="1" applyAlignment="1">
      <alignment vertical="center"/>
    </xf>
    <xf numFmtId="3" fontId="0" fillId="5" borderId="10" xfId="0" applyNumberFormat="1" applyFill="1" applyBorder="1" applyAlignment="1">
      <alignment vertical="center"/>
    </xf>
    <xf numFmtId="3" fontId="30" fillId="5" borderId="14" xfId="0" applyNumberFormat="1" applyFont="1" applyFill="1" applyBorder="1" applyAlignment="1">
      <alignment vertical="center" wrapText="1"/>
    </xf>
    <xf numFmtId="169" fontId="29" fillId="5" borderId="14" xfId="0" applyNumberFormat="1"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5" borderId="2" xfId="0" applyFont="1" applyFill="1" applyBorder="1" applyAlignment="1">
      <alignment horizontal="right" vertical="center" wrapText="1"/>
    </xf>
    <xf numFmtId="0" fontId="29" fillId="6" borderId="7" xfId="0" applyFont="1" applyFill="1" applyBorder="1" applyAlignment="1">
      <alignment horizontal="right" vertical="center" wrapText="1"/>
    </xf>
    <xf numFmtId="164" fontId="119" fillId="0" borderId="3" xfId="0" applyNumberFormat="1" applyFont="1" applyBorder="1" applyAlignment="1">
      <alignment horizontal="right" vertical="center" wrapText="1"/>
    </xf>
    <xf numFmtId="164" fontId="119" fillId="0" borderId="61" xfId="0" applyNumberFormat="1" applyFont="1" applyBorder="1" applyAlignment="1">
      <alignment horizontal="right" vertical="center" wrapText="1"/>
    </xf>
    <xf numFmtId="14" fontId="25" fillId="4" borderId="29" xfId="0" applyNumberFormat="1" applyFont="1" applyFill="1" applyBorder="1" applyAlignment="1">
      <alignment horizontal="center" vertical="center" wrapText="1"/>
    </xf>
    <xf numFmtId="164" fontId="33" fillId="2" borderId="3" xfId="0" applyNumberFormat="1" applyFont="1" applyFill="1" applyBorder="1" applyAlignment="1">
      <alignment horizontal="right" vertical="center" wrapText="1"/>
    </xf>
    <xf numFmtId="166" fontId="15" fillId="0" borderId="3" xfId="0" applyNumberFormat="1" applyFont="1" applyBorder="1" applyAlignment="1">
      <alignment horizontal="right" vertical="center" wrapText="1"/>
    </xf>
    <xf numFmtId="166" fontId="15" fillId="2" borderId="3" xfId="0" applyNumberFormat="1" applyFont="1" applyFill="1" applyBorder="1" applyAlignment="1">
      <alignment horizontal="right" vertical="center" wrapText="1"/>
    </xf>
    <xf numFmtId="3" fontId="34" fillId="0" borderId="0" xfId="0" applyNumberFormat="1" applyFont="1" applyAlignment="1">
      <alignment horizontal="center" vertical="center"/>
    </xf>
    <xf numFmtId="0" fontId="63" fillId="0" borderId="3" xfId="0" quotePrefix="1" applyFont="1" applyBorder="1" applyAlignment="1">
      <alignment vertical="center" wrapText="1"/>
    </xf>
    <xf numFmtId="166" fontId="13" fillId="2" borderId="0" xfId="0" applyNumberFormat="1" applyFont="1" applyFill="1" applyAlignment="1">
      <alignment vertical="center"/>
    </xf>
    <xf numFmtId="165" fontId="13" fillId="2" borderId="0" xfId="0" applyNumberFormat="1" applyFont="1" applyFill="1" applyAlignment="1">
      <alignment vertical="center"/>
    </xf>
    <xf numFmtId="170" fontId="31" fillId="4" borderId="8" xfId="0" applyNumberFormat="1" applyFont="1" applyFill="1" applyBorder="1" applyAlignment="1">
      <alignment horizontal="right" vertical="center" wrapText="1"/>
    </xf>
    <xf numFmtId="170" fontId="31" fillId="0" borderId="8" xfId="0" applyNumberFormat="1" applyFont="1" applyBorder="1" applyAlignment="1">
      <alignment horizontal="right" vertical="center" wrapText="1"/>
    </xf>
    <xf numFmtId="0" fontId="3" fillId="6" borderId="2" xfId="0" applyFont="1" applyFill="1" applyBorder="1" applyAlignment="1">
      <alignment horizontal="right" vertical="center" wrapText="1"/>
    </xf>
    <xf numFmtId="0" fontId="3" fillId="6" borderId="9" xfId="0" applyFont="1" applyFill="1" applyBorder="1" applyAlignment="1">
      <alignment horizontal="right" vertical="center" wrapText="1"/>
    </xf>
    <xf numFmtId="0" fontId="3" fillId="4" borderId="2" xfId="0" applyFont="1" applyFill="1" applyBorder="1" applyAlignment="1">
      <alignment horizontal="right" vertical="center" wrapText="1"/>
    </xf>
    <xf numFmtId="0" fontId="3" fillId="4" borderId="9" xfId="0" applyFont="1" applyFill="1" applyBorder="1" applyAlignment="1">
      <alignment horizontal="right" vertical="center" wrapText="1"/>
    </xf>
    <xf numFmtId="0" fontId="16" fillId="0" borderId="2" xfId="0" applyFont="1" applyBorder="1" applyAlignment="1">
      <alignment horizontal="left" vertical="center" wrapText="1"/>
    </xf>
    <xf numFmtId="166" fontId="31" fillId="2" borderId="3" xfId="0" applyNumberFormat="1" applyFont="1" applyFill="1" applyBorder="1" applyAlignment="1">
      <alignment horizontal="right" vertical="center" wrapText="1"/>
    </xf>
    <xf numFmtId="0" fontId="5" fillId="0" borderId="2" xfId="0" applyFont="1" applyBorder="1" applyAlignment="1">
      <alignment horizontal="right" vertical="center" wrapText="1"/>
    </xf>
    <xf numFmtId="14" fontId="2" fillId="5" borderId="3" xfId="0" applyNumberFormat="1" applyFont="1" applyFill="1" applyBorder="1" applyAlignment="1">
      <alignment horizontal="right" vertical="center" wrapText="1"/>
    </xf>
    <xf numFmtId="0" fontId="23" fillId="0" borderId="7" xfId="0" applyFont="1" applyBorder="1" applyAlignment="1">
      <alignment horizontal="right" vertical="center" wrapText="1"/>
    </xf>
    <xf numFmtId="0" fontId="23" fillId="0" borderId="6" xfId="0" applyFont="1" applyBorder="1" applyAlignment="1">
      <alignment horizontal="right" vertical="center" wrapText="1"/>
    </xf>
    <xf numFmtId="0" fontId="23" fillId="0" borderId="0" xfId="0" applyFont="1" applyAlignment="1">
      <alignment horizontal="right" vertical="center" wrapText="1"/>
    </xf>
    <xf numFmtId="14" fontId="29" fillId="4" borderId="6" xfId="0" applyNumberFormat="1" applyFont="1" applyFill="1" applyBorder="1" applyAlignment="1">
      <alignment horizontal="right" vertical="center" wrapText="1"/>
    </xf>
    <xf numFmtId="14" fontId="29" fillId="6" borderId="7" xfId="0" applyNumberFormat="1" applyFont="1" applyFill="1" applyBorder="1" applyAlignment="1">
      <alignment horizontal="right" vertical="center" wrapText="1"/>
    </xf>
    <xf numFmtId="14" fontId="18" fillId="2" borderId="8" xfId="0" applyNumberFormat="1" applyFont="1" applyFill="1" applyBorder="1" applyAlignment="1">
      <alignment horizontal="right" vertical="center" wrapText="1"/>
    </xf>
    <xf numFmtId="14" fontId="2" fillId="3" borderId="1" xfId="0" applyNumberFormat="1" applyFont="1" applyFill="1" applyBorder="1" applyAlignment="1">
      <alignment horizontal="right" vertical="center" wrapText="1"/>
    </xf>
    <xf numFmtId="166" fontId="33" fillId="0" borderId="3" xfId="0" applyNumberFormat="1" applyFont="1" applyBorder="1" applyAlignment="1">
      <alignment horizontal="right" vertical="center" wrapText="1"/>
    </xf>
    <xf numFmtId="166" fontId="70" fillId="0" borderId="46" xfId="0" applyNumberFormat="1" applyFont="1" applyBorder="1" applyAlignment="1">
      <alignment horizontal="right" vertical="center" wrapText="1"/>
    </xf>
    <xf numFmtId="166" fontId="87" fillId="0" borderId="2" xfId="0" applyNumberFormat="1" applyFont="1" applyBorder="1" applyAlignment="1">
      <alignment horizontal="right" vertical="center" wrapText="1"/>
    </xf>
    <xf numFmtId="166" fontId="70" fillId="0" borderId="5" xfId="0" applyNumberFormat="1" applyFont="1" applyBorder="1" applyAlignment="1">
      <alignment horizontal="right" vertical="center" wrapText="1"/>
    </xf>
    <xf numFmtId="166" fontId="57" fillId="0" borderId="3" xfId="0" applyNumberFormat="1" applyFont="1" applyBorder="1" applyAlignment="1">
      <alignment horizontal="right" vertical="center" wrapText="1"/>
    </xf>
    <xf numFmtId="164" fontId="57" fillId="0" borderId="3" xfId="0" applyNumberFormat="1" applyFont="1" applyBorder="1" applyAlignment="1">
      <alignment horizontal="right" vertical="center" wrapText="1"/>
    </xf>
    <xf numFmtId="0" fontId="56" fillId="0" borderId="46" xfId="0" applyFont="1" applyBorder="1" applyAlignment="1">
      <alignment vertical="center" wrapText="1"/>
    </xf>
    <xf numFmtId="164" fontId="87" fillId="0" borderId="3" xfId="0" applyNumberFormat="1" applyFont="1" applyBorder="1" applyAlignment="1">
      <alignment horizontal="right" vertical="center" wrapText="1"/>
    </xf>
    <xf numFmtId="0" fontId="16" fillId="0" borderId="6" xfId="0" applyFont="1" applyBorder="1" applyAlignment="1">
      <alignment horizontal="center" vertical="center" wrapText="1"/>
    </xf>
    <xf numFmtId="166" fontId="21" fillId="6" borderId="2" xfId="0" applyNumberFormat="1" applyFont="1" applyFill="1" applyBorder="1" applyAlignment="1">
      <alignment horizontal="right" vertical="center" wrapText="1"/>
    </xf>
    <xf numFmtId="166" fontId="15" fillId="4" borderId="2" xfId="0" applyNumberFormat="1" applyFont="1" applyFill="1" applyBorder="1" applyAlignment="1">
      <alignment horizontal="right" vertical="center" wrapText="1"/>
    </xf>
    <xf numFmtId="166" fontId="21" fillId="6" borderId="3" xfId="0" applyNumberFormat="1" applyFont="1" applyFill="1" applyBorder="1" applyAlignment="1">
      <alignment horizontal="right" vertical="center" wrapText="1"/>
    </xf>
    <xf numFmtId="166" fontId="21" fillId="4" borderId="2" xfId="0" applyNumberFormat="1" applyFont="1" applyFill="1" applyBorder="1" applyAlignment="1">
      <alignment horizontal="right" vertical="center" wrapText="1"/>
    </xf>
    <xf numFmtId="166" fontId="21" fillId="4" borderId="3" xfId="0" applyNumberFormat="1" applyFont="1" applyFill="1" applyBorder="1" applyAlignment="1">
      <alignment horizontal="right" vertical="center" wrapText="1"/>
    </xf>
    <xf numFmtId="166" fontId="21" fillId="0" borderId="3" xfId="0" applyNumberFormat="1" applyFont="1" applyBorder="1" applyAlignment="1">
      <alignment horizontal="right" vertical="center" wrapText="1"/>
    </xf>
    <xf numFmtId="3" fontId="15" fillId="2" borderId="2" xfId="8" applyNumberFormat="1" applyFont="1" applyFill="1" applyBorder="1" applyAlignment="1">
      <alignment vertical="center" wrapText="1"/>
    </xf>
    <xf numFmtId="3" fontId="15" fillId="0" borderId="2" xfId="8" applyNumberFormat="1" applyFont="1" applyBorder="1" applyAlignment="1">
      <alignment vertical="center" wrapText="1"/>
    </xf>
    <xf numFmtId="164" fontId="21" fillId="4" borderId="61" xfId="0" applyNumberFormat="1" applyFont="1" applyFill="1" applyBorder="1" applyAlignment="1">
      <alignment horizontal="right" vertical="center" wrapText="1"/>
    </xf>
    <xf numFmtId="164" fontId="21" fillId="6" borderId="61" xfId="0" applyNumberFormat="1" applyFont="1" applyFill="1" applyBorder="1" applyAlignment="1">
      <alignment horizontal="right" vertical="center" wrapText="1"/>
    </xf>
    <xf numFmtId="166" fontId="21" fillId="6" borderId="18" xfId="0" applyNumberFormat="1" applyFont="1" applyFill="1" applyBorder="1" applyAlignment="1">
      <alignment horizontal="right" vertical="center" wrapText="1"/>
    </xf>
    <xf numFmtId="166" fontId="21" fillId="0" borderId="2" xfId="0" applyNumberFormat="1" applyFont="1" applyBorder="1" applyAlignment="1">
      <alignment horizontal="right" vertical="center" wrapText="1"/>
    </xf>
    <xf numFmtId="165" fontId="29" fillId="4" borderId="27" xfId="0" applyNumberFormat="1" applyFont="1" applyFill="1" applyBorder="1" applyAlignment="1">
      <alignment horizontal="right" vertical="center" wrapText="1"/>
    </xf>
    <xf numFmtId="165" fontId="29" fillId="0" borderId="27" xfId="0" applyNumberFormat="1" applyFont="1" applyBorder="1" applyAlignment="1">
      <alignment horizontal="right" vertical="center" wrapText="1"/>
    </xf>
    <xf numFmtId="165" fontId="69" fillId="0" borderId="10" xfId="0" applyNumberFormat="1" applyFont="1" applyBorder="1" applyAlignment="1">
      <alignment horizontal="right" vertical="center" wrapText="1"/>
    </xf>
    <xf numFmtId="166" fontId="31" fillId="0" borderId="14" xfId="0" applyNumberFormat="1" applyFont="1" applyBorder="1" applyAlignment="1">
      <alignment horizontal="right" vertical="center" wrapText="1"/>
    </xf>
    <xf numFmtId="164" fontId="3" fillId="0" borderId="21" xfId="0" applyNumberFormat="1" applyFont="1" applyBorder="1" applyAlignment="1">
      <alignment horizontal="right" vertical="center" wrapText="1"/>
    </xf>
    <xf numFmtId="166" fontId="3" fillId="0" borderId="62" xfId="0" applyNumberFormat="1" applyFont="1" applyBorder="1" applyAlignment="1">
      <alignment horizontal="right" vertical="center" wrapText="1"/>
    </xf>
    <xf numFmtId="0" fontId="23" fillId="4" borderId="3" xfId="0" applyFont="1" applyFill="1" applyBorder="1" applyAlignment="1">
      <alignment vertical="top" wrapText="1"/>
    </xf>
    <xf numFmtId="164" fontId="23" fillId="4" borderId="3" xfId="0" applyNumberFormat="1" applyFont="1" applyFill="1" applyBorder="1" applyAlignment="1">
      <alignment horizontal="right" vertical="top" wrapText="1"/>
    </xf>
    <xf numFmtId="0" fontId="44" fillId="4" borderId="33" xfId="0" applyFont="1" applyFill="1" applyBorder="1" applyAlignment="1">
      <alignment vertical="top" wrapText="1"/>
    </xf>
    <xf numFmtId="0" fontId="33" fillId="2" borderId="46" xfId="0" applyFont="1" applyFill="1" applyBorder="1" applyAlignment="1">
      <alignment vertical="center" wrapText="1"/>
    </xf>
    <xf numFmtId="0" fontId="21" fillId="0" borderId="19" xfId="0" applyFont="1" applyBorder="1" applyAlignment="1">
      <alignment horizontal="left" vertical="center" wrapText="1"/>
    </xf>
    <xf numFmtId="0" fontId="15" fillId="6" borderId="61" xfId="0" applyFont="1" applyFill="1" applyBorder="1" applyAlignment="1">
      <alignment horizontal="left" vertical="center" wrapText="1"/>
    </xf>
    <xf numFmtId="166" fontId="29" fillId="2" borderId="14" xfId="0" applyNumberFormat="1" applyFont="1" applyFill="1" applyBorder="1" applyAlignment="1">
      <alignment horizontal="right" vertical="center" wrapText="1"/>
    </xf>
    <xf numFmtId="178" fontId="29" fillId="4" borderId="14" xfId="0" applyNumberFormat="1" applyFont="1" applyFill="1" applyBorder="1" applyAlignment="1">
      <alignment horizontal="right" vertical="center" wrapText="1"/>
    </xf>
    <xf numFmtId="0" fontId="16" fillId="0" borderId="0" xfId="0" quotePrefix="1" applyFont="1" applyAlignment="1">
      <alignment vertical="center" wrapText="1"/>
    </xf>
    <xf numFmtId="166" fontId="3" fillId="4" borderId="0" xfId="0" applyNumberFormat="1" applyFont="1" applyFill="1" applyAlignment="1">
      <alignment horizontal="right" wrapText="1"/>
    </xf>
    <xf numFmtId="166" fontId="3" fillId="0" borderId="0" xfId="0" applyNumberFormat="1" applyFont="1" applyAlignment="1">
      <alignment horizontal="right" wrapText="1"/>
    </xf>
    <xf numFmtId="164" fontId="3" fillId="4" borderId="0" xfId="0" applyNumberFormat="1" applyFont="1" applyFill="1" applyAlignment="1">
      <alignment horizontal="right" wrapText="1"/>
    </xf>
    <xf numFmtId="0" fontId="3" fillId="0" borderId="5" xfId="0" applyFont="1" applyBorder="1" applyAlignment="1">
      <alignment vertical="center" wrapText="1"/>
    </xf>
    <xf numFmtId="3" fontId="3" fillId="6" borderId="0" xfId="0" applyNumberFormat="1" applyFont="1" applyFill="1" applyAlignment="1">
      <alignment horizontal="right" vertical="center" wrapText="1"/>
    </xf>
    <xf numFmtId="3" fontId="3" fillId="4" borderId="0" xfId="0" applyNumberFormat="1" applyFont="1" applyFill="1" applyAlignment="1">
      <alignment horizontal="right" vertical="center" wrapText="1"/>
    </xf>
    <xf numFmtId="0" fontId="26" fillId="4" borderId="21"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0" borderId="6" xfId="0" applyFont="1" applyBorder="1" applyAlignment="1">
      <alignment wrapText="1"/>
    </xf>
    <xf numFmtId="0" fontId="5" fillId="0" borderId="6" xfId="0" applyFont="1" applyBorder="1" applyAlignment="1">
      <alignment wrapText="1"/>
    </xf>
    <xf numFmtId="3" fontId="63" fillId="4" borderId="2" xfId="0" applyNumberFormat="1" applyFont="1" applyFill="1" applyBorder="1" applyAlignment="1">
      <alignment horizontal="right" vertical="center" wrapText="1"/>
    </xf>
    <xf numFmtId="3" fontId="63" fillId="6" borderId="2" xfId="0" applyNumberFormat="1" applyFont="1" applyFill="1" applyBorder="1" applyAlignment="1">
      <alignment horizontal="right" vertical="center" wrapText="1"/>
    </xf>
    <xf numFmtId="3" fontId="3" fillId="6" borderId="2" xfId="0" applyNumberFormat="1" applyFont="1" applyFill="1" applyBorder="1" applyAlignment="1">
      <alignment horizontal="right" vertical="center" wrapText="1"/>
    </xf>
    <xf numFmtId="0" fontId="63" fillId="6" borderId="2" xfId="0" applyFont="1" applyFill="1" applyBorder="1" applyAlignment="1">
      <alignment horizontal="right" vertical="center" wrapText="1"/>
    </xf>
    <xf numFmtId="0" fontId="63" fillId="4" borderId="2" xfId="0" applyFont="1" applyFill="1" applyBorder="1" applyAlignment="1">
      <alignment horizontal="right" vertical="center" wrapText="1"/>
    </xf>
    <xf numFmtId="0" fontId="3" fillId="6" borderId="3" xfId="0" applyFont="1" applyFill="1" applyBorder="1" applyAlignment="1">
      <alignment horizontal="right" vertical="center" wrapText="1"/>
    </xf>
    <xf numFmtId="0" fontId="5" fillId="4" borderId="2" xfId="0" applyFont="1" applyFill="1" applyBorder="1" applyAlignment="1">
      <alignment horizontal="right" vertical="center" wrapText="1"/>
    </xf>
    <xf numFmtId="0" fontId="5" fillId="6" borderId="2" xfId="0" applyFont="1" applyFill="1" applyBorder="1" applyAlignment="1">
      <alignment horizontal="right" vertical="center" wrapText="1"/>
    </xf>
    <xf numFmtId="0" fontId="5" fillId="4" borderId="9" xfId="0" applyFont="1" applyFill="1" applyBorder="1" applyAlignment="1">
      <alignment horizontal="right" vertical="center" wrapText="1"/>
    </xf>
    <xf numFmtId="0" fontId="5" fillId="0" borderId="9" xfId="0" applyFont="1" applyBorder="1" applyAlignment="1">
      <alignment horizontal="right" vertical="center" wrapText="1"/>
    </xf>
    <xf numFmtId="0" fontId="25" fillId="4" borderId="4"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60" fillId="0" borderId="0" xfId="0" applyFont="1" applyAlignment="1">
      <alignment horizontal="right" vertical="center"/>
    </xf>
    <xf numFmtId="0" fontId="33" fillId="0" borderId="4" xfId="0" applyFont="1" applyBorder="1" applyAlignment="1">
      <alignment horizontal="right" vertical="center" wrapText="1"/>
    </xf>
    <xf numFmtId="0" fontId="33" fillId="0" borderId="14" xfId="0" applyFont="1" applyBorder="1" applyAlignment="1">
      <alignment vertical="center"/>
    </xf>
    <xf numFmtId="0" fontId="33" fillId="2" borderId="0" xfId="0" applyFont="1" applyFill="1" applyAlignment="1">
      <alignment vertical="center"/>
    </xf>
    <xf numFmtId="0" fontId="33" fillId="0" borderId="6" xfId="0" applyFont="1" applyBorder="1" applyAlignment="1">
      <alignment horizontal="right" vertical="center" wrapText="1"/>
    </xf>
    <xf numFmtId="0" fontId="31" fillId="0" borderId="14" xfId="0" applyFont="1" applyBorder="1" applyAlignment="1">
      <alignment horizontal="left" vertical="center" wrapText="1"/>
    </xf>
    <xf numFmtId="164" fontId="31" fillId="0" borderId="8" xfId="0" applyNumberFormat="1" applyFont="1" applyBorder="1" applyAlignment="1">
      <alignment horizontal="right" vertical="center" wrapText="1"/>
    </xf>
    <xf numFmtId="3" fontId="44" fillId="0" borderId="0" xfId="0" applyNumberFormat="1" applyFont="1" applyAlignment="1">
      <alignment horizontal="right" vertical="center"/>
    </xf>
    <xf numFmtId="164" fontId="30" fillId="4" borderId="27" xfId="0" applyNumberFormat="1" applyFont="1" applyFill="1" applyBorder="1" applyAlignment="1">
      <alignment horizontal="right" vertical="center" wrapText="1"/>
    </xf>
    <xf numFmtId="164" fontId="30" fillId="0" borderId="27" xfId="0" applyNumberFormat="1" applyFont="1" applyBorder="1" applyAlignment="1">
      <alignment horizontal="right" vertical="center" wrapText="1"/>
    </xf>
    <xf numFmtId="0" fontId="31" fillId="0" borderId="14" xfId="0" applyFont="1" applyBorder="1" applyAlignment="1">
      <alignment vertical="center" wrapText="1"/>
    </xf>
    <xf numFmtId="0" fontId="69" fillId="0" borderId="0" xfId="0" applyFont="1" applyAlignment="1">
      <alignment horizontal="right" wrapText="1"/>
    </xf>
    <xf numFmtId="3" fontId="33" fillId="0" borderId="14" xfId="0" applyNumberFormat="1" applyFont="1" applyBorder="1" applyAlignment="1">
      <alignment horizontal="left" vertical="center" wrapText="1"/>
    </xf>
    <xf numFmtId="3" fontId="36" fillId="2" borderId="14" xfId="0" applyNumberFormat="1" applyFont="1" applyFill="1" applyBorder="1" applyAlignment="1">
      <alignment horizontal="left" vertical="center"/>
    </xf>
    <xf numFmtId="0" fontId="33" fillId="0" borderId="8" xfId="0" applyFont="1" applyBorder="1" applyAlignment="1">
      <alignment horizontal="left" wrapText="1"/>
    </xf>
    <xf numFmtId="164" fontId="21" fillId="4" borderId="0" xfId="0" applyNumberFormat="1" applyFont="1" applyFill="1" applyAlignment="1">
      <alignment horizontal="right" vertical="center" wrapText="1"/>
    </xf>
    <xf numFmtId="164" fontId="21" fillId="0" borderId="0" xfId="0" applyNumberFormat="1" applyFont="1" applyAlignment="1">
      <alignment horizontal="right" vertical="center" wrapText="1"/>
    </xf>
    <xf numFmtId="168" fontId="15" fillId="0" borderId="0" xfId="0" applyNumberFormat="1" applyFont="1" applyAlignment="1">
      <alignment horizontal="right" vertical="center" wrapText="1"/>
    </xf>
    <xf numFmtId="164" fontId="21" fillId="4" borderId="11" xfId="0" applyNumberFormat="1" applyFont="1" applyFill="1" applyBorder="1" applyAlignment="1">
      <alignment horizontal="right" vertical="center" wrapText="1"/>
    </xf>
    <xf numFmtId="164" fontId="21" fillId="6" borderId="11" xfId="0" applyNumberFormat="1" applyFont="1" applyFill="1" applyBorder="1" applyAlignment="1">
      <alignment horizontal="right" vertical="center" wrapText="1"/>
    </xf>
    <xf numFmtId="0" fontId="44" fillId="4" borderId="0" xfId="0" applyFont="1" applyFill="1" applyAlignment="1">
      <alignment horizontal="right" vertical="center"/>
    </xf>
    <xf numFmtId="3" fontId="21" fillId="4" borderId="13" xfId="0" applyNumberFormat="1" applyFont="1" applyFill="1" applyBorder="1" applyAlignment="1">
      <alignment horizontal="right" vertical="center" wrapText="1"/>
    </xf>
    <xf numFmtId="0" fontId="33" fillId="0" borderId="3" xfId="0" applyFont="1" applyBorder="1" applyAlignment="1">
      <alignment horizontal="right" vertical="center" wrapText="1"/>
    </xf>
    <xf numFmtId="166" fontId="31" fillId="0" borderId="46" xfId="0" applyNumberFormat="1" applyFont="1" applyBorder="1" applyAlignment="1">
      <alignment horizontal="right" vertical="center" wrapText="1"/>
    </xf>
    <xf numFmtId="164" fontId="31" fillId="0" borderId="46" xfId="0" applyNumberFormat="1" applyFont="1" applyBorder="1" applyAlignment="1">
      <alignment horizontal="right" vertical="center" wrapText="1"/>
    </xf>
    <xf numFmtId="164" fontId="29" fillId="0" borderId="46" xfId="0" applyNumberFormat="1" applyFont="1" applyBorder="1" applyAlignment="1">
      <alignment horizontal="right" vertical="center" wrapText="1"/>
    </xf>
    <xf numFmtId="166" fontId="29" fillId="0" borderId="3" xfId="0" applyNumberFormat="1" applyFont="1" applyBorder="1" applyAlignment="1">
      <alignment horizontal="right" vertical="center" wrapText="1"/>
    </xf>
    <xf numFmtId="3" fontId="33" fillId="2" borderId="21" xfId="0" applyNumberFormat="1" applyFont="1" applyFill="1" applyBorder="1" applyAlignment="1">
      <alignment horizontal="right"/>
    </xf>
    <xf numFmtId="3" fontId="30" fillId="2" borderId="21" xfId="0" applyNumberFormat="1" applyFont="1" applyFill="1" applyBorder="1" applyAlignment="1">
      <alignment horizontal="right"/>
    </xf>
    <xf numFmtId="3" fontId="33" fillId="2" borderId="0" xfId="0" applyNumberFormat="1" applyFont="1" applyFill="1" applyAlignment="1">
      <alignment horizontal="right"/>
    </xf>
    <xf numFmtId="3" fontId="30" fillId="2" borderId="0" xfId="0" applyNumberFormat="1" applyFont="1" applyFill="1" applyAlignment="1">
      <alignment horizontal="right"/>
    </xf>
    <xf numFmtId="0" fontId="30" fillId="4" borderId="7" xfId="0" applyFont="1" applyFill="1" applyBorder="1" applyAlignment="1">
      <alignment horizontal="right" vertical="center" wrapText="1"/>
    </xf>
    <xf numFmtId="0" fontId="30" fillId="0" borderId="7" xfId="0" applyFont="1" applyBorder="1" applyAlignment="1">
      <alignment horizontal="right" vertical="center" wrapText="1"/>
    </xf>
    <xf numFmtId="0" fontId="164" fillId="0" borderId="0" xfId="0" applyFont="1" applyAlignment="1">
      <alignment horizontal="justify" vertical="center"/>
    </xf>
    <xf numFmtId="0" fontId="125" fillId="0" borderId="0" xfId="0" applyFont="1" applyAlignment="1">
      <alignment horizontal="right"/>
    </xf>
    <xf numFmtId="0" fontId="16" fillId="4" borderId="0" xfId="0" applyFont="1" applyFill="1" applyAlignment="1">
      <alignment vertical="center" wrapText="1"/>
    </xf>
    <xf numFmtId="0" fontId="29" fillId="4" borderId="10"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4" borderId="0" xfId="0" applyFont="1" applyFill="1" applyAlignment="1">
      <alignment horizontal="center" vertical="center"/>
    </xf>
    <xf numFmtId="0" fontId="29" fillId="0" borderId="0" xfId="0" applyFont="1" applyAlignment="1">
      <alignment horizontal="center" vertical="center"/>
    </xf>
    <xf numFmtId="0" fontId="16" fillId="0" borderId="0" xfId="0" quotePrefix="1" applyFont="1" applyAlignment="1">
      <alignment wrapText="1"/>
    </xf>
    <xf numFmtId="165" fontId="13" fillId="0" borderId="0" xfId="0" applyNumberFormat="1" applyFont="1" applyAlignment="1">
      <alignment vertical="center"/>
    </xf>
    <xf numFmtId="166" fontId="4" fillId="0" borderId="3" xfId="0" applyNumberFormat="1" applyFont="1" applyBorder="1" applyAlignment="1">
      <alignment horizontal="right" wrapText="1"/>
    </xf>
    <xf numFmtId="0" fontId="45" fillId="0" borderId="0" xfId="0" applyFont="1"/>
    <xf numFmtId="164" fontId="15" fillId="0" borderId="2" xfId="0" applyNumberFormat="1" applyFont="1" applyBorder="1" applyAlignment="1">
      <alignment wrapText="1"/>
    </xf>
    <xf numFmtId="0" fontId="2" fillId="4" borderId="39" xfId="0" applyFont="1" applyFill="1" applyBorder="1" applyAlignment="1">
      <alignment horizontal="right" vertical="center" wrapText="1"/>
    </xf>
    <xf numFmtId="0" fontId="2" fillId="4" borderId="42" xfId="0" applyFont="1" applyFill="1" applyBorder="1" applyAlignment="1">
      <alignment horizontal="right" vertical="center" wrapText="1"/>
    </xf>
    <xf numFmtId="0" fontId="2" fillId="4" borderId="37" xfId="0" applyFont="1" applyFill="1" applyBorder="1" applyAlignment="1">
      <alignment horizontal="right" vertical="center" wrapText="1"/>
    </xf>
    <xf numFmtId="0" fontId="2" fillId="4" borderId="43" xfId="0" applyFont="1" applyFill="1" applyBorder="1" applyAlignment="1">
      <alignment horizontal="right" vertical="center" wrapText="1"/>
    </xf>
    <xf numFmtId="0" fontId="2" fillId="4" borderId="38" xfId="0" applyFont="1" applyFill="1" applyBorder="1" applyAlignment="1">
      <alignment horizontal="right" vertical="center" wrapText="1"/>
    </xf>
    <xf numFmtId="0" fontId="2" fillId="4" borderId="44" xfId="0" applyFont="1" applyFill="1" applyBorder="1" applyAlignment="1">
      <alignment horizontal="right" vertical="center" wrapText="1"/>
    </xf>
    <xf numFmtId="0" fontId="2" fillId="4" borderId="33" xfId="0" applyFont="1" applyFill="1" applyBorder="1" applyAlignment="1">
      <alignment horizontal="right" vertical="center" wrapText="1"/>
    </xf>
    <xf numFmtId="0" fontId="26" fillId="4" borderId="4"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3"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2" fillId="4" borderId="41" xfId="0" applyFont="1" applyFill="1" applyBorder="1" applyAlignment="1">
      <alignment horizontal="right" vertical="center" wrapText="1"/>
    </xf>
    <xf numFmtId="0" fontId="2" fillId="4" borderId="40" xfId="0" applyFont="1" applyFill="1" applyBorder="1" applyAlignment="1">
      <alignment horizontal="righ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46" fillId="3" borderId="1" xfId="0" applyFont="1" applyFill="1" applyBorder="1" applyAlignment="1">
      <alignment horizontal="center" vertical="center" wrapText="1"/>
    </xf>
    <xf numFmtId="14" fontId="46" fillId="3" borderId="7" xfId="0" applyNumberFormat="1" applyFont="1" applyFill="1" applyBorder="1" applyAlignment="1">
      <alignment horizontal="center" vertical="center" wrapText="1"/>
    </xf>
    <xf numFmtId="0" fontId="72" fillId="3" borderId="4" xfId="0" applyFont="1" applyFill="1" applyBorder="1" applyAlignment="1">
      <alignment horizontal="center" vertical="center" wrapText="1"/>
    </xf>
    <xf numFmtId="0" fontId="72" fillId="3" borderId="3"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3" fontId="97" fillId="5" borderId="14" xfId="0" applyNumberFormat="1" applyFont="1" applyFill="1" applyBorder="1" applyAlignment="1">
      <alignment horizontal="center" vertical="center" wrapText="1"/>
    </xf>
    <xf numFmtId="3" fontId="35" fillId="5" borderId="4" xfId="0" applyNumberFormat="1" applyFont="1" applyFill="1" applyBorder="1" applyAlignment="1">
      <alignment horizontal="right" vertical="center" wrapText="1"/>
    </xf>
    <xf numFmtId="3" fontId="35" fillId="5" borderId="8" xfId="0" applyNumberFormat="1" applyFont="1" applyFill="1" applyBorder="1" applyAlignment="1">
      <alignment horizontal="right" vertical="center" wrapText="1"/>
    </xf>
    <xf numFmtId="3" fontId="18" fillId="5" borderId="4" xfId="0" applyNumberFormat="1" applyFont="1" applyFill="1" applyBorder="1" applyAlignment="1">
      <alignment vertical="center" wrapText="1"/>
    </xf>
    <xf numFmtId="3" fontId="18" fillId="5" borderId="0" xfId="0" applyNumberFormat="1" applyFont="1" applyFill="1" applyAlignment="1">
      <alignment vertical="center" wrapText="1"/>
    </xf>
    <xf numFmtId="3" fontId="35" fillId="5" borderId="0" xfId="0" applyNumberFormat="1" applyFont="1" applyFill="1" applyAlignment="1">
      <alignment horizontal="right" vertical="center" wrapText="1"/>
    </xf>
    <xf numFmtId="3" fontId="18" fillId="5" borderId="8" xfId="0" applyNumberFormat="1" applyFont="1" applyFill="1" applyBorder="1" applyAlignment="1">
      <alignment vertical="center" wrapText="1"/>
    </xf>
    <xf numFmtId="3" fontId="97" fillId="5" borderId="14" xfId="0" applyNumberFormat="1" applyFont="1" applyFill="1" applyBorder="1" applyAlignment="1">
      <alignment horizontal="center" vertical="center"/>
    </xf>
    <xf numFmtId="3" fontId="29" fillId="5" borderId="0" xfId="0" applyNumberFormat="1" applyFont="1" applyFill="1" applyAlignment="1">
      <alignment horizontal="right" vertical="center" wrapText="1"/>
    </xf>
    <xf numFmtId="3" fontId="29" fillId="5" borderId="8" xfId="0" applyNumberFormat="1" applyFont="1" applyFill="1" applyBorder="1" applyAlignment="1">
      <alignment horizontal="right" vertical="center" wrapText="1"/>
    </xf>
    <xf numFmtId="3" fontId="29" fillId="5" borderId="6" xfId="0" applyNumberFormat="1" applyFont="1" applyFill="1" applyBorder="1" applyAlignment="1">
      <alignment horizontal="right" vertical="center" wrapText="1"/>
    </xf>
    <xf numFmtId="3" fontId="29" fillId="5" borderId="4" xfId="0" applyNumberFormat="1" applyFont="1" applyFill="1" applyBorder="1" applyAlignment="1">
      <alignment horizontal="right" vertical="center" wrapText="1"/>
    </xf>
    <xf numFmtId="0" fontId="17" fillId="5" borderId="4" xfId="0" applyFont="1" applyFill="1" applyBorder="1" applyAlignment="1">
      <alignment horizontal="left" vertical="center" wrapText="1"/>
    </xf>
    <xf numFmtId="0" fontId="17" fillId="5" borderId="0" xfId="0" applyFont="1" applyFill="1" applyAlignment="1">
      <alignment horizontal="left" vertical="center" wrapText="1"/>
    </xf>
    <xf numFmtId="14" fontId="46" fillId="5" borderId="1" xfId="0" applyNumberFormat="1" applyFont="1" applyFill="1" applyBorder="1" applyAlignment="1">
      <alignment horizontal="center" vertical="center" wrapText="1"/>
    </xf>
    <xf numFmtId="0" fontId="17" fillId="5" borderId="3" xfId="0" applyFont="1" applyFill="1" applyBorder="1" applyAlignment="1">
      <alignment horizontal="left" vertical="center" wrapText="1"/>
    </xf>
    <xf numFmtId="0" fontId="46" fillId="5" borderId="1"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8" xfId="0" applyFont="1" applyBorder="1" applyAlignment="1">
      <alignment horizontal="center" vertical="center" wrapText="1"/>
    </xf>
    <xf numFmtId="1" fontId="50" fillId="2" borderId="1" xfId="0" applyNumberFormat="1" applyFont="1" applyFill="1" applyBorder="1" applyAlignment="1">
      <alignment horizontal="center" vertical="center" wrapText="1"/>
    </xf>
    <xf numFmtId="3" fontId="13" fillId="0" borderId="4" xfId="0" applyNumberFormat="1" applyFont="1" applyBorder="1" applyAlignment="1">
      <alignment horizontal="left" vertical="center" wrapText="1"/>
    </xf>
    <xf numFmtId="3" fontId="13" fillId="0" borderId="3" xfId="0" applyNumberFormat="1" applyFont="1" applyBorder="1" applyAlignment="1">
      <alignment horizontal="left" vertical="center" wrapText="1"/>
    </xf>
    <xf numFmtId="0" fontId="18" fillId="6" borderId="7"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9" fontId="33" fillId="0" borderId="31" xfId="0" applyNumberFormat="1" applyFont="1" applyBorder="1" applyAlignment="1">
      <alignment horizontal="center" vertical="center" wrapText="1"/>
    </xf>
    <xf numFmtId="9" fontId="33" fillId="0" borderId="10" xfId="0" applyNumberFormat="1" applyFont="1" applyBorder="1" applyAlignment="1">
      <alignment horizontal="center" vertical="center" wrapText="1"/>
    </xf>
    <xf numFmtId="9" fontId="33" fillId="0" borderId="32" xfId="0" applyNumberFormat="1" applyFont="1" applyBorder="1" applyAlignment="1">
      <alignment horizontal="center" vertical="center" wrapText="1"/>
    </xf>
    <xf numFmtId="9" fontId="33" fillId="0" borderId="8" xfId="0" applyNumberFormat="1" applyFont="1" applyBorder="1" applyAlignment="1">
      <alignment horizontal="center" vertical="center" wrapText="1"/>
    </xf>
    <xf numFmtId="9" fontId="33" fillId="4" borderId="10" xfId="0" applyNumberFormat="1" applyFont="1" applyFill="1" applyBorder="1" applyAlignment="1">
      <alignment horizontal="center" vertical="center" wrapText="1"/>
    </xf>
    <xf numFmtId="9" fontId="33" fillId="4" borderId="59" xfId="0" applyNumberFormat="1" applyFont="1" applyFill="1" applyBorder="1" applyAlignment="1">
      <alignment horizontal="center" vertical="center" wrapText="1"/>
    </xf>
    <xf numFmtId="9" fontId="33" fillId="4" borderId="8" xfId="0" applyNumberFormat="1" applyFont="1" applyFill="1" applyBorder="1" applyAlignment="1">
      <alignment horizontal="center" vertical="center" wrapText="1"/>
    </xf>
    <xf numFmtId="9" fontId="33" fillId="4" borderId="60" xfId="0" applyNumberFormat="1" applyFont="1" applyFill="1" applyBorder="1" applyAlignment="1">
      <alignment horizontal="center" vertical="center" wrapText="1"/>
    </xf>
    <xf numFmtId="0" fontId="53" fillId="0" borderId="10" xfId="0" applyFont="1" applyBorder="1" applyAlignment="1">
      <alignment vertical="center" wrapText="1"/>
    </xf>
    <xf numFmtId="0" fontId="33" fillId="0" borderId="8" xfId="0" applyFont="1" applyBorder="1" applyAlignment="1">
      <alignment vertical="center" wrapText="1"/>
    </xf>
    <xf numFmtId="0" fontId="33" fillId="0" borderId="10" xfId="0" applyFont="1" applyBorder="1" applyAlignment="1">
      <alignment vertical="center" wrapText="1"/>
    </xf>
    <xf numFmtId="3" fontId="33" fillId="0" borderId="10" xfId="0" applyNumberFormat="1" applyFont="1" applyBorder="1" applyAlignment="1">
      <alignment horizontal="right" vertical="center" wrapText="1"/>
    </xf>
    <xf numFmtId="3" fontId="33" fillId="0" borderId="8" xfId="0" applyNumberFormat="1" applyFont="1" applyBorder="1" applyAlignment="1">
      <alignment horizontal="right" vertical="center" wrapText="1"/>
    </xf>
    <xf numFmtId="0" fontId="33" fillId="0" borderId="0" xfId="0" applyFont="1" applyAlignment="1">
      <alignment vertical="center" wrapText="1"/>
    </xf>
    <xf numFmtId="10" fontId="33" fillId="0" borderId="0" xfId="0" applyNumberFormat="1" applyFont="1" applyAlignment="1">
      <alignment horizontal="right" vertical="center" wrapText="1"/>
    </xf>
    <xf numFmtId="3" fontId="33" fillId="0" borderId="0" xfId="0" applyNumberFormat="1" applyFont="1" applyAlignment="1">
      <alignment horizontal="right" vertical="center" wrapText="1"/>
    </xf>
    <xf numFmtId="10" fontId="33" fillId="0" borderId="30" xfId="0" applyNumberFormat="1" applyFont="1" applyBorder="1" applyAlignment="1">
      <alignment horizontal="right" vertical="center" wrapText="1"/>
    </xf>
    <xf numFmtId="176" fontId="33" fillId="0" borderId="10" xfId="0" applyNumberFormat="1" applyFont="1" applyBorder="1" applyAlignment="1">
      <alignment horizontal="right" vertical="center" wrapText="1"/>
    </xf>
    <xf numFmtId="176" fontId="33" fillId="0" borderId="8" xfId="0" applyNumberFormat="1" applyFont="1" applyBorder="1" applyAlignment="1">
      <alignment horizontal="right" vertical="center" wrapText="1"/>
    </xf>
    <xf numFmtId="176" fontId="33" fillId="0" borderId="31" xfId="0" applyNumberFormat="1" applyFont="1" applyBorder="1" applyAlignment="1">
      <alignment horizontal="right" vertical="center" wrapText="1"/>
    </xf>
    <xf numFmtId="176" fontId="33" fillId="0" borderId="32" xfId="0" applyNumberFormat="1" applyFont="1" applyBorder="1" applyAlignment="1">
      <alignment horizontal="right" vertical="center" wrapText="1"/>
    </xf>
    <xf numFmtId="14" fontId="18" fillId="4" borderId="28" xfId="0" applyNumberFormat="1" applyFont="1" applyFill="1" applyBorder="1" applyAlignment="1">
      <alignment horizontal="center" vertical="center" wrapText="1"/>
    </xf>
    <xf numFmtId="14" fontId="18" fillId="4" borderId="12" xfId="0" applyNumberFormat="1" applyFont="1" applyFill="1" applyBorder="1" applyAlignment="1">
      <alignment horizontal="center" vertical="center" wrapText="1"/>
    </xf>
    <xf numFmtId="0" fontId="33" fillId="0" borderId="3" xfId="0" applyFont="1" applyBorder="1" applyAlignment="1">
      <alignment vertical="center" wrapText="1"/>
    </xf>
    <xf numFmtId="0" fontId="33" fillId="4" borderId="10" xfId="0" applyFont="1" applyFill="1" applyBorder="1" applyAlignment="1">
      <alignment horizontal="right" vertical="center" wrapText="1"/>
    </xf>
    <xf numFmtId="0" fontId="33" fillId="4" borderId="3" xfId="0" applyFont="1" applyFill="1" applyBorder="1" applyAlignment="1">
      <alignment horizontal="right" vertical="center" wrapText="1"/>
    </xf>
    <xf numFmtId="3" fontId="33" fillId="4" borderId="10" xfId="0" applyNumberFormat="1" applyFont="1" applyFill="1" applyBorder="1" applyAlignment="1">
      <alignment horizontal="right" vertical="center" wrapText="1"/>
    </xf>
    <xf numFmtId="3" fontId="33" fillId="4" borderId="3" xfId="0" applyNumberFormat="1" applyFont="1" applyFill="1" applyBorder="1" applyAlignment="1">
      <alignment horizontal="right" vertical="center" wrapText="1"/>
    </xf>
    <xf numFmtId="0" fontId="33" fillId="0" borderId="31" xfId="0" applyFont="1" applyBorder="1" applyAlignment="1">
      <alignment horizontal="right" vertical="center" wrapText="1"/>
    </xf>
    <xf numFmtId="0" fontId="33" fillId="0" borderId="33" xfId="0" applyFont="1" applyBorder="1" applyAlignment="1">
      <alignment horizontal="right" vertical="center" wrapText="1"/>
    </xf>
    <xf numFmtId="0" fontId="2" fillId="4" borderId="4"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14" fontId="18" fillId="0" borderId="28" xfId="0" applyNumberFormat="1" applyFont="1" applyBorder="1" applyAlignment="1">
      <alignment horizontal="center" vertical="center" wrapText="1"/>
    </xf>
    <xf numFmtId="14" fontId="18" fillId="0" borderId="12" xfId="0" applyNumberFormat="1" applyFont="1" applyBorder="1" applyAlignment="1">
      <alignment horizontal="center" vertical="center" wrapText="1"/>
    </xf>
    <xf numFmtId="14" fontId="25" fillId="4" borderId="14" xfId="0" applyNumberFormat="1" applyFont="1" applyFill="1" applyBorder="1" applyAlignment="1">
      <alignment horizontal="center" vertical="center" wrapText="1"/>
    </xf>
    <xf numFmtId="14" fontId="25" fillId="4" borderId="57" xfId="0" applyNumberFormat="1" applyFont="1" applyFill="1" applyBorder="1" applyAlignment="1">
      <alignment horizontal="center" vertical="center" wrapText="1"/>
    </xf>
    <xf numFmtId="14" fontId="25" fillId="0" borderId="58" xfId="0" applyNumberFormat="1" applyFont="1" applyBorder="1" applyAlignment="1">
      <alignment horizontal="center" vertical="center" wrapText="1"/>
    </xf>
    <xf numFmtId="14" fontId="25" fillId="0" borderId="14" xfId="0" applyNumberFormat="1" applyFont="1" applyBorder="1" applyAlignment="1">
      <alignment horizontal="center" vertical="center" wrapText="1"/>
    </xf>
    <xf numFmtId="3" fontId="33" fillId="0" borderId="3" xfId="0" applyNumberFormat="1" applyFont="1" applyBorder="1" applyAlignment="1">
      <alignment horizontal="right" vertical="center" wrapText="1"/>
    </xf>
    <xf numFmtId="0" fontId="18" fillId="4" borderId="12" xfId="0" applyFont="1" applyFill="1" applyBorder="1" applyAlignment="1">
      <alignment horizontal="center" vertical="center" wrapText="1"/>
    </xf>
    <xf numFmtId="9" fontId="33" fillId="4" borderId="10" xfId="0" applyNumberFormat="1" applyFont="1" applyFill="1" applyBorder="1" applyAlignment="1">
      <alignment vertical="center" wrapText="1"/>
    </xf>
    <xf numFmtId="9" fontId="33" fillId="4" borderId="0" xfId="0" applyNumberFormat="1" applyFont="1" applyFill="1" applyAlignment="1">
      <alignment vertical="center" wrapText="1"/>
    </xf>
    <xf numFmtId="3" fontId="33" fillId="4" borderId="0" xfId="0" applyNumberFormat="1" applyFont="1" applyFill="1" applyAlignment="1">
      <alignment horizontal="right" vertical="center" wrapText="1"/>
    </xf>
    <xf numFmtId="9" fontId="33" fillId="0" borderId="31" xfId="0" applyNumberFormat="1" applyFont="1" applyBorder="1" applyAlignment="1">
      <alignment vertical="center" wrapText="1"/>
    </xf>
    <xf numFmtId="9" fontId="33" fillId="0" borderId="30" xfId="0" applyNumberFormat="1" applyFont="1" applyBorder="1" applyAlignment="1">
      <alignment vertical="center" wrapText="1"/>
    </xf>
    <xf numFmtId="10" fontId="33" fillId="4" borderId="0" xfId="0" applyNumberFormat="1" applyFont="1" applyFill="1" applyAlignment="1">
      <alignment horizontal="right" vertical="center" wrapText="1"/>
    </xf>
    <xf numFmtId="3" fontId="33" fillId="4" borderId="8" xfId="0" applyNumberFormat="1" applyFont="1" applyFill="1" applyBorder="1" applyAlignment="1">
      <alignment horizontal="right" vertical="center" wrapText="1"/>
    </xf>
    <xf numFmtId="9" fontId="33" fillId="4" borderId="8" xfId="0" applyNumberFormat="1" applyFont="1" applyFill="1" applyBorder="1" applyAlignment="1">
      <alignment vertical="center" wrapText="1"/>
    </xf>
    <xf numFmtId="3" fontId="33" fillId="4" borderId="47" xfId="0" applyNumberFormat="1" applyFont="1" applyFill="1" applyBorder="1" applyAlignment="1">
      <alignment horizontal="right" vertical="center" wrapText="1"/>
    </xf>
    <xf numFmtId="3" fontId="33" fillId="4" borderId="48" xfId="0" applyNumberFormat="1" applyFont="1" applyFill="1" applyBorder="1" applyAlignment="1">
      <alignment horizontal="right" vertical="center" wrapText="1"/>
    </xf>
    <xf numFmtId="9" fontId="33" fillId="0" borderId="10" xfId="0" applyNumberFormat="1" applyFont="1" applyBorder="1" applyAlignment="1">
      <alignment horizontal="right" vertical="center" wrapText="1"/>
    </xf>
    <xf numFmtId="9" fontId="33" fillId="0" borderId="8" xfId="0" applyNumberFormat="1" applyFont="1" applyBorder="1" applyAlignment="1">
      <alignment horizontal="right" vertical="center" wrapText="1"/>
    </xf>
    <xf numFmtId="0" fontId="53" fillId="0" borderId="8" xfId="0" applyFont="1" applyBorder="1" applyAlignment="1">
      <alignment vertical="center" wrapText="1"/>
    </xf>
    <xf numFmtId="1" fontId="33" fillId="4" borderId="10" xfId="0" applyNumberFormat="1" applyFont="1" applyFill="1" applyBorder="1" applyAlignment="1">
      <alignment horizontal="right" vertical="center" wrapText="1"/>
    </xf>
    <xf numFmtId="1" fontId="33" fillId="4" borderId="8" xfId="0" applyNumberFormat="1" applyFont="1" applyFill="1" applyBorder="1" applyAlignment="1">
      <alignment horizontal="right" vertical="center" wrapText="1"/>
    </xf>
    <xf numFmtId="9" fontId="33" fillId="0" borderId="32" xfId="0" applyNumberFormat="1" applyFont="1" applyBorder="1" applyAlignment="1">
      <alignment vertical="center" wrapText="1"/>
    </xf>
    <xf numFmtId="1" fontId="33" fillId="0" borderId="10" xfId="0" applyNumberFormat="1" applyFont="1" applyBorder="1" applyAlignment="1">
      <alignment horizontal="right" vertical="center" wrapText="1"/>
    </xf>
    <xf numFmtId="1" fontId="33" fillId="0" borderId="8" xfId="0" applyNumberFormat="1" applyFont="1" applyBorder="1" applyAlignment="1">
      <alignment horizontal="right" vertical="center" wrapText="1"/>
    </xf>
    <xf numFmtId="9" fontId="33" fillId="0" borderId="10" xfId="0" applyNumberFormat="1" applyFont="1" applyBorder="1" applyAlignment="1">
      <alignment vertical="center" wrapText="1"/>
    </xf>
    <xf numFmtId="9" fontId="33" fillId="0" borderId="8" xfId="0" applyNumberFormat="1" applyFont="1" applyBorder="1" applyAlignment="1">
      <alignment vertical="center" wrapText="1"/>
    </xf>
    <xf numFmtId="1" fontId="50" fillId="2" borderId="1" xfId="0" applyNumberFormat="1" applyFont="1" applyFill="1" applyBorder="1" applyAlignment="1">
      <alignment horizontal="center" vertical="center"/>
    </xf>
    <xf numFmtId="3" fontId="13" fillId="5" borderId="4" xfId="0" applyNumberFormat="1" applyFont="1" applyFill="1" applyBorder="1" applyAlignment="1">
      <alignment horizontal="left" vertical="center" wrapText="1"/>
    </xf>
    <xf numFmtId="3" fontId="13" fillId="5" borderId="3" xfId="0" applyNumberFormat="1" applyFont="1" applyFill="1" applyBorder="1" applyAlignment="1">
      <alignment horizontal="left" vertical="center" wrapText="1"/>
    </xf>
    <xf numFmtId="1" fontId="50" fillId="5" borderId="1"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0" fillId="2" borderId="0" xfId="0" applyFont="1" applyFill="1" applyAlignment="1">
      <alignment vertical="center" wrapText="1"/>
    </xf>
    <xf numFmtId="0" fontId="29" fillId="4" borderId="12" xfId="0" applyFont="1" applyFill="1" applyBorder="1" applyAlignment="1">
      <alignment horizontal="center" vertical="center" wrapText="1"/>
    </xf>
    <xf numFmtId="0" fontId="29" fillId="0" borderId="12" xfId="0" applyFont="1" applyBorder="1" applyAlignment="1">
      <alignment horizontal="center" vertical="center" wrapText="1"/>
    </xf>
    <xf numFmtId="0" fontId="23" fillId="6" borderId="7" xfId="0" applyFont="1" applyFill="1" applyBorder="1" applyAlignment="1">
      <alignment horizontal="center" vertical="center"/>
    </xf>
    <xf numFmtId="0" fontId="23" fillId="6" borderId="7" xfId="0" applyFont="1" applyFill="1" applyBorder="1" applyAlignment="1">
      <alignment horizontal="center" vertical="center" wrapText="1"/>
    </xf>
    <xf numFmtId="0" fontId="18" fillId="2" borderId="14" xfId="0" applyFont="1" applyFill="1" applyBorder="1" applyAlignment="1">
      <alignment horizontal="center" vertical="center"/>
    </xf>
    <xf numFmtId="49" fontId="18" fillId="4" borderId="14" xfId="0" applyNumberFormat="1" applyFont="1" applyFill="1" applyBorder="1" applyAlignment="1">
      <alignment horizontal="center" vertical="center" wrapText="1"/>
    </xf>
    <xf numFmtId="0" fontId="18" fillId="4" borderId="14" xfId="0" applyFont="1" applyFill="1" applyBorder="1" applyAlignment="1">
      <alignment horizontal="center" vertical="center" wrapText="1"/>
    </xf>
    <xf numFmtId="49" fontId="18" fillId="2" borderId="14" xfId="0" applyNumberFormat="1" applyFont="1" applyFill="1" applyBorder="1" applyAlignment="1">
      <alignment horizontal="center" vertical="center" wrapText="1"/>
    </xf>
    <xf numFmtId="0" fontId="18" fillId="2" borderId="14" xfId="0" applyFont="1" applyFill="1" applyBorder="1" applyAlignment="1">
      <alignment horizontal="center" vertical="center" wrapText="1"/>
    </xf>
    <xf numFmtId="0" fontId="3" fillId="6" borderId="10" xfId="0" applyFont="1" applyFill="1" applyBorder="1" applyAlignment="1">
      <alignment horizontal="left" vertical="center"/>
    </xf>
    <xf numFmtId="0" fontId="3" fillId="6" borderId="0" xfId="0" applyFont="1" applyFill="1" applyAlignment="1">
      <alignment horizontal="left" vertical="center"/>
    </xf>
    <xf numFmtId="0" fontId="3" fillId="6" borderId="8" xfId="0" applyFont="1" applyFill="1" applyBorder="1" applyAlignment="1">
      <alignment horizontal="left" vertical="center"/>
    </xf>
    <xf numFmtId="0" fontId="4" fillId="6" borderId="14" xfId="0" applyFont="1" applyFill="1" applyBorder="1" applyAlignment="1">
      <alignment horizontal="center" vertical="center"/>
    </xf>
    <xf numFmtId="0" fontId="29" fillId="6" borderId="14" xfId="0" applyFont="1" applyFill="1" applyBorder="1" applyAlignment="1">
      <alignment horizontal="center" vertical="center" wrapText="1"/>
    </xf>
    <xf numFmtId="0" fontId="4" fillId="6" borderId="10" xfId="0" applyFont="1" applyFill="1" applyBorder="1" applyAlignment="1">
      <alignment horizontal="left" vertical="center"/>
    </xf>
    <xf numFmtId="0" fontId="4" fillId="6" borderId="0" xfId="0" applyFont="1" applyFill="1" applyAlignment="1">
      <alignment horizontal="left" vertical="center"/>
    </xf>
    <xf numFmtId="0" fontId="4" fillId="6" borderId="19" xfId="0" applyFont="1" applyFill="1" applyBorder="1" applyAlignment="1">
      <alignment horizontal="left" vertical="center"/>
    </xf>
    <xf numFmtId="0" fontId="29" fillId="6" borderId="10"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4" borderId="20" xfId="0" applyFont="1" applyFill="1" applyBorder="1" applyAlignment="1">
      <alignment horizontal="left" vertical="center" wrapText="1"/>
    </xf>
    <xf numFmtId="0" fontId="29" fillId="4" borderId="0" xfId="0" applyFont="1" applyFill="1" applyAlignment="1">
      <alignment horizontal="left" vertical="center" wrapText="1"/>
    </xf>
    <xf numFmtId="0" fontId="29" fillId="4" borderId="20" xfId="0" applyFont="1" applyFill="1" applyBorder="1" applyAlignment="1">
      <alignment horizontal="left" vertical="center"/>
    </xf>
    <xf numFmtId="0" fontId="29" fillId="4" borderId="0" xfId="0" applyFont="1" applyFill="1" applyAlignment="1">
      <alignment horizontal="left" vertical="center"/>
    </xf>
    <xf numFmtId="0" fontId="97" fillId="0" borderId="13" xfId="0" applyFont="1" applyBorder="1" applyAlignment="1">
      <alignment horizontal="center" vertical="center"/>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14" fontId="46" fillId="0" borderId="13" xfId="0" applyNumberFormat="1" applyFont="1" applyBorder="1" applyAlignment="1">
      <alignment horizontal="center" vertical="center" wrapText="1"/>
    </xf>
    <xf numFmtId="14" fontId="46" fillId="0" borderId="14" xfId="0" applyNumberFormat="1" applyFont="1" applyBorder="1" applyAlignment="1">
      <alignment horizontal="center" vertical="center"/>
    </xf>
    <xf numFmtId="14" fontId="46" fillId="0" borderId="14" xfId="0" applyNumberFormat="1" applyFont="1" applyBorder="1" applyAlignment="1">
      <alignment horizontal="center" vertical="center" wrapText="1"/>
    </xf>
    <xf numFmtId="14" fontId="22" fillId="0" borderId="1" xfId="0" applyNumberFormat="1" applyFont="1" applyBorder="1" applyAlignment="1">
      <alignment horizontal="center" vertical="center" wrapText="1"/>
    </xf>
    <xf numFmtId="0" fontId="29" fillId="0" borderId="4" xfId="0" applyFont="1" applyBorder="1" applyAlignment="1">
      <alignment horizontal="left" vertical="center" wrapText="1"/>
    </xf>
    <xf numFmtId="0" fontId="29" fillId="0" borderId="3" xfId="0" applyFont="1" applyBorder="1" applyAlignment="1">
      <alignment horizontal="left" vertical="center" wrapText="1"/>
    </xf>
    <xf numFmtId="0" fontId="60" fillId="0" borderId="10" xfId="0" applyFont="1" applyBorder="1" applyAlignment="1">
      <alignment vertical="center"/>
    </xf>
    <xf numFmtId="0" fontId="60" fillId="0" borderId="8" xfId="0" applyFont="1" applyBorder="1" applyAlignment="1">
      <alignment vertical="center"/>
    </xf>
    <xf numFmtId="0" fontId="41" fillId="0" borderId="13" xfId="0" applyFont="1" applyBorder="1" applyAlignment="1">
      <alignment horizontal="center" vertical="center"/>
    </xf>
    <xf numFmtId="0" fontId="18" fillId="4"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09" fillId="0" borderId="0" xfId="0" applyFont="1" applyAlignment="1">
      <alignment horizontal="center"/>
    </xf>
    <xf numFmtId="0" fontId="12" fillId="24" borderId="0" xfId="0" applyFont="1" applyFill="1" applyAlignment="1">
      <alignment horizontal="center"/>
    </xf>
    <xf numFmtId="0" fontId="0" fillId="24" borderId="0" xfId="0" applyFill="1" applyAlignment="1">
      <alignment horizontal="center"/>
    </xf>
    <xf numFmtId="0" fontId="153" fillId="0" borderId="0" xfId="0" applyFont="1" applyAlignment="1">
      <alignment horizontal="center" wrapText="1"/>
    </xf>
    <xf numFmtId="0" fontId="0" fillId="0" borderId="0" xfId="0" applyAlignment="1">
      <alignment horizontal="center" wrapText="1"/>
    </xf>
    <xf numFmtId="0" fontId="12" fillId="0" borderId="0" xfId="0" applyFont="1" applyAlignment="1">
      <alignment horizontal="center" wrapText="1"/>
    </xf>
    <xf numFmtId="0" fontId="101" fillId="13" borderId="0" xfId="0" applyFont="1" applyFill="1" applyAlignment="1">
      <alignment horizontal="center" vertical="center"/>
    </xf>
    <xf numFmtId="0" fontId="101" fillId="21" borderId="0" xfId="0" applyFont="1" applyFill="1" applyAlignment="1">
      <alignment horizontal="center" vertical="center"/>
    </xf>
    <xf numFmtId="0" fontId="100" fillId="0" borderId="0" xfId="0" applyFont="1" applyAlignment="1">
      <alignment horizontal="center" vertical="center"/>
    </xf>
    <xf numFmtId="0" fontId="100" fillId="0" borderId="0" xfId="0" applyFont="1" applyAlignment="1">
      <alignment horizontal="left" vertical="center" wrapText="1"/>
    </xf>
    <xf numFmtId="0" fontId="101" fillId="13" borderId="0" xfId="0" applyFont="1" applyFill="1" applyAlignment="1">
      <alignment horizontal="center" vertical="center" wrapText="1"/>
    </xf>
  </cellXfs>
  <cellStyles count="26">
    <cellStyle name="Normal" xfId="0" builtinId="0"/>
    <cellStyle name="Normal 10" xfId="15" xr:uid="{246095A7-A731-4917-A490-9FEE8B25273C}"/>
    <cellStyle name="Normal 11" xfId="16" xr:uid="{9870DDEF-A4C2-4FA0-A49B-F9D5D9A489E0}"/>
    <cellStyle name="Normal 11 2" xfId="21" xr:uid="{4938D72F-2DA4-45C3-B5E9-E3A7A2C14AB3}"/>
    <cellStyle name="Normal 12" xfId="17" xr:uid="{EEDC7042-04E8-4E0B-8D51-4D2C68775287}"/>
    <cellStyle name="Normal 13" xfId="18" xr:uid="{57D54D63-4E43-42A4-B737-0522818A2592}"/>
    <cellStyle name="Normal 13 2" xfId="20" xr:uid="{3E021A6C-B4E1-4CB8-986B-F5559238132B}"/>
    <cellStyle name="Normal 14" xfId="19" xr:uid="{5FF8ACC1-5BDA-464D-B10A-F8778EC48D7A}"/>
    <cellStyle name="Normal 15" xfId="23" xr:uid="{AFD8F67B-041D-4C73-82DB-8781205E0840}"/>
    <cellStyle name="Normal 16" xfId="24" xr:uid="{D59272A6-4B0B-4970-9864-E8399E24ADB8}"/>
    <cellStyle name="Normal 17" xfId="25" xr:uid="{3AB9C13F-7E8E-4179-9106-18DB37339E74}"/>
    <cellStyle name="Normal 2" xfId="1" xr:uid="{00000000-0005-0000-0000-000002000000}"/>
    <cellStyle name="Normal 2 2" xfId="7" xr:uid="{00000000-0005-0000-0000-000003000000}"/>
    <cellStyle name="Normal 2 2 2" xfId="6" xr:uid="{00000000-0005-0000-0000-000004000000}"/>
    <cellStyle name="Normal 3" xfId="2" xr:uid="{00000000-0005-0000-0000-000005000000}"/>
    <cellStyle name="Normal 3 2" xfId="13" xr:uid="{74787C80-8C25-41C2-9190-4648054AC957}"/>
    <cellStyle name="Normal 4" xfId="3" xr:uid="{00000000-0005-0000-0000-000006000000}"/>
    <cellStyle name="Normal 5" xfId="4" xr:uid="{00000000-0005-0000-0000-000007000000}"/>
    <cellStyle name="Normal 5 2" xfId="9" xr:uid="{08D9309F-10D3-4BF0-970E-FC147D512CAF}"/>
    <cellStyle name="Normal 6" xfId="5" xr:uid="{00000000-0005-0000-0000-000008000000}"/>
    <cellStyle name="Normal 7" xfId="8" xr:uid="{6DB9C93C-44B2-49CE-A70F-A7FC92970323}"/>
    <cellStyle name="Normal 8" xfId="10" xr:uid="{5EC1569E-B90F-40A6-94A1-4099C21D48DD}"/>
    <cellStyle name="Normal 8 2" xfId="22" xr:uid="{2A550672-D506-47F9-92C6-CA5A8178D4F9}"/>
    <cellStyle name="Normal 9" xfId="11" xr:uid="{47699C17-2EDE-4689-9CFE-B093CB69B615}"/>
    <cellStyle name="Normal 9 2" xfId="14" xr:uid="{4D4F7708-2467-420D-AFC7-D4A893E8C39F}"/>
    <cellStyle name="Percent 3" xfId="12" xr:uid="{5B47C7D0-637E-4B10-BD7D-E7B5DBA0C647}"/>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ECFF"/>
      <color rgb="FF054F95"/>
      <color rgb="FFFF66FF"/>
      <color rgb="FFFFFF66"/>
      <color rgb="FFCCFFCC"/>
      <color rgb="FFD0E5F5"/>
      <color rgb="FFFFCCFF"/>
      <color rgb="FFFFFFFF"/>
      <color rgb="FFFF00FF"/>
      <color rgb="FFE3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59D63-92E4-47F8-9C5B-C4FC923CBFDA}">
  <sheetPr>
    <tabColor rgb="FF92D050"/>
  </sheetPr>
  <dimension ref="A1:O63"/>
  <sheetViews>
    <sheetView showGridLines="0" tabSelected="1" workbookViewId="0">
      <pane ySplit="3" topLeftCell="A4" activePane="bottomLeft" state="frozen"/>
      <selection pane="bottomLeft" activeCell="A4" sqref="A4"/>
    </sheetView>
  </sheetViews>
  <sheetFormatPr defaultRowHeight="14.5" outlineLevelCol="1" x14ac:dyDescent="0.35"/>
  <cols>
    <col min="1" max="1" width="61.453125" style="76" customWidth="1"/>
    <col min="2" max="2" width="55.54296875" style="76" customWidth="1" outlineLevel="1"/>
    <col min="3" max="4" width="6.453125" style="76" customWidth="1"/>
    <col min="5" max="9" width="12.453125" style="76" customWidth="1"/>
    <col min="10" max="10" width="2" style="76" customWidth="1"/>
    <col min="11" max="11" width="13.54296875" style="76" customWidth="1"/>
    <col min="12" max="13" width="15.26953125" style="76" customWidth="1"/>
    <col min="14" max="257" width="8.54296875" style="76"/>
    <col min="258" max="259" width="48.54296875" style="76" customWidth="1"/>
    <col min="260" max="513" width="8.54296875" style="76"/>
    <col min="514" max="515" width="48.54296875" style="76" customWidth="1"/>
    <col min="516" max="769" width="8.54296875" style="76"/>
    <col min="770" max="771" width="48.54296875" style="76" customWidth="1"/>
    <col min="772" max="1025" width="8.54296875" style="76"/>
    <col min="1026" max="1027" width="48.54296875" style="76" customWidth="1"/>
    <col min="1028" max="1281" width="8.54296875" style="76"/>
    <col min="1282" max="1283" width="48.54296875" style="76" customWidth="1"/>
    <col min="1284" max="1537" width="8.54296875" style="76"/>
    <col min="1538" max="1539" width="48.54296875" style="76" customWidth="1"/>
    <col min="1540" max="1793" width="8.54296875" style="76"/>
    <col min="1794" max="1795" width="48.54296875" style="76" customWidth="1"/>
    <col min="1796" max="2049" width="8.54296875" style="76"/>
    <col min="2050" max="2051" width="48.54296875" style="76" customWidth="1"/>
    <col min="2052" max="2305" width="8.54296875" style="76"/>
    <col min="2306" max="2307" width="48.54296875" style="76" customWidth="1"/>
    <col min="2308" max="2561" width="8.54296875" style="76"/>
    <col min="2562" max="2563" width="48.54296875" style="76" customWidth="1"/>
    <col min="2564" max="2817" width="8.54296875" style="76"/>
    <col min="2818" max="2819" width="48.54296875" style="76" customWidth="1"/>
    <col min="2820" max="3073" width="8.54296875" style="76"/>
    <col min="3074" max="3075" width="48.54296875" style="76" customWidth="1"/>
    <col min="3076" max="3329" width="8.54296875" style="76"/>
    <col min="3330" max="3331" width="48.54296875" style="76" customWidth="1"/>
    <col min="3332" max="3585" width="8.54296875" style="76"/>
    <col min="3586" max="3587" width="48.54296875" style="76" customWidth="1"/>
    <col min="3588" max="3841" width="8.54296875" style="76"/>
    <col min="3842" max="3843" width="48.54296875" style="76" customWidth="1"/>
    <col min="3844" max="4097" width="8.54296875" style="76"/>
    <col min="4098" max="4099" width="48.54296875" style="76" customWidth="1"/>
    <col min="4100" max="4353" width="8.54296875" style="76"/>
    <col min="4354" max="4355" width="48.54296875" style="76" customWidth="1"/>
    <col min="4356" max="4609" width="8.54296875" style="76"/>
    <col min="4610" max="4611" width="48.54296875" style="76" customWidth="1"/>
    <col min="4612" max="4865" width="8.54296875" style="76"/>
    <col min="4866" max="4867" width="48.54296875" style="76" customWidth="1"/>
    <col min="4868" max="5121" width="8.54296875" style="76"/>
    <col min="5122" max="5123" width="48.54296875" style="76" customWidth="1"/>
    <col min="5124" max="5377" width="8.54296875" style="76"/>
    <col min="5378" max="5379" width="48.54296875" style="76" customWidth="1"/>
    <col min="5380" max="5633" width="8.54296875" style="76"/>
    <col min="5634" max="5635" width="48.54296875" style="76" customWidth="1"/>
    <col min="5636" max="5889" width="8.54296875" style="76"/>
    <col min="5890" max="5891" width="48.54296875" style="76" customWidth="1"/>
    <col min="5892" max="6145" width="8.54296875" style="76"/>
    <col min="6146" max="6147" width="48.54296875" style="76" customWidth="1"/>
    <col min="6148" max="6401" width="8.54296875" style="76"/>
    <col min="6402" max="6403" width="48.54296875" style="76" customWidth="1"/>
    <col min="6404" max="6657" width="8.54296875" style="76"/>
    <col min="6658" max="6659" width="48.54296875" style="76" customWidth="1"/>
    <col min="6660" max="6913" width="8.54296875" style="76"/>
    <col min="6914" max="6915" width="48.54296875" style="76" customWidth="1"/>
    <col min="6916" max="7169" width="8.54296875" style="76"/>
    <col min="7170" max="7171" width="48.54296875" style="76" customWidth="1"/>
    <col min="7172" max="7425" width="8.54296875" style="76"/>
    <col min="7426" max="7427" width="48.54296875" style="76" customWidth="1"/>
    <col min="7428" max="7681" width="8.54296875" style="76"/>
    <col min="7682" max="7683" width="48.54296875" style="76" customWidth="1"/>
    <col min="7684" max="7937" width="8.54296875" style="76"/>
    <col min="7938" max="7939" width="48.54296875" style="76" customWidth="1"/>
    <col min="7940" max="8193" width="8.54296875" style="76"/>
    <col min="8194" max="8195" width="48.54296875" style="76" customWidth="1"/>
    <col min="8196" max="8449" width="8.54296875" style="76"/>
    <col min="8450" max="8451" width="48.54296875" style="76" customWidth="1"/>
    <col min="8452" max="8705" width="8.54296875" style="76"/>
    <col min="8706" max="8707" width="48.54296875" style="76" customWidth="1"/>
    <col min="8708" max="8961" width="8.54296875" style="76"/>
    <col min="8962" max="8963" width="48.54296875" style="76" customWidth="1"/>
    <col min="8964" max="9217" width="8.54296875" style="76"/>
    <col min="9218" max="9219" width="48.54296875" style="76" customWidth="1"/>
    <col min="9220" max="9473" width="8.54296875" style="76"/>
    <col min="9474" max="9475" width="48.54296875" style="76" customWidth="1"/>
    <col min="9476" max="9729" width="8.54296875" style="76"/>
    <col min="9730" max="9731" width="48.54296875" style="76" customWidth="1"/>
    <col min="9732" max="9985" width="8.54296875" style="76"/>
    <col min="9986" max="9987" width="48.54296875" style="76" customWidth="1"/>
    <col min="9988" max="10241" width="8.54296875" style="76"/>
    <col min="10242" max="10243" width="48.54296875" style="76" customWidth="1"/>
    <col min="10244" max="10497" width="8.54296875" style="76"/>
    <col min="10498" max="10499" width="48.54296875" style="76" customWidth="1"/>
    <col min="10500" max="10753" width="8.54296875" style="76"/>
    <col min="10754" max="10755" width="48.54296875" style="76" customWidth="1"/>
    <col min="10756" max="11009" width="8.54296875" style="76"/>
    <col min="11010" max="11011" width="48.54296875" style="76" customWidth="1"/>
    <col min="11012" max="11265" width="8.54296875" style="76"/>
    <col min="11266" max="11267" width="48.54296875" style="76" customWidth="1"/>
    <col min="11268" max="11521" width="8.54296875" style="76"/>
    <col min="11522" max="11523" width="48.54296875" style="76" customWidth="1"/>
    <col min="11524" max="11777" width="8.54296875" style="76"/>
    <col min="11778" max="11779" width="48.54296875" style="76" customWidth="1"/>
    <col min="11780" max="12033" width="8.54296875" style="76"/>
    <col min="12034" max="12035" width="48.54296875" style="76" customWidth="1"/>
    <col min="12036" max="12289" width="8.54296875" style="76"/>
    <col min="12290" max="12291" width="48.54296875" style="76" customWidth="1"/>
    <col min="12292" max="12545" width="8.54296875" style="76"/>
    <col min="12546" max="12547" width="48.54296875" style="76" customWidth="1"/>
    <col min="12548" max="12801" width="8.54296875" style="76"/>
    <col min="12802" max="12803" width="48.54296875" style="76" customWidth="1"/>
    <col min="12804" max="13057" width="8.54296875" style="76"/>
    <col min="13058" max="13059" width="48.54296875" style="76" customWidth="1"/>
    <col min="13060" max="13313" width="8.54296875" style="76"/>
    <col min="13314" max="13315" width="48.54296875" style="76" customWidth="1"/>
    <col min="13316" max="13569" width="8.54296875" style="76"/>
    <col min="13570" max="13571" width="48.54296875" style="76" customWidth="1"/>
    <col min="13572" max="13825" width="8.54296875" style="76"/>
    <col min="13826" max="13827" width="48.54296875" style="76" customWidth="1"/>
    <col min="13828" max="14081" width="8.54296875" style="76"/>
    <col min="14082" max="14083" width="48.54296875" style="76" customWidth="1"/>
    <col min="14084" max="14337" width="8.54296875" style="76"/>
    <col min="14338" max="14339" width="48.54296875" style="76" customWidth="1"/>
    <col min="14340" max="14593" width="8.54296875" style="76"/>
    <col min="14594" max="14595" width="48.54296875" style="76" customWidth="1"/>
    <col min="14596" max="14849" width="8.54296875" style="76"/>
    <col min="14850" max="14851" width="48.54296875" style="76" customWidth="1"/>
    <col min="14852" max="15105" width="8.54296875" style="76"/>
    <col min="15106" max="15107" width="48.54296875" style="76" customWidth="1"/>
    <col min="15108" max="15361" width="8.54296875" style="76"/>
    <col min="15362" max="15363" width="48.54296875" style="76" customWidth="1"/>
    <col min="15364" max="15617" width="8.54296875" style="76"/>
    <col min="15618" max="15619" width="48.54296875" style="76" customWidth="1"/>
    <col min="15620" max="15873" width="8.54296875" style="76"/>
    <col min="15874" max="15875" width="48.54296875" style="76" customWidth="1"/>
    <col min="15876" max="16129" width="8.54296875" style="76"/>
    <col min="16130" max="16131" width="48.54296875" style="76" customWidth="1"/>
    <col min="16132" max="16384" width="8.54296875" style="76"/>
  </cols>
  <sheetData>
    <row r="1" spans="1:15" x14ac:dyDescent="0.35">
      <c r="A1" s="63" t="s">
        <v>1003</v>
      </c>
      <c r="B1" s="63" t="s">
        <v>1004</v>
      </c>
    </row>
    <row r="2" spans="1:15" ht="25.5" customHeight="1" x14ac:dyDescent="0.35">
      <c r="A2" s="63" t="s">
        <v>1590</v>
      </c>
      <c r="B2" s="63" t="s">
        <v>1591</v>
      </c>
    </row>
    <row r="3" spans="1:15" ht="20" x14ac:dyDescent="0.35">
      <c r="A3" s="642" t="s">
        <v>592</v>
      </c>
      <c r="B3" s="642" t="s">
        <v>1129</v>
      </c>
      <c r="C3" s="70"/>
      <c r="D3" s="70"/>
      <c r="E3" s="70"/>
      <c r="F3" s="70"/>
      <c r="G3" s="15"/>
      <c r="H3" s="15"/>
      <c r="I3" s="15"/>
      <c r="J3" s="15"/>
    </row>
    <row r="4" spans="1:15" s="77" customFormat="1" ht="18.5" x14ac:dyDescent="0.35">
      <c r="A4" s="70"/>
      <c r="B4" s="70"/>
      <c r="C4" s="70"/>
      <c r="D4" s="70"/>
      <c r="E4" s="70"/>
      <c r="F4" s="70"/>
      <c r="G4" s="15"/>
      <c r="H4" s="15"/>
      <c r="I4" s="15"/>
      <c r="J4" s="15"/>
    </row>
    <row r="5" spans="1:15" s="1026" customFormat="1" ht="23.25" customHeight="1" thickBot="1" x14ac:dyDescent="0.4">
      <c r="A5" s="71" t="s">
        <v>143</v>
      </c>
      <c r="B5" s="71" t="s">
        <v>1130</v>
      </c>
      <c r="C5" s="655"/>
      <c r="D5" s="655"/>
      <c r="E5" s="655"/>
      <c r="F5" s="655"/>
      <c r="G5" s="1025"/>
      <c r="H5" s="1025"/>
      <c r="I5" s="1025"/>
      <c r="J5" s="15"/>
    </row>
    <row r="6" spans="1:15" s="1026" customFormat="1" ht="17.25" customHeight="1" thickTop="1" x14ac:dyDescent="0.35">
      <c r="A6" s="1483"/>
      <c r="B6" s="1483"/>
      <c r="C6" s="1483"/>
      <c r="D6" s="1050"/>
      <c r="E6" s="1486" t="s">
        <v>148</v>
      </c>
      <c r="F6" s="1486"/>
      <c r="G6" s="1486"/>
      <c r="H6" s="1486"/>
      <c r="I6" s="1486"/>
      <c r="J6" s="639"/>
      <c r="K6" s="1486" t="s">
        <v>187</v>
      </c>
      <c r="L6" s="1486"/>
      <c r="M6" s="1486"/>
      <c r="N6" s="1027"/>
      <c r="O6" s="1027"/>
    </row>
    <row r="7" spans="1:15" s="1026" customFormat="1" ht="12.75" customHeight="1" x14ac:dyDescent="0.35">
      <c r="A7" s="1484"/>
      <c r="B7" s="1484"/>
      <c r="C7" s="1484"/>
      <c r="D7" s="1051"/>
      <c r="E7" s="1478" t="s">
        <v>1588</v>
      </c>
      <c r="F7" s="1480" t="s">
        <v>1584</v>
      </c>
      <c r="G7" s="1480" t="s">
        <v>1585</v>
      </c>
      <c r="H7" s="1480" t="s">
        <v>1586</v>
      </c>
      <c r="I7" s="1480" t="s">
        <v>1587</v>
      </c>
      <c r="J7" s="639"/>
      <c r="K7" s="1478" t="s">
        <v>1588</v>
      </c>
      <c r="L7" s="1480" t="s">
        <v>1584</v>
      </c>
      <c r="M7" s="1480" t="s">
        <v>1585</v>
      </c>
      <c r="N7" s="1027"/>
      <c r="O7" s="1027"/>
    </row>
    <row r="8" spans="1:15" s="1026" customFormat="1" ht="12.75" customHeight="1" x14ac:dyDescent="0.35">
      <c r="A8" s="1485"/>
      <c r="B8" s="1485"/>
      <c r="C8" s="1485"/>
      <c r="D8" s="1415"/>
      <c r="E8" s="1488"/>
      <c r="F8" s="1487"/>
      <c r="G8" s="1487"/>
      <c r="H8" s="1487"/>
      <c r="I8" s="1487"/>
      <c r="J8" s="1028"/>
      <c r="K8" s="1488"/>
      <c r="L8" s="1487"/>
      <c r="M8" s="1487"/>
      <c r="N8" s="1027"/>
      <c r="O8" s="1027"/>
    </row>
    <row r="9" spans="1:15" s="1026" customFormat="1" x14ac:dyDescent="0.35">
      <c r="A9" s="1029"/>
      <c r="B9" s="1029"/>
      <c r="C9" s="1029"/>
      <c r="D9" s="1029"/>
      <c r="E9" s="432"/>
      <c r="F9" s="36"/>
      <c r="G9" s="1030"/>
      <c r="H9" s="1030"/>
      <c r="I9" s="1030"/>
      <c r="J9" s="639"/>
      <c r="K9" s="432"/>
      <c r="L9" s="36"/>
      <c r="M9" s="1030"/>
    </row>
    <row r="10" spans="1:15" s="1026" customFormat="1" x14ac:dyDescent="0.35">
      <c r="A10" s="1031" t="s">
        <v>740</v>
      </c>
      <c r="B10" s="1031" t="s">
        <v>1131</v>
      </c>
      <c r="C10" s="1416" t="s">
        <v>144</v>
      </c>
      <c r="D10" s="1416"/>
      <c r="E10" s="432" t="s">
        <v>216</v>
      </c>
      <c r="F10" s="36" t="s">
        <v>216</v>
      </c>
      <c r="G10" s="1030" t="s">
        <v>216</v>
      </c>
      <c r="H10" s="1030" t="s">
        <v>216</v>
      </c>
      <c r="I10" s="1030" t="s">
        <v>216</v>
      </c>
      <c r="J10" s="639"/>
      <c r="K10" s="1414">
        <v>2310</v>
      </c>
      <c r="L10" s="1413">
        <v>2181</v>
      </c>
      <c r="M10" s="1413">
        <v>1287</v>
      </c>
    </row>
    <row r="11" spans="1:15" s="1036" customFormat="1" ht="15" customHeight="1" x14ac:dyDescent="0.35">
      <c r="A11" s="1032" t="s">
        <v>1413</v>
      </c>
      <c r="B11" s="1033" t="s">
        <v>1414</v>
      </c>
      <c r="C11" s="1034" t="s">
        <v>144</v>
      </c>
      <c r="D11" s="1034"/>
      <c r="E11" s="1419">
        <v>1867</v>
      </c>
      <c r="F11" s="1420">
        <v>1635</v>
      </c>
      <c r="G11" s="1420">
        <v>1422</v>
      </c>
      <c r="H11" s="1420">
        <v>1799</v>
      </c>
      <c r="I11" s="1420">
        <v>1646</v>
      </c>
      <c r="J11" s="1035"/>
      <c r="K11" s="1419">
        <v>1062</v>
      </c>
      <c r="L11" s="1420">
        <v>1036</v>
      </c>
      <c r="M11" s="1422">
        <v>926</v>
      </c>
    </row>
    <row r="12" spans="1:15" s="1036" customFormat="1" ht="15" customHeight="1" x14ac:dyDescent="0.35">
      <c r="A12" s="1032" t="s">
        <v>1415</v>
      </c>
      <c r="B12" s="1033" t="s">
        <v>1416</v>
      </c>
      <c r="C12" s="1034" t="s">
        <v>144</v>
      </c>
      <c r="D12" s="1034"/>
      <c r="E12" s="432" t="s">
        <v>216</v>
      </c>
      <c r="F12" s="36" t="s">
        <v>216</v>
      </c>
      <c r="G12" s="1030" t="s">
        <v>216</v>
      </c>
      <c r="H12" s="1030" t="s">
        <v>216</v>
      </c>
      <c r="I12" s="1030" t="s">
        <v>216</v>
      </c>
      <c r="J12" s="1035"/>
      <c r="K12" s="1419">
        <v>1248</v>
      </c>
      <c r="L12" s="1420">
        <v>1145</v>
      </c>
      <c r="M12" s="1422">
        <v>361</v>
      </c>
    </row>
    <row r="13" spans="1:15" s="1036" customFormat="1" ht="15" customHeight="1" x14ac:dyDescent="0.35">
      <c r="A13" s="19" t="s">
        <v>1417</v>
      </c>
      <c r="B13" s="59" t="s">
        <v>1418</v>
      </c>
      <c r="C13" s="1037" t="s">
        <v>144</v>
      </c>
      <c r="D13" s="1037"/>
      <c r="E13" s="1360">
        <v>930</v>
      </c>
      <c r="F13" s="1358">
        <v>342</v>
      </c>
      <c r="G13" s="1358">
        <v>339</v>
      </c>
      <c r="H13" s="1358">
        <v>341</v>
      </c>
      <c r="I13" s="1358">
        <v>155</v>
      </c>
      <c r="J13" s="1035"/>
      <c r="K13" s="1360">
        <v>860</v>
      </c>
      <c r="L13" s="1358">
        <v>297</v>
      </c>
      <c r="M13" s="1358">
        <v>284</v>
      </c>
    </row>
    <row r="14" spans="1:15" s="1027" customFormat="1" ht="15" customHeight="1" x14ac:dyDescent="0.35">
      <c r="A14" s="1032" t="s">
        <v>1419</v>
      </c>
      <c r="B14" s="1033" t="s">
        <v>1420</v>
      </c>
      <c r="C14" s="1034" t="s">
        <v>144</v>
      </c>
      <c r="D14" s="1034"/>
      <c r="E14" s="1425" t="s">
        <v>216</v>
      </c>
      <c r="F14" s="1364" t="s">
        <v>216</v>
      </c>
      <c r="G14" s="1426" t="s">
        <v>216</v>
      </c>
      <c r="H14" s="1426" t="s">
        <v>216</v>
      </c>
      <c r="I14" s="1426" t="s">
        <v>216</v>
      </c>
      <c r="J14" s="1035"/>
      <c r="K14" s="1423">
        <v>386</v>
      </c>
      <c r="L14" s="1422">
        <v>267</v>
      </c>
      <c r="M14" s="1422">
        <v>284</v>
      </c>
    </row>
    <row r="15" spans="1:15" s="1027" customFormat="1" ht="15" customHeight="1" x14ac:dyDescent="0.35">
      <c r="A15" s="1032" t="s">
        <v>1421</v>
      </c>
      <c r="B15" s="1033" t="s">
        <v>1422</v>
      </c>
      <c r="C15" s="1034" t="s">
        <v>144</v>
      </c>
      <c r="D15" s="1034"/>
      <c r="E15" s="432" t="s">
        <v>216</v>
      </c>
      <c r="F15" s="36" t="s">
        <v>216</v>
      </c>
      <c r="G15" s="1030" t="s">
        <v>216</v>
      </c>
      <c r="H15" s="1030" t="s">
        <v>216</v>
      </c>
      <c r="I15" s="1030" t="s">
        <v>216</v>
      </c>
      <c r="J15" s="1035"/>
      <c r="K15" s="1423">
        <v>474</v>
      </c>
      <c r="L15" s="1422">
        <v>30</v>
      </c>
      <c r="M15" s="1422" t="s">
        <v>216</v>
      </c>
    </row>
    <row r="16" spans="1:15" s="1026" customFormat="1" ht="15" customHeight="1" x14ac:dyDescent="0.35">
      <c r="A16" s="19" t="s">
        <v>147</v>
      </c>
      <c r="B16" s="59" t="s">
        <v>741</v>
      </c>
      <c r="C16" s="1037" t="s">
        <v>144</v>
      </c>
      <c r="D16" s="1037"/>
      <c r="E16" s="895">
        <v>2319</v>
      </c>
      <c r="F16" s="1421">
        <v>2179</v>
      </c>
      <c r="G16" s="1421">
        <v>1140</v>
      </c>
      <c r="H16" s="1421">
        <v>1565</v>
      </c>
      <c r="I16" s="1421">
        <v>1538</v>
      </c>
      <c r="J16" s="1038"/>
      <c r="K16" s="895">
        <v>2313</v>
      </c>
      <c r="L16" s="1421">
        <v>2176</v>
      </c>
      <c r="M16" s="1421">
        <v>1134</v>
      </c>
    </row>
    <row r="17" spans="1:13" s="1026" customFormat="1" ht="15" customHeight="1" x14ac:dyDescent="0.35">
      <c r="A17" s="19" t="s">
        <v>145</v>
      </c>
      <c r="B17" s="59" t="s">
        <v>742</v>
      </c>
      <c r="C17" s="1037" t="s">
        <v>144</v>
      </c>
      <c r="D17" s="1037"/>
      <c r="E17" s="1360">
        <v>903</v>
      </c>
      <c r="F17" s="1358">
        <v>810</v>
      </c>
      <c r="G17" s="1358">
        <v>856</v>
      </c>
      <c r="H17" s="1421">
        <v>1011</v>
      </c>
      <c r="I17" s="1358">
        <v>740</v>
      </c>
      <c r="J17" s="1038"/>
      <c r="K17" s="1360">
        <v>796</v>
      </c>
      <c r="L17" s="1358">
        <v>710</v>
      </c>
      <c r="M17" s="1358">
        <v>751</v>
      </c>
    </row>
    <row r="18" spans="1:13" s="1026" customFormat="1" ht="15" customHeight="1" x14ac:dyDescent="0.35">
      <c r="A18" s="19" t="s">
        <v>146</v>
      </c>
      <c r="B18" s="59" t="s">
        <v>1132</v>
      </c>
      <c r="C18" s="1039"/>
      <c r="D18" s="1039"/>
      <c r="E18" s="895">
        <v>3515</v>
      </c>
      <c r="F18" s="1421">
        <v>3415</v>
      </c>
      <c r="G18" s="1421">
        <v>3164</v>
      </c>
      <c r="H18" s="1421">
        <v>3298</v>
      </c>
      <c r="I18" s="1421">
        <v>3394</v>
      </c>
      <c r="J18" s="1038"/>
      <c r="K18" s="895">
        <v>1455</v>
      </c>
      <c r="L18" s="1421">
        <v>1377</v>
      </c>
      <c r="M18" s="1421">
        <v>1274</v>
      </c>
    </row>
    <row r="19" spans="1:13" s="1026" customFormat="1" ht="27" customHeight="1" thickBot="1" x14ac:dyDescent="0.4">
      <c r="A19" s="1417" t="s">
        <v>1133</v>
      </c>
      <c r="B19" s="1418" t="s">
        <v>1134</v>
      </c>
      <c r="C19" s="1381"/>
      <c r="D19" s="1381"/>
      <c r="E19" s="1040" t="s">
        <v>1589</v>
      </c>
      <c r="F19" s="1041" t="s">
        <v>1589</v>
      </c>
      <c r="G19" s="1041" t="s">
        <v>1589</v>
      </c>
      <c r="H19" s="1041" t="s">
        <v>1589</v>
      </c>
      <c r="I19" s="1041" t="s">
        <v>1589</v>
      </c>
      <c r="J19" s="1038"/>
      <c r="K19" s="1040" t="s">
        <v>1589</v>
      </c>
      <c r="L19" s="1041" t="s">
        <v>1589</v>
      </c>
      <c r="M19" s="1041" t="s">
        <v>1589</v>
      </c>
    </row>
    <row r="20" spans="1:13" s="77" customFormat="1" ht="12" customHeight="1" thickTop="1" x14ac:dyDescent="0.35">
      <c r="A20" s="1042"/>
      <c r="B20" s="1042"/>
      <c r="C20" s="70"/>
      <c r="D20" s="70"/>
      <c r="E20" s="1043"/>
      <c r="F20" s="1043"/>
      <c r="G20" s="639"/>
      <c r="H20" s="1044"/>
      <c r="I20" s="639"/>
      <c r="J20" s="639"/>
      <c r="K20" s="1045"/>
      <c r="L20" s="1045"/>
      <c r="M20" s="1045"/>
    </row>
    <row r="21" spans="1:13" s="77" customFormat="1" ht="11.25" customHeight="1" x14ac:dyDescent="0.35">
      <c r="A21" s="1042"/>
      <c r="B21" s="1042"/>
      <c r="C21" s="70"/>
      <c r="D21" s="70"/>
      <c r="E21" s="1043"/>
      <c r="F21" s="1043"/>
      <c r="G21" s="639"/>
      <c r="H21" s="541"/>
      <c r="I21" s="639"/>
      <c r="J21" s="639"/>
      <c r="K21" s="1045"/>
      <c r="L21" s="1045"/>
      <c r="M21" s="1045"/>
    </row>
    <row r="22" spans="1:13" s="77" customFormat="1" ht="11.25" customHeight="1" x14ac:dyDescent="0.35">
      <c r="A22" s="1046"/>
      <c r="B22" s="70"/>
      <c r="C22" s="70"/>
      <c r="D22" s="70"/>
      <c r="E22" s="1043"/>
      <c r="F22" s="1043"/>
      <c r="G22" s="639"/>
      <c r="H22" s="1047"/>
      <c r="I22" s="639"/>
      <c r="J22" s="639"/>
      <c r="K22" s="1045"/>
      <c r="L22" s="1045"/>
      <c r="M22" s="1045"/>
    </row>
    <row r="23" spans="1:13" ht="16" thickBot="1" x14ac:dyDescent="0.4">
      <c r="A23" s="71" t="s">
        <v>1135</v>
      </c>
      <c r="B23" s="71" t="s">
        <v>1136</v>
      </c>
      <c r="C23" s="15"/>
      <c r="D23" s="15"/>
      <c r="E23" s="639"/>
      <c r="F23" s="639"/>
      <c r="G23" s="639"/>
      <c r="H23" s="639"/>
      <c r="I23" s="639"/>
      <c r="J23" s="639"/>
      <c r="K23" s="1048"/>
      <c r="L23" s="1048"/>
      <c r="M23" s="1049" t="s">
        <v>1137</v>
      </c>
    </row>
    <row r="24" spans="1:13" s="1026" customFormat="1" ht="16.5" customHeight="1" thickTop="1" x14ac:dyDescent="0.35">
      <c r="A24" s="1483"/>
      <c r="B24" s="1483"/>
      <c r="C24" s="1050"/>
      <c r="D24" s="1050"/>
      <c r="E24" s="1486" t="s">
        <v>148</v>
      </c>
      <c r="F24" s="1486">
        <v>2015</v>
      </c>
      <c r="G24" s="1486">
        <v>2014</v>
      </c>
      <c r="H24" s="1486">
        <v>2013</v>
      </c>
      <c r="I24" s="1486">
        <v>2012</v>
      </c>
      <c r="J24" s="639"/>
      <c r="K24" s="1486" t="s">
        <v>187</v>
      </c>
      <c r="L24" s="1486"/>
      <c r="M24" s="1486"/>
    </row>
    <row r="25" spans="1:13" s="1026" customFormat="1" x14ac:dyDescent="0.35">
      <c r="A25" s="1484"/>
      <c r="B25" s="1484"/>
      <c r="C25" s="1051"/>
      <c r="D25" s="1051"/>
      <c r="E25" s="1478" t="s">
        <v>1588</v>
      </c>
      <c r="F25" s="1480" t="s">
        <v>1584</v>
      </c>
      <c r="G25" s="1480" t="s">
        <v>1585</v>
      </c>
      <c r="H25" s="1480" t="s">
        <v>1586</v>
      </c>
      <c r="I25" s="1476" t="s">
        <v>1587</v>
      </c>
      <c r="J25" s="639"/>
      <c r="K25" s="1478" t="s">
        <v>1588</v>
      </c>
      <c r="L25" s="1480" t="s">
        <v>1584</v>
      </c>
      <c r="M25" s="1476" t="s">
        <v>1585</v>
      </c>
    </row>
    <row r="26" spans="1:13" s="1026" customFormat="1" x14ac:dyDescent="0.35">
      <c r="A26" s="1485"/>
      <c r="B26" s="1485"/>
      <c r="C26" s="1052"/>
      <c r="D26" s="1415"/>
      <c r="E26" s="1488"/>
      <c r="F26" s="1487"/>
      <c r="G26" s="1487"/>
      <c r="H26" s="1487"/>
      <c r="I26" s="1477"/>
      <c r="J26" s="639"/>
      <c r="K26" s="1479"/>
      <c r="L26" s="1481"/>
      <c r="M26" s="1482"/>
    </row>
    <row r="27" spans="1:13" s="1026" customFormat="1" ht="9.75" customHeight="1" x14ac:dyDescent="0.35">
      <c r="A27" s="1029"/>
      <c r="B27" s="1029"/>
      <c r="C27" s="1029"/>
      <c r="D27" s="1029"/>
      <c r="E27" s="432"/>
      <c r="F27" s="1030"/>
      <c r="G27" s="1030"/>
      <c r="H27" s="1030"/>
      <c r="I27" s="1030"/>
      <c r="J27" s="639"/>
      <c r="K27" s="1053"/>
      <c r="L27" s="1054"/>
      <c r="M27" s="1030"/>
    </row>
    <row r="28" spans="1:13" s="1026" customFormat="1" ht="15" customHeight="1" x14ac:dyDescent="0.35">
      <c r="A28" s="155" t="s">
        <v>1138</v>
      </c>
      <c r="B28" s="682" t="s">
        <v>1139</v>
      </c>
      <c r="C28" s="1055"/>
      <c r="D28" s="1055"/>
      <c r="E28" s="135" t="s">
        <v>1665</v>
      </c>
      <c r="F28" s="534" t="s">
        <v>1666</v>
      </c>
      <c r="G28" s="534" t="s">
        <v>1667</v>
      </c>
      <c r="H28" s="534" t="s">
        <v>1668</v>
      </c>
      <c r="I28" s="534" t="s">
        <v>1669</v>
      </c>
      <c r="J28" s="639"/>
      <c r="K28" s="135" t="s">
        <v>1734</v>
      </c>
      <c r="L28" s="534" t="s">
        <v>1735</v>
      </c>
      <c r="M28" s="534" t="s">
        <v>1736</v>
      </c>
    </row>
    <row r="29" spans="1:13" s="1026" customFormat="1" ht="15" customHeight="1" x14ac:dyDescent="0.35">
      <c r="A29" s="19" t="s">
        <v>1140</v>
      </c>
      <c r="B29" s="59" t="s">
        <v>1141</v>
      </c>
      <c r="C29" s="1056"/>
      <c r="D29" s="1056"/>
      <c r="E29" s="1360" t="s">
        <v>1670</v>
      </c>
      <c r="F29" s="1358" t="s">
        <v>1671</v>
      </c>
      <c r="G29" s="1358" t="s">
        <v>1672</v>
      </c>
      <c r="H29" s="1358" t="s">
        <v>1673</v>
      </c>
      <c r="I29" s="1358" t="s">
        <v>1674</v>
      </c>
      <c r="J29" s="639"/>
      <c r="K29" s="1360" t="s">
        <v>1737</v>
      </c>
      <c r="L29" s="1358" t="s">
        <v>1738</v>
      </c>
      <c r="M29" s="1358" t="s">
        <v>1739</v>
      </c>
    </row>
    <row r="30" spans="1:13" s="1026" customFormat="1" ht="15" customHeight="1" x14ac:dyDescent="0.35">
      <c r="A30" s="19" t="s">
        <v>140</v>
      </c>
      <c r="B30" s="59" t="s">
        <v>1142</v>
      </c>
      <c r="C30" s="1056"/>
      <c r="D30" s="1056"/>
      <c r="E30" s="1360" t="s">
        <v>1675</v>
      </c>
      <c r="F30" s="1358" t="s">
        <v>1676</v>
      </c>
      <c r="G30" s="1358" t="s">
        <v>1677</v>
      </c>
      <c r="H30" s="1358" t="s">
        <v>1678</v>
      </c>
      <c r="I30" s="1358" t="s">
        <v>1679</v>
      </c>
      <c r="J30" s="639"/>
      <c r="K30" s="1360" t="s">
        <v>1740</v>
      </c>
      <c r="L30" s="1358" t="s">
        <v>1741</v>
      </c>
      <c r="M30" s="1358" t="s">
        <v>1742</v>
      </c>
    </row>
    <row r="31" spans="1:13" s="1026" customFormat="1" ht="15" customHeight="1" x14ac:dyDescent="0.35">
      <c r="A31" s="19" t="s">
        <v>141</v>
      </c>
      <c r="B31" s="59" t="s">
        <v>149</v>
      </c>
      <c r="C31" s="1056"/>
      <c r="D31" s="1056"/>
      <c r="E31" s="1360" t="s">
        <v>1761</v>
      </c>
      <c r="F31" s="1358" t="s">
        <v>1680</v>
      </c>
      <c r="G31" s="1358" t="s">
        <v>1681</v>
      </c>
      <c r="H31" s="1358" t="s">
        <v>1682</v>
      </c>
      <c r="I31" s="1358" t="s">
        <v>1683</v>
      </c>
      <c r="J31" s="639"/>
      <c r="K31" s="1360" t="s">
        <v>1762</v>
      </c>
      <c r="L31" s="1358" t="s">
        <v>1743</v>
      </c>
      <c r="M31" s="1358" t="s">
        <v>1744</v>
      </c>
    </row>
    <row r="32" spans="1:13" s="1026" customFormat="1" ht="15" customHeight="1" x14ac:dyDescent="0.35">
      <c r="A32" s="19" t="s">
        <v>142</v>
      </c>
      <c r="B32" s="59" t="s">
        <v>150</v>
      </c>
      <c r="C32" s="1056"/>
      <c r="D32" s="1056"/>
      <c r="E32" s="1360" t="s">
        <v>1684</v>
      </c>
      <c r="F32" s="1358" t="s">
        <v>1685</v>
      </c>
      <c r="G32" s="1358" t="s">
        <v>1686</v>
      </c>
      <c r="H32" s="1358" t="s">
        <v>1687</v>
      </c>
      <c r="I32" s="1358" t="s">
        <v>1688</v>
      </c>
      <c r="J32" s="639"/>
      <c r="K32" s="1360" t="s">
        <v>1745</v>
      </c>
      <c r="L32" s="1358" t="s">
        <v>1746</v>
      </c>
      <c r="M32" s="1358" t="s">
        <v>1747</v>
      </c>
    </row>
    <row r="33" spans="1:13" s="1026" customFormat="1" ht="15" customHeight="1" x14ac:dyDescent="0.35">
      <c r="A33" s="1057" t="s">
        <v>1143</v>
      </c>
      <c r="B33" s="59" t="s">
        <v>1144</v>
      </c>
      <c r="C33" s="1056"/>
      <c r="D33" s="1056"/>
      <c r="E33" s="1360" t="s">
        <v>1689</v>
      </c>
      <c r="F33" s="1358" t="s">
        <v>1690</v>
      </c>
      <c r="G33" s="1358" t="s">
        <v>1691</v>
      </c>
      <c r="H33" s="1358" t="s">
        <v>1692</v>
      </c>
      <c r="I33" s="1358" t="s">
        <v>1693</v>
      </c>
      <c r="J33" s="639"/>
      <c r="K33" s="1360" t="s">
        <v>1748</v>
      </c>
      <c r="L33" s="1358" t="s">
        <v>1749</v>
      </c>
      <c r="M33" s="1358" t="s">
        <v>1750</v>
      </c>
    </row>
    <row r="34" spans="1:13" s="1026" customFormat="1" ht="15" customHeight="1" x14ac:dyDescent="0.35">
      <c r="A34" s="1058" t="s">
        <v>1145</v>
      </c>
      <c r="B34" s="1059" t="s">
        <v>1146</v>
      </c>
      <c r="C34" s="1060"/>
      <c r="D34" s="1060"/>
      <c r="E34" s="1360" t="s">
        <v>1694</v>
      </c>
      <c r="F34" s="1358" t="s">
        <v>1695</v>
      </c>
      <c r="G34" s="1358" t="s">
        <v>1696</v>
      </c>
      <c r="H34" s="1358" t="s">
        <v>1697</v>
      </c>
      <c r="I34" s="1358" t="s">
        <v>1698</v>
      </c>
      <c r="J34" s="639"/>
      <c r="K34" s="1425" t="s">
        <v>216</v>
      </c>
      <c r="L34" s="1364" t="s">
        <v>216</v>
      </c>
      <c r="M34" s="1364" t="s">
        <v>216</v>
      </c>
    </row>
    <row r="35" spans="1:13" s="1026" customFormat="1" ht="15" customHeight="1" thickBot="1" x14ac:dyDescent="0.4">
      <c r="A35" s="1061" t="s">
        <v>74</v>
      </c>
      <c r="B35" s="1062" t="s">
        <v>75</v>
      </c>
      <c r="C35" s="1063"/>
      <c r="D35" s="1063"/>
      <c r="E35" s="1361" t="s">
        <v>1699</v>
      </c>
      <c r="F35" s="1359" t="s">
        <v>1700</v>
      </c>
      <c r="G35" s="1359" t="s">
        <v>1701</v>
      </c>
      <c r="H35" s="1359" t="s">
        <v>1702</v>
      </c>
      <c r="I35" s="1359" t="s">
        <v>1703</v>
      </c>
      <c r="J35" s="639"/>
      <c r="K35" s="1361" t="s">
        <v>1751</v>
      </c>
      <c r="L35" s="1359" t="s">
        <v>1752</v>
      </c>
      <c r="M35" s="1359" t="s">
        <v>1753</v>
      </c>
    </row>
    <row r="36" spans="1:13" s="1026" customFormat="1" ht="15" thickTop="1" x14ac:dyDescent="0.35">
      <c r="A36" s="72"/>
      <c r="B36" s="72"/>
      <c r="C36" s="72"/>
      <c r="D36" s="72"/>
      <c r="E36" s="639"/>
      <c r="F36" s="639"/>
      <c r="G36" s="639"/>
      <c r="H36" s="639"/>
      <c r="I36" s="639"/>
      <c r="J36" s="639"/>
      <c r="K36" s="639"/>
      <c r="L36" s="1064"/>
      <c r="M36" s="1064"/>
    </row>
    <row r="37" spans="1:13" s="1026" customFormat="1" ht="16" thickBot="1" x14ac:dyDescent="0.4">
      <c r="A37" s="71" t="s">
        <v>1147</v>
      </c>
      <c r="B37" s="71" t="s">
        <v>1148</v>
      </c>
      <c r="C37" s="71"/>
      <c r="D37" s="71"/>
      <c r="E37" s="639"/>
      <c r="F37" s="639"/>
      <c r="G37" s="639"/>
      <c r="H37" s="639"/>
      <c r="I37" s="639"/>
      <c r="J37" s="639"/>
      <c r="K37" s="639"/>
      <c r="L37" s="1064"/>
      <c r="M37" s="1064"/>
    </row>
    <row r="38" spans="1:13" ht="16.5" customHeight="1" thickTop="1" x14ac:dyDescent="0.35">
      <c r="A38" s="1483"/>
      <c r="B38" s="1483"/>
      <c r="C38" s="1050"/>
      <c r="D38" s="1050"/>
      <c r="E38" s="1486" t="s">
        <v>148</v>
      </c>
      <c r="F38" s="1486">
        <v>2015</v>
      </c>
      <c r="G38" s="1486">
        <v>2014</v>
      </c>
      <c r="H38" s="1486">
        <v>2013</v>
      </c>
      <c r="I38" s="1486">
        <v>2012</v>
      </c>
      <c r="J38" s="639"/>
      <c r="K38" s="1486" t="s">
        <v>187</v>
      </c>
      <c r="L38" s="1486"/>
      <c r="M38" s="1486"/>
    </row>
    <row r="39" spans="1:13" x14ac:dyDescent="0.35">
      <c r="A39" s="1484"/>
      <c r="B39" s="1484"/>
      <c r="C39" s="1051"/>
      <c r="D39" s="1051"/>
      <c r="E39" s="1478" t="s">
        <v>1588</v>
      </c>
      <c r="F39" s="1480" t="s">
        <v>1584</v>
      </c>
      <c r="G39" s="1480" t="s">
        <v>1585</v>
      </c>
      <c r="H39" s="1480" t="s">
        <v>1586</v>
      </c>
      <c r="I39" s="1476" t="s">
        <v>1587</v>
      </c>
      <c r="J39" s="639"/>
      <c r="K39" s="1478" t="s">
        <v>1588</v>
      </c>
      <c r="L39" s="1480" t="s">
        <v>1584</v>
      </c>
      <c r="M39" s="1476" t="s">
        <v>1585</v>
      </c>
    </row>
    <row r="40" spans="1:13" x14ac:dyDescent="0.35">
      <c r="A40" s="1485"/>
      <c r="B40" s="1485"/>
      <c r="C40" s="1052"/>
      <c r="D40" s="1052"/>
      <c r="E40" s="1479"/>
      <c r="F40" s="1481"/>
      <c r="G40" s="1481"/>
      <c r="H40" s="1481"/>
      <c r="I40" s="1482"/>
      <c r="J40" s="639"/>
      <c r="K40" s="1479"/>
      <c r="L40" s="1481"/>
      <c r="M40" s="1482"/>
    </row>
    <row r="41" spans="1:13" s="1026" customFormat="1" x14ac:dyDescent="0.35">
      <c r="A41" s="1029"/>
      <c r="B41" s="1029"/>
      <c r="C41" s="1029"/>
      <c r="D41" s="1029"/>
      <c r="E41" s="1053"/>
      <c r="F41" s="1054"/>
      <c r="G41" s="1054"/>
      <c r="H41" s="1054"/>
      <c r="I41" s="1030"/>
      <c r="J41" s="639"/>
      <c r="K41" s="1053"/>
      <c r="L41" s="1054"/>
      <c r="M41" s="1030"/>
    </row>
    <row r="42" spans="1:13" s="1026" customFormat="1" x14ac:dyDescent="0.35">
      <c r="A42" s="155" t="s">
        <v>1149</v>
      </c>
      <c r="B42" s="682" t="s">
        <v>1150</v>
      </c>
      <c r="C42" s="682"/>
      <c r="D42" s="682"/>
      <c r="E42" s="903" t="s">
        <v>1704</v>
      </c>
      <c r="F42" s="1424" t="s">
        <v>1705</v>
      </c>
      <c r="G42" s="1424" t="s">
        <v>1706</v>
      </c>
      <c r="H42" s="1424" t="s">
        <v>1707</v>
      </c>
      <c r="I42" s="1424" t="s">
        <v>1708</v>
      </c>
      <c r="J42" s="639"/>
      <c r="K42" s="135" t="s">
        <v>1754</v>
      </c>
      <c r="L42" s="534" t="s">
        <v>1755</v>
      </c>
      <c r="M42" s="534" t="s">
        <v>1756</v>
      </c>
    </row>
    <row r="43" spans="1:13" s="1026" customFormat="1" x14ac:dyDescent="0.35">
      <c r="A43" s="155" t="s">
        <v>1423</v>
      </c>
      <c r="B43" s="682" t="s">
        <v>1424</v>
      </c>
      <c r="C43" s="59"/>
      <c r="D43" s="59"/>
      <c r="E43" s="1360" t="s">
        <v>1709</v>
      </c>
      <c r="F43" s="1358" t="s">
        <v>1710</v>
      </c>
      <c r="G43" s="1358" t="s">
        <v>1711</v>
      </c>
      <c r="H43" s="1358" t="s">
        <v>1712</v>
      </c>
      <c r="I43" s="1358" t="s">
        <v>1713</v>
      </c>
      <c r="J43" s="639"/>
      <c r="K43" s="1425" t="s">
        <v>216</v>
      </c>
      <c r="L43" s="1364" t="s">
        <v>216</v>
      </c>
      <c r="M43" s="1364" t="s">
        <v>216</v>
      </c>
    </row>
    <row r="44" spans="1:13" s="1026" customFormat="1" ht="15" customHeight="1" x14ac:dyDescent="0.35">
      <c r="A44" s="155" t="s">
        <v>1425</v>
      </c>
      <c r="B44" s="682" t="s">
        <v>1426</v>
      </c>
      <c r="C44" s="59"/>
      <c r="D44" s="59"/>
      <c r="E44" s="1360" t="s">
        <v>1714</v>
      </c>
      <c r="F44" s="1358" t="s">
        <v>1583</v>
      </c>
      <c r="G44" s="1358" t="s">
        <v>1715</v>
      </c>
      <c r="H44" s="1358" t="s">
        <v>1716</v>
      </c>
      <c r="I44" s="1358" t="s">
        <v>1716</v>
      </c>
      <c r="J44" s="639"/>
      <c r="K44" s="1360" t="s">
        <v>1757</v>
      </c>
      <c r="L44" s="1358" t="s">
        <v>1718</v>
      </c>
      <c r="M44" s="1358" t="s">
        <v>1758</v>
      </c>
    </row>
    <row r="45" spans="1:13" ht="15" customHeight="1" x14ac:dyDescent="0.35">
      <c r="A45" s="19" t="s">
        <v>1427</v>
      </c>
      <c r="B45" s="59" t="s">
        <v>1428</v>
      </c>
      <c r="C45" s="59"/>
      <c r="D45" s="59"/>
      <c r="E45" s="1360" t="s">
        <v>1717</v>
      </c>
      <c r="F45" s="1358" t="s">
        <v>1718</v>
      </c>
      <c r="G45" s="1358" t="s">
        <v>1719</v>
      </c>
      <c r="H45" s="1358" t="s">
        <v>1720</v>
      </c>
      <c r="I45" s="1358" t="s">
        <v>1721</v>
      </c>
      <c r="J45" s="639"/>
      <c r="K45" s="1360" t="s">
        <v>1759</v>
      </c>
      <c r="L45" s="1358" t="s">
        <v>1733</v>
      </c>
      <c r="M45" s="1358" t="s">
        <v>1760</v>
      </c>
    </row>
    <row r="46" spans="1:13" s="1026" customFormat="1" ht="15" customHeight="1" x14ac:dyDescent="0.35">
      <c r="A46" s="19" t="s">
        <v>1429</v>
      </c>
      <c r="B46" s="59" t="s">
        <v>1430</v>
      </c>
      <c r="C46" s="59"/>
      <c r="D46" s="59"/>
      <c r="E46" s="1360" t="s">
        <v>1722</v>
      </c>
      <c r="F46" s="1358" t="s">
        <v>1723</v>
      </c>
      <c r="G46" s="1358" t="s">
        <v>1724</v>
      </c>
      <c r="H46" s="1358" t="s">
        <v>1725</v>
      </c>
      <c r="I46" s="1358" t="s">
        <v>1726</v>
      </c>
      <c r="J46" s="639"/>
      <c r="K46" s="1425" t="s">
        <v>216</v>
      </c>
      <c r="L46" s="1364" t="s">
        <v>216</v>
      </c>
      <c r="M46" s="1364" t="s">
        <v>216</v>
      </c>
    </row>
    <row r="47" spans="1:13" s="1026" customFormat="1" ht="15" customHeight="1" x14ac:dyDescent="0.35">
      <c r="A47" s="19" t="s">
        <v>1431</v>
      </c>
      <c r="B47" s="59" t="s">
        <v>1432</v>
      </c>
      <c r="C47" s="59"/>
      <c r="D47" s="59"/>
      <c r="E47" s="1360" t="s">
        <v>1727</v>
      </c>
      <c r="F47" s="1358" t="s">
        <v>1728</v>
      </c>
      <c r="G47" s="1358" t="s">
        <v>1729</v>
      </c>
      <c r="H47" s="1358" t="s">
        <v>1724</v>
      </c>
      <c r="I47" s="1358" t="s">
        <v>1730</v>
      </c>
      <c r="J47" s="639"/>
      <c r="K47" s="1425" t="s">
        <v>216</v>
      </c>
      <c r="L47" s="1364" t="s">
        <v>216</v>
      </c>
      <c r="M47" s="1364" t="s">
        <v>216</v>
      </c>
    </row>
    <row r="48" spans="1:13" s="1026" customFormat="1" ht="15" customHeight="1" thickBot="1" x14ac:dyDescent="0.4">
      <c r="A48" s="1065" t="s">
        <v>1433</v>
      </c>
      <c r="B48" s="1062" t="s">
        <v>1434</v>
      </c>
      <c r="C48" s="1062"/>
      <c r="D48" s="1062"/>
      <c r="E48" s="1361" t="s">
        <v>1731</v>
      </c>
      <c r="F48" s="1359" t="s">
        <v>1731</v>
      </c>
      <c r="G48" s="1359" t="s">
        <v>1732</v>
      </c>
      <c r="H48" s="1359" t="s">
        <v>1733</v>
      </c>
      <c r="I48" s="1359" t="s">
        <v>1733</v>
      </c>
      <c r="J48" s="639"/>
      <c r="K48" s="1427" t="s">
        <v>216</v>
      </c>
      <c r="L48" s="1428" t="s">
        <v>216</v>
      </c>
      <c r="M48" s="1428" t="s">
        <v>216</v>
      </c>
    </row>
    <row r="49" spans="1:10" s="1026" customFormat="1" ht="15" thickTop="1" x14ac:dyDescent="0.35">
      <c r="A49" s="317"/>
      <c r="B49" s="65"/>
      <c r="C49" s="73"/>
      <c r="D49" s="73"/>
      <c r="E49" s="73"/>
      <c r="F49" s="73"/>
      <c r="G49" s="456"/>
      <c r="H49" s="456"/>
      <c r="I49" s="456"/>
      <c r="J49" s="15"/>
    </row>
    <row r="50" spans="1:10" s="1026" customFormat="1" ht="30" x14ac:dyDescent="0.35">
      <c r="A50" s="317" t="s">
        <v>1151</v>
      </c>
      <c r="B50" s="65" t="s">
        <v>1152</v>
      </c>
      <c r="C50" s="73"/>
      <c r="D50" s="73"/>
      <c r="E50" s="73"/>
      <c r="F50" s="73"/>
      <c r="G50" s="456"/>
      <c r="H50" s="456"/>
      <c r="I50" s="456"/>
      <c r="J50" s="15"/>
    </row>
    <row r="51" spans="1:10" s="1026" customFormat="1" ht="5.25" customHeight="1" x14ac:dyDescent="0.35">
      <c r="A51" s="317"/>
      <c r="B51" s="65"/>
      <c r="C51" s="73"/>
      <c r="D51" s="73"/>
      <c r="E51" s="73"/>
      <c r="F51" s="73"/>
      <c r="G51" s="456"/>
      <c r="H51" s="456"/>
      <c r="I51" s="456"/>
      <c r="J51" s="15"/>
    </row>
    <row r="52" spans="1:10" s="1026" customFormat="1" x14ac:dyDescent="0.35">
      <c r="A52" s="1066" t="s">
        <v>1153</v>
      </c>
      <c r="B52" s="1066" t="s">
        <v>1154</v>
      </c>
      <c r="C52" s="73"/>
      <c r="D52" s="73"/>
      <c r="E52" s="73"/>
      <c r="F52" s="73"/>
      <c r="G52" s="456"/>
      <c r="H52" s="456"/>
      <c r="I52" s="456"/>
      <c r="J52" s="15"/>
    </row>
    <row r="53" spans="1:10" s="1026" customFormat="1" ht="22" x14ac:dyDescent="0.35">
      <c r="A53" s="1066" t="s">
        <v>1155</v>
      </c>
      <c r="B53" s="1066" t="s">
        <v>1156</v>
      </c>
      <c r="C53" s="73"/>
      <c r="D53" s="73"/>
      <c r="E53" s="73"/>
      <c r="F53" s="73"/>
      <c r="G53" s="456"/>
      <c r="H53" s="456"/>
      <c r="I53" s="456"/>
      <c r="J53" s="15"/>
    </row>
    <row r="54" spans="1:10" ht="32" x14ac:dyDescent="0.35">
      <c r="A54" s="1066" t="s">
        <v>1157</v>
      </c>
      <c r="B54" s="1066" t="s">
        <v>1158</v>
      </c>
      <c r="C54" s="75"/>
      <c r="D54" s="75"/>
      <c r="E54" s="75"/>
      <c r="F54" s="75"/>
      <c r="G54" s="15"/>
      <c r="H54" s="15"/>
      <c r="I54" s="15"/>
      <c r="J54" s="15"/>
    </row>
    <row r="55" spans="1:10" ht="33.75" customHeight="1" x14ac:dyDescent="0.35">
      <c r="A55" s="1066" t="s">
        <v>1159</v>
      </c>
      <c r="B55" s="1066" t="s">
        <v>1160</v>
      </c>
      <c r="C55" s="75"/>
      <c r="D55" s="75"/>
      <c r="E55" s="75"/>
      <c r="F55" s="75"/>
      <c r="G55" s="15"/>
      <c r="H55" s="15"/>
      <c r="I55" s="15"/>
      <c r="J55" s="15"/>
    </row>
    <row r="56" spans="1:10" ht="22" x14ac:dyDescent="0.35">
      <c r="A56" s="1067" t="s">
        <v>1161</v>
      </c>
      <c r="B56" s="65" t="s">
        <v>1162</v>
      </c>
      <c r="C56" s="75"/>
      <c r="D56" s="75"/>
      <c r="E56" s="75"/>
      <c r="F56" s="75"/>
      <c r="G56" s="15"/>
      <c r="H56" s="15"/>
      <c r="I56" s="15"/>
      <c r="J56" s="15"/>
    </row>
    <row r="57" spans="1:10" ht="33.75" customHeight="1" x14ac:dyDescent="0.35">
      <c r="A57" s="1068" t="s">
        <v>1163</v>
      </c>
      <c r="B57" s="1066" t="s">
        <v>1164</v>
      </c>
      <c r="C57" s="75"/>
      <c r="D57" s="75"/>
      <c r="E57" s="75"/>
      <c r="F57" s="75"/>
      <c r="G57" s="15"/>
      <c r="H57" s="15"/>
      <c r="I57" s="15"/>
      <c r="J57" s="15"/>
    </row>
    <row r="58" spans="1:10" ht="32" x14ac:dyDescent="0.35">
      <c r="A58" s="1066" t="s">
        <v>1435</v>
      </c>
      <c r="B58" s="1066" t="s">
        <v>1436</v>
      </c>
      <c r="C58" s="15"/>
      <c r="D58" s="15"/>
      <c r="E58" s="15"/>
      <c r="F58" s="15"/>
      <c r="G58" s="15"/>
      <c r="H58" s="15"/>
      <c r="I58" s="15"/>
      <c r="J58" s="15"/>
    </row>
    <row r="59" spans="1:10" ht="27" customHeight="1" x14ac:dyDescent="0.35">
      <c r="A59" s="1068" t="s">
        <v>1437</v>
      </c>
      <c r="B59" s="1068" t="s">
        <v>1438</v>
      </c>
      <c r="C59" s="15"/>
      <c r="D59" s="15"/>
      <c r="E59" s="15"/>
      <c r="F59" s="15"/>
      <c r="G59" s="15"/>
      <c r="H59" s="15"/>
      <c r="I59" s="15"/>
      <c r="J59" s="15"/>
    </row>
    <row r="60" spans="1:10" ht="33.75" customHeight="1" x14ac:dyDescent="0.35">
      <c r="A60" s="1068" t="s">
        <v>1439</v>
      </c>
      <c r="B60" s="1068" t="s">
        <v>1440</v>
      </c>
      <c r="C60" s="15"/>
      <c r="D60" s="15"/>
      <c r="E60" s="15"/>
      <c r="F60" s="15"/>
      <c r="G60" s="15"/>
      <c r="H60" s="15"/>
      <c r="I60" s="15"/>
      <c r="J60" s="15"/>
    </row>
    <row r="61" spans="1:10" ht="22" x14ac:dyDescent="0.35">
      <c r="A61" s="1068" t="s">
        <v>1441</v>
      </c>
      <c r="B61" s="1068" t="s">
        <v>1442</v>
      </c>
      <c r="C61" s="1069"/>
      <c r="D61" s="1069"/>
      <c r="E61" s="1069"/>
      <c r="F61" s="1069"/>
      <c r="G61" s="15"/>
      <c r="H61" s="15"/>
      <c r="I61" s="15"/>
      <c r="J61" s="15"/>
    </row>
    <row r="62" spans="1:10" ht="32" x14ac:dyDescent="0.35">
      <c r="A62" s="1068" t="s">
        <v>1443</v>
      </c>
      <c r="B62" s="1068" t="s">
        <v>1444</v>
      </c>
    </row>
    <row r="63" spans="1:10" ht="33.75" customHeight="1" x14ac:dyDescent="0.35">
      <c r="A63" s="1068" t="s">
        <v>1445</v>
      </c>
      <c r="B63" s="1068" t="s">
        <v>1446</v>
      </c>
    </row>
  </sheetData>
  <sheetProtection algorithmName="SHA-512" hashValue="wnZmgLmqqXWUxST+Qa7L3XytzizB68q6R1MTH4RHn7v4uzyxdvj6/xRrLTM5pgCSqfyQdizmkkkIYVocdvho8w==" saltValue="EgDZ956lpVoV/tfvqaLtxQ==" spinCount="100000" sheet="1" objects="1" scenarios="1"/>
  <mergeCells count="37">
    <mergeCell ref="F7:F8"/>
    <mergeCell ref="G7:G8"/>
    <mergeCell ref="H7:H8"/>
    <mergeCell ref="I7:I8"/>
    <mergeCell ref="K7:K8"/>
    <mergeCell ref="L7:L8"/>
    <mergeCell ref="M7:M8"/>
    <mergeCell ref="A24:A26"/>
    <mergeCell ref="B24:B26"/>
    <mergeCell ref="E24:I24"/>
    <mergeCell ref="K24:M24"/>
    <mergeCell ref="E25:E26"/>
    <mergeCell ref="F25:F26"/>
    <mergeCell ref="G25:G26"/>
    <mergeCell ref="A6:A8"/>
    <mergeCell ref="B6:B8"/>
    <mergeCell ref="C6:C8"/>
    <mergeCell ref="E6:I6"/>
    <mergeCell ref="K6:M6"/>
    <mergeCell ref="E7:E8"/>
    <mergeCell ref="H25:H26"/>
    <mergeCell ref="A38:A40"/>
    <mergeCell ref="B38:B40"/>
    <mergeCell ref="E38:I38"/>
    <mergeCell ref="K38:M38"/>
    <mergeCell ref="E39:E40"/>
    <mergeCell ref="F39:F40"/>
    <mergeCell ref="G39:G40"/>
    <mergeCell ref="H39:H40"/>
    <mergeCell ref="I25:I26"/>
    <mergeCell ref="K25:K26"/>
    <mergeCell ref="L25:L26"/>
    <mergeCell ref="M25:M26"/>
    <mergeCell ref="M39:M40"/>
    <mergeCell ref="I39:I40"/>
    <mergeCell ref="K39:K40"/>
    <mergeCell ref="L39:L40"/>
  </mergeCells>
  <phoneticPr fontId="90"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808A4-8BE0-4CB2-92E5-24020DD39A02}">
  <sheetPr>
    <tabColor rgb="FF92D050"/>
    <pageSetUpPr fitToPage="1"/>
  </sheetPr>
  <dimension ref="A1:H30"/>
  <sheetViews>
    <sheetView showGridLines="0" workbookViewId="0">
      <pane ySplit="2" topLeftCell="A3" activePane="bottomLeft" state="frozen"/>
      <selection pane="bottomLeft" activeCell="A3" sqref="A3"/>
    </sheetView>
  </sheetViews>
  <sheetFormatPr defaultColWidth="8.54296875" defaultRowHeight="14.5" x14ac:dyDescent="0.35"/>
  <cols>
    <col min="1" max="1" width="60" customWidth="1"/>
    <col min="2" max="2" width="56.81640625" customWidth="1"/>
    <col min="3" max="3" width="15.54296875" customWidth="1"/>
    <col min="4" max="4" width="13.7265625" customWidth="1"/>
    <col min="5" max="5" width="11.26953125" customWidth="1"/>
    <col min="6" max="6" width="13.26953125" customWidth="1"/>
    <col min="7" max="7" width="16.54296875" customWidth="1"/>
    <col min="8" max="8" width="12.453125" customWidth="1"/>
  </cols>
  <sheetData>
    <row r="1" spans="1:8" x14ac:dyDescent="0.35">
      <c r="A1" s="63" t="s">
        <v>1003</v>
      </c>
      <c r="B1" s="63" t="s">
        <v>1004</v>
      </c>
    </row>
    <row r="2" spans="1:8" ht="26" x14ac:dyDescent="0.35">
      <c r="A2" s="63" t="s">
        <v>1590</v>
      </c>
      <c r="B2" s="63" t="s">
        <v>1591</v>
      </c>
    </row>
    <row r="4" spans="1:8" s="76" customFormat="1" ht="20" x14ac:dyDescent="0.35">
      <c r="A4" s="547" t="s">
        <v>1001</v>
      </c>
      <c r="B4" s="547" t="s">
        <v>133</v>
      </c>
      <c r="C4" s="839"/>
      <c r="D4" s="54"/>
      <c r="E4" s="839"/>
    </row>
    <row r="5" spans="1:8" s="76" customFormat="1" ht="20.5" thickBot="1" x14ac:dyDescent="0.4">
      <c r="A5" s="547"/>
      <c r="B5" s="547"/>
      <c r="C5" s="839"/>
      <c r="D5" s="839"/>
      <c r="E5" s="839"/>
      <c r="G5" s="549" t="s">
        <v>35</v>
      </c>
    </row>
    <row r="6" spans="1:8" s="15" customFormat="1" ht="16" thickTop="1" x14ac:dyDescent="0.35">
      <c r="A6" s="1526"/>
      <c r="B6" s="1526"/>
      <c r="C6" s="1525" t="s">
        <v>108</v>
      </c>
      <c r="D6" s="1525"/>
      <c r="E6" s="221"/>
      <c r="F6" s="1525" t="s">
        <v>186</v>
      </c>
      <c r="G6" s="1525"/>
      <c r="H6" s="76"/>
    </row>
    <row r="7" spans="1:8" s="76" customFormat="1" x14ac:dyDescent="0.35">
      <c r="A7" s="1527"/>
      <c r="B7" s="1527"/>
      <c r="C7" s="840" t="s">
        <v>1607</v>
      </c>
      <c r="D7" s="841" t="s">
        <v>1554</v>
      </c>
      <c r="F7" s="840" t="s">
        <v>1607</v>
      </c>
      <c r="G7" s="841" t="s">
        <v>1554</v>
      </c>
    </row>
    <row r="8" spans="1:8" s="76" customFormat="1" x14ac:dyDescent="0.35">
      <c r="A8" s="113"/>
      <c r="B8" s="113"/>
      <c r="C8" s="600"/>
      <c r="D8" s="555"/>
      <c r="F8" s="600"/>
      <c r="G8" s="555"/>
    </row>
    <row r="9" spans="1:8" s="599" customFormat="1" x14ac:dyDescent="0.35">
      <c r="A9" s="555"/>
      <c r="B9" s="555"/>
      <c r="C9" s="600"/>
      <c r="D9" s="555"/>
      <c r="F9" s="600"/>
      <c r="G9" s="555"/>
      <c r="H9" s="76"/>
    </row>
    <row r="10" spans="1:8" s="599" customFormat="1" x14ac:dyDescent="0.35">
      <c r="A10" s="605" t="s">
        <v>129</v>
      </c>
      <c r="B10" s="842" t="s">
        <v>130</v>
      </c>
      <c r="C10" s="572">
        <v>22595</v>
      </c>
      <c r="D10" s="570">
        <v>119250</v>
      </c>
      <c r="F10" s="572">
        <v>22595</v>
      </c>
      <c r="G10" s="570">
        <v>119250</v>
      </c>
      <c r="H10" s="76"/>
    </row>
    <row r="11" spans="1:8" s="599" customFormat="1" x14ac:dyDescent="0.35">
      <c r="A11" s="605" t="s">
        <v>128</v>
      </c>
      <c r="B11" s="842" t="s">
        <v>522</v>
      </c>
      <c r="C11" s="572">
        <v>21632</v>
      </c>
      <c r="D11" s="570">
        <v>23377</v>
      </c>
      <c r="F11" s="572">
        <v>1314</v>
      </c>
      <c r="G11" s="570">
        <v>1205</v>
      </c>
      <c r="H11" s="76"/>
    </row>
    <row r="12" spans="1:8" s="599" customFormat="1" x14ac:dyDescent="0.35">
      <c r="A12" s="605" t="s">
        <v>472</v>
      </c>
      <c r="B12" s="842" t="s">
        <v>1194</v>
      </c>
      <c r="C12" s="572">
        <v>13195</v>
      </c>
      <c r="D12" s="570">
        <v>13809</v>
      </c>
      <c r="F12" s="572">
        <v>3742</v>
      </c>
      <c r="G12" s="570">
        <v>3916</v>
      </c>
      <c r="H12" s="76"/>
    </row>
    <row r="13" spans="1:8" s="599" customFormat="1" x14ac:dyDescent="0.35">
      <c r="A13" s="605" t="s">
        <v>207</v>
      </c>
      <c r="B13" s="842" t="s">
        <v>208</v>
      </c>
      <c r="C13" s="1118">
        <v>19391</v>
      </c>
      <c r="D13" s="570">
        <v>19359</v>
      </c>
      <c r="F13" s="572">
        <v>18907</v>
      </c>
      <c r="G13" s="570">
        <v>18900</v>
      </c>
      <c r="H13" s="76"/>
    </row>
    <row r="14" spans="1:8" s="599" customFormat="1" x14ac:dyDescent="0.35">
      <c r="A14" s="605" t="s">
        <v>1192</v>
      </c>
      <c r="B14" s="842" t="s">
        <v>1193</v>
      </c>
      <c r="C14" s="1118">
        <v>7192</v>
      </c>
      <c r="D14" s="1169">
        <v>6490</v>
      </c>
      <c r="F14" s="1284">
        <v>122</v>
      </c>
      <c r="G14" s="1169">
        <v>88</v>
      </c>
      <c r="H14" s="76"/>
    </row>
    <row r="15" spans="1:8" s="599" customFormat="1" x14ac:dyDescent="0.35">
      <c r="A15" s="605" t="s">
        <v>1647</v>
      </c>
      <c r="B15" s="842" t="s">
        <v>1195</v>
      </c>
      <c r="C15" s="1118">
        <v>3819</v>
      </c>
      <c r="D15" s="570">
        <v>4603</v>
      </c>
      <c r="F15" s="1170">
        <v>3326</v>
      </c>
      <c r="G15" s="570">
        <v>4026</v>
      </c>
      <c r="H15" s="76"/>
    </row>
    <row r="16" spans="1:8" s="599" customFormat="1" x14ac:dyDescent="0.35">
      <c r="A16" s="605" t="s">
        <v>131</v>
      </c>
      <c r="B16" s="842" t="s">
        <v>617</v>
      </c>
      <c r="C16" s="572">
        <v>-2806</v>
      </c>
      <c r="D16" s="570">
        <v>-3090</v>
      </c>
      <c r="F16" s="572">
        <v>-1506</v>
      </c>
      <c r="G16" s="570">
        <v>-1340</v>
      </c>
      <c r="H16" s="76"/>
    </row>
    <row r="17" spans="1:8" s="599" customFormat="1" ht="15" thickBot="1" x14ac:dyDescent="0.4">
      <c r="A17" s="843" t="s">
        <v>132</v>
      </c>
      <c r="B17" s="843" t="s">
        <v>159</v>
      </c>
      <c r="C17" s="844">
        <v>85018</v>
      </c>
      <c r="D17" s="845">
        <v>183798</v>
      </c>
      <c r="F17" s="844">
        <v>48500</v>
      </c>
      <c r="G17" s="845">
        <v>146045</v>
      </c>
      <c r="H17" s="76"/>
    </row>
    <row r="18" spans="1:8" s="599" customFormat="1" ht="25.5" thickTop="1" x14ac:dyDescent="0.3">
      <c r="A18" s="573" t="s">
        <v>1807</v>
      </c>
      <c r="B18" s="573" t="s">
        <v>1808</v>
      </c>
      <c r="C18" s="580"/>
      <c r="D18" s="580"/>
      <c r="F18" s="580"/>
      <c r="G18" s="580"/>
    </row>
    <row r="19" spans="1:8" s="599" customFormat="1" ht="13" x14ac:dyDescent="0.3">
      <c r="A19" s="846"/>
      <c r="B19" s="846"/>
      <c r="C19" s="580"/>
      <c r="D19" s="580"/>
      <c r="F19" s="580"/>
      <c r="G19" s="580"/>
    </row>
    <row r="20" spans="1:8" s="599" customFormat="1" ht="13" x14ac:dyDescent="0.3">
      <c r="A20" s="846"/>
      <c r="B20" s="846"/>
      <c r="C20" s="580"/>
      <c r="D20" s="580"/>
      <c r="F20" s="580"/>
      <c r="G20" s="580"/>
    </row>
    <row r="21" spans="1:8" s="599" customFormat="1" ht="13" x14ac:dyDescent="0.35">
      <c r="A21" s="846"/>
      <c r="B21" s="846"/>
    </row>
    <row r="22" spans="1:8" s="15" customFormat="1" ht="16" thickBot="1" x14ac:dyDescent="0.4">
      <c r="A22" s="847" t="s">
        <v>724</v>
      </c>
      <c r="B22" s="847" t="s">
        <v>725</v>
      </c>
      <c r="C22" s="599"/>
      <c r="D22" s="599"/>
      <c r="E22" s="599"/>
      <c r="G22" s="549" t="s">
        <v>35</v>
      </c>
    </row>
    <row r="23" spans="1:8" s="55" customFormat="1" ht="16" thickTop="1" x14ac:dyDescent="0.35">
      <c r="A23" s="1526"/>
      <c r="B23" s="1526"/>
      <c r="C23" s="1599" t="s">
        <v>108</v>
      </c>
      <c r="D23" s="1599"/>
      <c r="E23" s="1599"/>
      <c r="F23" s="1525" t="s">
        <v>186</v>
      </c>
      <c r="G23" s="1525"/>
      <c r="H23" s="1525"/>
    </row>
    <row r="24" spans="1:8" s="599" customFormat="1" ht="26" x14ac:dyDescent="0.35">
      <c r="A24" s="1527"/>
      <c r="B24" s="1527"/>
      <c r="C24" s="594" t="s">
        <v>1593</v>
      </c>
      <c r="D24" s="595" t="s">
        <v>1592</v>
      </c>
      <c r="E24" s="595">
        <v>2023</v>
      </c>
      <c r="F24" s="594" t="s">
        <v>1593</v>
      </c>
      <c r="G24" s="595" t="s">
        <v>1592</v>
      </c>
      <c r="H24" s="595">
        <v>2023</v>
      </c>
    </row>
    <row r="25" spans="1:8" s="599" customFormat="1" ht="13" x14ac:dyDescent="0.35">
      <c r="A25" s="597"/>
      <c r="B25" s="597"/>
      <c r="C25" s="350"/>
      <c r="D25" s="598"/>
      <c r="E25" s="598"/>
      <c r="F25" s="350"/>
      <c r="G25" s="1266"/>
      <c r="H25" s="1266"/>
    </row>
    <row r="26" spans="1:8" s="599" customFormat="1" ht="13" x14ac:dyDescent="0.35">
      <c r="A26" s="555"/>
      <c r="B26" s="555"/>
      <c r="C26" s="600"/>
      <c r="D26" s="555"/>
      <c r="E26" s="555"/>
      <c r="F26" s="602"/>
    </row>
    <row r="27" spans="1:8" s="599" customFormat="1" ht="13" x14ac:dyDescent="0.35">
      <c r="A27" s="63" t="s">
        <v>848</v>
      </c>
      <c r="B27" s="63" t="s">
        <v>849</v>
      </c>
      <c r="C27" s="848">
        <v>3090</v>
      </c>
      <c r="D27" s="849">
        <v>1380</v>
      </c>
      <c r="E27" s="849">
        <v>1380</v>
      </c>
      <c r="F27" s="848">
        <v>1340</v>
      </c>
      <c r="G27" s="849">
        <v>869</v>
      </c>
      <c r="H27" s="849">
        <v>869</v>
      </c>
    </row>
    <row r="28" spans="1:8" s="599" customFormat="1" ht="13" x14ac:dyDescent="0.35">
      <c r="A28" s="605" t="s">
        <v>1002</v>
      </c>
      <c r="B28" s="605" t="s">
        <v>134</v>
      </c>
      <c r="C28" s="606">
        <v>-284</v>
      </c>
      <c r="D28" s="607">
        <v>-44</v>
      </c>
      <c r="E28" s="607">
        <v>1710</v>
      </c>
      <c r="F28" s="606">
        <v>166</v>
      </c>
      <c r="G28" s="607">
        <v>-48</v>
      </c>
      <c r="H28" s="607">
        <v>471</v>
      </c>
    </row>
    <row r="29" spans="1:8" s="169" customFormat="1" ht="15" thickBot="1" x14ac:dyDescent="0.4">
      <c r="A29" s="850" t="s">
        <v>856</v>
      </c>
      <c r="B29" s="850" t="s">
        <v>857</v>
      </c>
      <c r="C29" s="844">
        <v>2806</v>
      </c>
      <c r="D29" s="845">
        <v>1336</v>
      </c>
      <c r="E29" s="845">
        <v>3090</v>
      </c>
      <c r="F29" s="844">
        <v>1506</v>
      </c>
      <c r="G29" s="1267">
        <v>821</v>
      </c>
      <c r="H29" s="1267">
        <v>1340</v>
      </c>
    </row>
    <row r="30" spans="1:8" ht="15" thickTop="1" x14ac:dyDescent="0.35">
      <c r="C30" s="580"/>
      <c r="D30" s="580"/>
      <c r="E30" s="580"/>
      <c r="F30" s="580"/>
      <c r="G30" s="580"/>
    </row>
  </sheetData>
  <sheetProtection algorithmName="SHA-512" hashValue="EA5OaXz2NQXHrZF0XiRhkWmUlUcIcbsqfU7KlxEA/W5eAy98CBNMxUQR3SZQBaoEKw7nJwljIyRZM5m5nlWGeA==" saltValue="d1oSlXg2yBojPYBMCwrUng==" spinCount="100000" sheet="1" objects="1" scenarios="1"/>
  <mergeCells count="8">
    <mergeCell ref="A6:A7"/>
    <mergeCell ref="B6:B7"/>
    <mergeCell ref="C6:D6"/>
    <mergeCell ref="F6:G6"/>
    <mergeCell ref="A23:A24"/>
    <mergeCell ref="B23:B24"/>
    <mergeCell ref="C23:E23"/>
    <mergeCell ref="F23:H23"/>
  </mergeCells>
  <phoneticPr fontId="90" type="noConversion"/>
  <pageMargins left="0" right="0" top="0.74803149606299213" bottom="0.74803149606299213" header="0.31496062992125984" footer="0.31496062992125984"/>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1659A-FC35-4DA4-B4CD-32353A92FFD5}">
  <sheetPr>
    <tabColor rgb="FF92D050"/>
    <pageSetUpPr fitToPage="1"/>
  </sheetPr>
  <dimension ref="A1:O101"/>
  <sheetViews>
    <sheetView showGridLines="0" zoomScaleNormal="100" workbookViewId="0">
      <pane ySplit="2" topLeftCell="A3" activePane="bottomLeft" state="frozen"/>
      <selection pane="bottomLeft" activeCell="A3" sqref="A3"/>
    </sheetView>
  </sheetViews>
  <sheetFormatPr defaultColWidth="9.453125" defaultRowHeight="14" outlineLevelCol="1" x14ac:dyDescent="0.35"/>
  <cols>
    <col min="1" max="1" width="61" style="3" customWidth="1"/>
    <col min="2" max="2" width="58.54296875" style="3" customWidth="1" outlineLevel="1"/>
    <col min="3" max="3" width="12" style="3" customWidth="1"/>
    <col min="4" max="4" width="17" style="3" customWidth="1"/>
    <col min="5" max="5" width="17.453125" style="32" customWidth="1"/>
    <col min="6" max="6" width="12" style="32" customWidth="1"/>
    <col min="7" max="7" width="20" style="32" customWidth="1"/>
    <col min="8" max="8" width="20.453125" style="32" customWidth="1"/>
    <col min="9" max="9" width="16.54296875" style="32" customWidth="1"/>
    <col min="10" max="10" width="15.54296875" style="32" customWidth="1"/>
    <col min="11" max="16384" width="9.453125" style="32"/>
  </cols>
  <sheetData>
    <row r="1" spans="1:8" x14ac:dyDescent="0.35">
      <c r="A1" s="63" t="s">
        <v>1003</v>
      </c>
      <c r="B1" s="63" t="s">
        <v>1004</v>
      </c>
      <c r="C1" s="6"/>
      <c r="D1" s="6"/>
    </row>
    <row r="2" spans="1:8" ht="26" x14ac:dyDescent="0.35">
      <c r="A2" s="675" t="s">
        <v>1590</v>
      </c>
      <c r="B2" s="675" t="s">
        <v>1591</v>
      </c>
      <c r="C2" s="6"/>
      <c r="D2" s="6"/>
    </row>
    <row r="3" spans="1:8" x14ac:dyDescent="0.35">
      <c r="A3" s="6"/>
      <c r="B3" s="6"/>
      <c r="C3" s="6"/>
      <c r="D3" s="6"/>
    </row>
    <row r="4" spans="1:8" x14ac:dyDescent="0.35">
      <c r="A4" s="8"/>
      <c r="B4" s="8"/>
      <c r="C4" s="13"/>
      <c r="D4" s="13"/>
      <c r="F4" s="13"/>
      <c r="G4" s="13"/>
    </row>
    <row r="5" spans="1:8" ht="31" x14ac:dyDescent="0.35">
      <c r="A5" s="9" t="s">
        <v>877</v>
      </c>
      <c r="B5" s="9" t="s">
        <v>878</v>
      </c>
      <c r="C5" s="32"/>
      <c r="D5" s="32"/>
    </row>
    <row r="6" spans="1:8" ht="15.5" x14ac:dyDescent="0.35">
      <c r="A6" s="9" t="s">
        <v>879</v>
      </c>
      <c r="B6" s="15"/>
      <c r="C6" s="32"/>
      <c r="D6" s="32"/>
    </row>
    <row r="7" spans="1:8" x14ac:dyDescent="0.35">
      <c r="A7" s="10" t="s">
        <v>618</v>
      </c>
      <c r="B7" s="11" t="s">
        <v>203</v>
      </c>
      <c r="C7" s="32"/>
      <c r="D7" s="32"/>
      <c r="H7" s="102"/>
    </row>
    <row r="8" spans="1:8" ht="15.5" x14ac:dyDescent="0.35">
      <c r="A8" s="9"/>
      <c r="B8" s="15"/>
      <c r="C8" s="32"/>
      <c r="D8" s="32"/>
    </row>
    <row r="9" spans="1:8" ht="28.5" thickBot="1" x14ac:dyDescent="0.35">
      <c r="A9" s="676" t="s">
        <v>880</v>
      </c>
      <c r="B9" s="676" t="s">
        <v>881</v>
      </c>
      <c r="C9" s="32"/>
      <c r="D9" s="32"/>
      <c r="H9" s="677" t="s">
        <v>882</v>
      </c>
    </row>
    <row r="10" spans="1:8" ht="16" thickTop="1" x14ac:dyDescent="0.35">
      <c r="A10" s="1603"/>
      <c r="B10" s="1603"/>
      <c r="C10" s="678"/>
      <c r="D10" s="1519" t="s">
        <v>108</v>
      </c>
      <c r="E10" s="1519"/>
      <c r="G10" s="1519" t="s">
        <v>186</v>
      </c>
      <c r="H10" s="1519"/>
    </row>
    <row r="11" spans="1:8" x14ac:dyDescent="0.35">
      <c r="A11" s="1604"/>
      <c r="B11" s="1604"/>
      <c r="C11" s="679"/>
      <c r="D11" s="1344" t="s">
        <v>1607</v>
      </c>
      <c r="E11" s="1344" t="s">
        <v>1554</v>
      </c>
      <c r="G11" s="1344" t="s">
        <v>1607</v>
      </c>
      <c r="H11" s="1344" t="s">
        <v>1554</v>
      </c>
    </row>
    <row r="12" spans="1:8" ht="15.5" x14ac:dyDescent="0.35">
      <c r="A12" s="9"/>
      <c r="B12" s="15"/>
      <c r="C12" s="32"/>
      <c r="D12" s="32"/>
    </row>
    <row r="13" spans="1:8" ht="23" x14ac:dyDescent="0.25">
      <c r="A13" s="140" t="s">
        <v>422</v>
      </c>
      <c r="B13" s="680" t="s">
        <v>619</v>
      </c>
      <c r="C13" s="140"/>
      <c r="D13" s="681">
        <v>48792</v>
      </c>
      <c r="E13" s="681">
        <v>28381</v>
      </c>
      <c r="G13" s="681">
        <v>53304</v>
      </c>
      <c r="H13" s="681">
        <v>30943</v>
      </c>
    </row>
    <row r="14" spans="1:8" ht="23" x14ac:dyDescent="0.25">
      <c r="A14" s="140" t="s">
        <v>423</v>
      </c>
      <c r="B14" s="140" t="s">
        <v>424</v>
      </c>
      <c r="C14" s="682"/>
      <c r="D14" s="158">
        <v>163742</v>
      </c>
      <c r="E14" s="158">
        <v>196541</v>
      </c>
      <c r="G14" s="158">
        <v>101223</v>
      </c>
      <c r="H14" s="158">
        <v>130731</v>
      </c>
    </row>
    <row r="15" spans="1:8" ht="14.5" thickBot="1" x14ac:dyDescent="0.4">
      <c r="A15" s="683" t="s">
        <v>883</v>
      </c>
      <c r="B15" s="683" t="s">
        <v>884</v>
      </c>
      <c r="C15" s="683"/>
      <c r="D15" s="684">
        <v>212534</v>
      </c>
      <c r="E15" s="684">
        <v>224922</v>
      </c>
      <c r="G15" s="684">
        <v>154527</v>
      </c>
      <c r="H15" s="684">
        <v>161674</v>
      </c>
    </row>
    <row r="16" spans="1:8" ht="15.5" x14ac:dyDescent="0.35">
      <c r="A16" s="9"/>
      <c r="B16" s="15"/>
      <c r="C16" s="32"/>
      <c r="D16" s="32"/>
    </row>
    <row r="17" spans="1:8" ht="15.5" x14ac:dyDescent="0.35">
      <c r="A17" s="9"/>
      <c r="B17" s="15"/>
      <c r="C17" s="32"/>
      <c r="D17" s="685"/>
      <c r="E17" s="685"/>
      <c r="F17" s="13"/>
      <c r="G17" s="685"/>
      <c r="H17" s="685"/>
    </row>
    <row r="18" spans="1:8" ht="14.5" thickBot="1" x14ac:dyDescent="0.4">
      <c r="A18" s="10"/>
      <c r="B18" s="11"/>
      <c r="C18" s="32"/>
      <c r="D18" s="32"/>
      <c r="H18" s="102" t="s">
        <v>882</v>
      </c>
    </row>
    <row r="19" spans="1:8" ht="16" thickTop="1" x14ac:dyDescent="0.35">
      <c r="A19" s="1603"/>
      <c r="B19" s="1603"/>
      <c r="C19" s="678"/>
      <c r="D19" s="1519" t="s">
        <v>108</v>
      </c>
      <c r="E19" s="1519"/>
      <c r="G19" s="1519" t="s">
        <v>186</v>
      </c>
      <c r="H19" s="1519"/>
    </row>
    <row r="20" spans="1:8" x14ac:dyDescent="0.35">
      <c r="A20" s="1604"/>
      <c r="B20" s="1604"/>
      <c r="C20" s="679"/>
      <c r="D20" s="1344" t="s">
        <v>1607</v>
      </c>
      <c r="E20" s="1344" t="s">
        <v>1554</v>
      </c>
      <c r="F20" s="1190"/>
      <c r="G20" s="1344" t="s">
        <v>1607</v>
      </c>
      <c r="H20" s="1344" t="s">
        <v>1554</v>
      </c>
    </row>
    <row r="21" spans="1:8" x14ac:dyDescent="0.35">
      <c r="A21" s="8"/>
      <c r="B21" s="13"/>
      <c r="C21" s="13"/>
      <c r="D21" s="136"/>
      <c r="E21" s="136"/>
      <c r="G21" s="136"/>
      <c r="H21" s="136"/>
    </row>
    <row r="22" spans="1:8" x14ac:dyDescent="0.35">
      <c r="A22" s="8"/>
      <c r="B22" s="13"/>
      <c r="C22" s="13"/>
      <c r="D22" s="8"/>
      <c r="E22" s="8"/>
      <c r="G22" s="8"/>
      <c r="H22" s="6"/>
    </row>
    <row r="23" spans="1:8" x14ac:dyDescent="0.35">
      <c r="A23" s="138" t="s">
        <v>209</v>
      </c>
      <c r="B23" s="138" t="s">
        <v>212</v>
      </c>
      <c r="C23" s="138"/>
      <c r="D23" s="8"/>
      <c r="E23" s="8"/>
      <c r="G23" s="8"/>
      <c r="H23" s="6"/>
    </row>
    <row r="24" spans="1:8" ht="23" x14ac:dyDescent="0.3">
      <c r="A24" s="140" t="s">
        <v>523</v>
      </c>
      <c r="B24" s="140" t="s">
        <v>524</v>
      </c>
      <c r="C24" s="140"/>
      <c r="D24" s="681">
        <v>172106</v>
      </c>
      <c r="E24" s="681">
        <v>194928</v>
      </c>
      <c r="F24" s="990"/>
      <c r="G24" s="681">
        <v>107816</v>
      </c>
      <c r="H24" s="681">
        <v>128213</v>
      </c>
    </row>
    <row r="25" spans="1:8" ht="23" x14ac:dyDescent="0.3">
      <c r="A25" s="140" t="s">
        <v>1320</v>
      </c>
      <c r="B25" s="140" t="s">
        <v>1095</v>
      </c>
      <c r="C25" s="989"/>
      <c r="D25" s="991">
        <v>18447</v>
      </c>
      <c r="E25" s="681">
        <v>8273</v>
      </c>
      <c r="F25" s="990"/>
      <c r="G25" s="991">
        <v>0</v>
      </c>
      <c r="H25" s="991">
        <v>0</v>
      </c>
    </row>
    <row r="26" spans="1:8" x14ac:dyDescent="0.25">
      <c r="A26" s="140" t="s">
        <v>525</v>
      </c>
      <c r="B26" s="140" t="s">
        <v>526</v>
      </c>
      <c r="C26" s="682"/>
      <c r="D26" s="150">
        <v>12647</v>
      </c>
      <c r="E26" s="681">
        <v>23907</v>
      </c>
      <c r="G26" s="150">
        <v>9814</v>
      </c>
      <c r="H26" s="681">
        <v>20289</v>
      </c>
    </row>
    <row r="27" spans="1:8" x14ac:dyDescent="0.25">
      <c r="A27" s="140" t="s">
        <v>427</v>
      </c>
      <c r="B27" s="140" t="s">
        <v>425</v>
      </c>
      <c r="C27" s="682"/>
      <c r="D27" s="158">
        <v>4589</v>
      </c>
      <c r="E27" s="681">
        <v>4418</v>
      </c>
      <c r="G27" s="158">
        <v>1200</v>
      </c>
      <c r="H27" s="681">
        <v>1279</v>
      </c>
    </row>
    <row r="28" spans="1:8" x14ac:dyDescent="0.25">
      <c r="A28" s="140" t="s">
        <v>428</v>
      </c>
      <c r="B28" s="140" t="s">
        <v>426</v>
      </c>
      <c r="C28" s="682"/>
      <c r="D28" s="158">
        <v>30413</v>
      </c>
      <c r="E28" s="681">
        <v>20165</v>
      </c>
      <c r="G28" s="158">
        <v>29893</v>
      </c>
      <c r="H28" s="681">
        <v>19936</v>
      </c>
    </row>
    <row r="29" spans="1:8" x14ac:dyDescent="0.25">
      <c r="A29" s="140" t="s">
        <v>885</v>
      </c>
      <c r="B29" s="140" t="s">
        <v>886</v>
      </c>
      <c r="C29" s="682"/>
      <c r="D29" s="686">
        <v>0</v>
      </c>
      <c r="E29" s="686">
        <v>0</v>
      </c>
      <c r="G29" s="150">
        <v>23474</v>
      </c>
      <c r="H29" s="681">
        <v>11057</v>
      </c>
    </row>
    <row r="30" spans="1:8" x14ac:dyDescent="0.35">
      <c r="A30" s="687"/>
      <c r="B30" s="687"/>
      <c r="C30" s="687"/>
      <c r="D30" s="688">
        <v>238202</v>
      </c>
      <c r="E30" s="688">
        <v>251691</v>
      </c>
      <c r="G30" s="688">
        <v>172197</v>
      </c>
      <c r="H30" s="688">
        <v>180774</v>
      </c>
    </row>
    <row r="31" spans="1:8" ht="23" x14ac:dyDescent="0.35">
      <c r="A31" s="138" t="s">
        <v>726</v>
      </c>
      <c r="B31" s="138" t="s">
        <v>716</v>
      </c>
      <c r="C31" s="138"/>
      <c r="D31" s="689"/>
      <c r="E31" s="689"/>
      <c r="G31" s="689"/>
      <c r="H31" s="689"/>
    </row>
    <row r="32" spans="1:8" ht="23" x14ac:dyDescent="0.3">
      <c r="A32" s="140" t="s">
        <v>523</v>
      </c>
      <c r="B32" s="140" t="s">
        <v>524</v>
      </c>
      <c r="C32" s="140"/>
      <c r="D32" s="531">
        <v>-23676</v>
      </c>
      <c r="E32" s="531">
        <v>-24752</v>
      </c>
      <c r="F32" s="990"/>
      <c r="G32" s="531">
        <v>-17263</v>
      </c>
      <c r="H32" s="531">
        <v>-18682</v>
      </c>
    </row>
    <row r="33" spans="1:8" ht="23" x14ac:dyDescent="0.3">
      <c r="A33" s="140" t="s">
        <v>1320</v>
      </c>
      <c r="B33" s="140" t="s">
        <v>1095</v>
      </c>
      <c r="C33" s="140"/>
      <c r="D33" s="531">
        <v>-15</v>
      </c>
      <c r="E33" s="531">
        <v>-17</v>
      </c>
      <c r="F33" s="990"/>
      <c r="G33" s="991">
        <v>0</v>
      </c>
      <c r="H33" s="991">
        <v>0</v>
      </c>
    </row>
    <row r="34" spans="1:8" x14ac:dyDescent="0.25">
      <c r="A34" s="59" t="s">
        <v>525</v>
      </c>
      <c r="B34" s="59" t="s">
        <v>526</v>
      </c>
      <c r="C34" s="59"/>
      <c r="D34" s="21">
        <v>-342</v>
      </c>
      <c r="E34" s="531">
        <v>-360</v>
      </c>
      <c r="G34" s="21">
        <v>-323</v>
      </c>
      <c r="H34" s="531">
        <v>-348</v>
      </c>
    </row>
    <row r="35" spans="1:8" x14ac:dyDescent="0.25">
      <c r="A35" s="140" t="s">
        <v>427</v>
      </c>
      <c r="B35" s="140" t="s">
        <v>425</v>
      </c>
      <c r="C35" s="59"/>
      <c r="D35" s="531">
        <v>-1582</v>
      </c>
      <c r="E35" s="531">
        <v>-1600</v>
      </c>
      <c r="G35" s="531">
        <v>-21</v>
      </c>
      <c r="H35" s="531">
        <v>-20</v>
      </c>
    </row>
    <row r="36" spans="1:8" x14ac:dyDescent="0.25">
      <c r="A36" s="140" t="s">
        <v>428</v>
      </c>
      <c r="B36" s="140" t="s">
        <v>426</v>
      </c>
      <c r="C36" s="59"/>
      <c r="D36" s="531">
        <v>-53</v>
      </c>
      <c r="E36" s="531">
        <v>-40</v>
      </c>
      <c r="G36" s="531">
        <v>-52</v>
      </c>
      <c r="H36" s="531">
        <v>-40</v>
      </c>
    </row>
    <row r="37" spans="1:8" x14ac:dyDescent="0.25">
      <c r="A37" s="140" t="s">
        <v>885</v>
      </c>
      <c r="B37" s="140" t="s">
        <v>886</v>
      </c>
      <c r="C37" s="682"/>
      <c r="D37" s="686">
        <v>0</v>
      </c>
      <c r="E37" s="531">
        <v>0</v>
      </c>
      <c r="G37" s="150">
        <v>-11</v>
      </c>
      <c r="H37" s="531">
        <v>-10</v>
      </c>
    </row>
    <row r="38" spans="1:8" ht="14.5" thickBot="1" x14ac:dyDescent="0.4">
      <c r="A38" s="690"/>
      <c r="B38" s="690"/>
      <c r="C38" s="690"/>
      <c r="D38" s="691">
        <v>-25668</v>
      </c>
      <c r="E38" s="691">
        <v>-26769</v>
      </c>
      <c r="G38" s="691">
        <v>-17670</v>
      </c>
      <c r="H38" s="691">
        <v>-19100</v>
      </c>
    </row>
    <row r="39" spans="1:8" x14ac:dyDescent="0.35">
      <c r="A39" s="138" t="s">
        <v>210</v>
      </c>
      <c r="B39" s="138" t="s">
        <v>213</v>
      </c>
      <c r="C39" s="138"/>
      <c r="D39" s="689"/>
      <c r="E39" s="689"/>
      <c r="G39" s="689"/>
      <c r="H39" s="25"/>
    </row>
    <row r="40" spans="1:8" ht="23" x14ac:dyDescent="0.3">
      <c r="A40" s="140" t="s">
        <v>523</v>
      </c>
      <c r="B40" s="140" t="s">
        <v>524</v>
      </c>
      <c r="C40" s="140"/>
      <c r="D40" s="681">
        <v>148430</v>
      </c>
      <c r="E40" s="681">
        <v>170176</v>
      </c>
      <c r="F40" s="990"/>
      <c r="G40" s="681">
        <v>90553</v>
      </c>
      <c r="H40" s="681">
        <v>109531</v>
      </c>
    </row>
    <row r="41" spans="1:8" ht="23" x14ac:dyDescent="0.3">
      <c r="A41" s="140" t="s">
        <v>1320</v>
      </c>
      <c r="B41" s="140" t="s">
        <v>1095</v>
      </c>
      <c r="C41" s="140"/>
      <c r="D41" s="681">
        <v>18432</v>
      </c>
      <c r="E41" s="681">
        <v>8256</v>
      </c>
      <c r="F41" s="990"/>
      <c r="G41" s="991">
        <v>0</v>
      </c>
      <c r="H41" s="991">
        <v>0</v>
      </c>
    </row>
    <row r="42" spans="1:8" x14ac:dyDescent="0.25">
      <c r="A42" s="59" t="s">
        <v>525</v>
      </c>
      <c r="B42" s="59" t="s">
        <v>526</v>
      </c>
      <c r="C42" s="59"/>
      <c r="D42" s="58">
        <v>12305</v>
      </c>
      <c r="E42" s="681">
        <v>23547</v>
      </c>
      <c r="G42" s="58">
        <v>9491</v>
      </c>
      <c r="H42" s="681">
        <v>19941</v>
      </c>
    </row>
    <row r="43" spans="1:8" x14ac:dyDescent="0.25">
      <c r="A43" s="140" t="s">
        <v>427</v>
      </c>
      <c r="B43" s="140" t="s">
        <v>425</v>
      </c>
      <c r="C43" s="59"/>
      <c r="D43" s="681">
        <v>3007</v>
      </c>
      <c r="E43" s="681">
        <v>2818</v>
      </c>
      <c r="G43" s="681">
        <v>1179</v>
      </c>
      <c r="H43" s="681">
        <v>1259</v>
      </c>
    </row>
    <row r="44" spans="1:8" x14ac:dyDescent="0.25">
      <c r="A44" s="140" t="s">
        <v>428</v>
      </c>
      <c r="B44" s="140" t="s">
        <v>426</v>
      </c>
      <c r="C44" s="682"/>
      <c r="D44" s="158">
        <v>30360</v>
      </c>
      <c r="E44" s="681">
        <v>20125</v>
      </c>
      <c r="G44" s="158">
        <v>29841</v>
      </c>
      <c r="H44" s="681">
        <v>19896</v>
      </c>
    </row>
    <row r="45" spans="1:8" x14ac:dyDescent="0.25">
      <c r="A45" s="140" t="s">
        <v>885</v>
      </c>
      <c r="B45" s="140" t="s">
        <v>886</v>
      </c>
      <c r="C45" s="682"/>
      <c r="D45" s="686">
        <v>0</v>
      </c>
      <c r="E45" s="686">
        <v>0</v>
      </c>
      <c r="G45" s="150">
        <v>23463</v>
      </c>
      <c r="H45" s="681">
        <v>11047</v>
      </c>
    </row>
    <row r="46" spans="1:8" ht="14.5" thickBot="1" x14ac:dyDescent="0.4">
      <c r="A46" s="687"/>
      <c r="B46" s="687"/>
      <c r="C46" s="687"/>
      <c r="D46" s="684">
        <v>212534</v>
      </c>
      <c r="E46" s="684">
        <v>224922</v>
      </c>
      <c r="G46" s="684">
        <v>154527</v>
      </c>
      <c r="H46" s="684">
        <v>161674</v>
      </c>
    </row>
    <row r="47" spans="1:8" x14ac:dyDescent="0.35">
      <c r="A47" s="692"/>
      <c r="B47" s="693"/>
      <c r="C47" s="693"/>
      <c r="D47" s="685"/>
      <c r="E47" s="685"/>
      <c r="G47" s="685"/>
      <c r="H47" s="685"/>
    </row>
    <row r="48" spans="1:8" ht="28.5" thickBot="1" x14ac:dyDescent="0.35">
      <c r="A48" s="694" t="s">
        <v>211</v>
      </c>
      <c r="B48" s="695" t="s">
        <v>527</v>
      </c>
      <c r="C48" s="694"/>
      <c r="D48" s="696"/>
      <c r="E48" s="697"/>
    </row>
    <row r="49" spans="1:10" s="699" customFormat="1" ht="16" thickTop="1" x14ac:dyDescent="0.35">
      <c r="A49" s="1600"/>
      <c r="B49" s="1600"/>
      <c r="C49" s="698"/>
      <c r="D49" s="1602" t="s">
        <v>108</v>
      </c>
      <c r="E49" s="1602"/>
      <c r="F49" s="1602"/>
      <c r="H49" s="1602" t="s">
        <v>186</v>
      </c>
      <c r="I49" s="1602"/>
      <c r="J49" s="1602"/>
    </row>
    <row r="50" spans="1:10" s="700" customFormat="1" x14ac:dyDescent="0.35">
      <c r="A50" s="1601"/>
      <c r="B50" s="1601"/>
      <c r="C50" s="701"/>
      <c r="D50" s="702" t="s">
        <v>1593</v>
      </c>
      <c r="E50" s="702" t="s">
        <v>1592</v>
      </c>
      <c r="F50" s="702">
        <v>2023</v>
      </c>
      <c r="H50" s="702" t="s">
        <v>1593</v>
      </c>
      <c r="I50" s="702" t="s">
        <v>1592</v>
      </c>
      <c r="J50" s="702">
        <v>2023</v>
      </c>
    </row>
    <row r="51" spans="1:10" s="703" customFormat="1" ht="13" x14ac:dyDescent="0.3">
      <c r="A51" s="597"/>
      <c r="B51" s="597"/>
      <c r="C51" s="597"/>
      <c r="D51" s="598"/>
      <c r="E51" s="598"/>
      <c r="F51" s="598"/>
      <c r="H51" s="598"/>
      <c r="I51" s="598"/>
      <c r="J51" s="598"/>
    </row>
    <row r="52" spans="1:10" s="703" customFormat="1" ht="13" x14ac:dyDescent="0.3">
      <c r="A52" s="597"/>
      <c r="B52" s="597"/>
      <c r="C52" s="597"/>
      <c r="D52" s="598"/>
      <c r="E52" s="598"/>
      <c r="F52" s="598"/>
      <c r="H52" s="598"/>
      <c r="I52" s="598"/>
      <c r="J52" s="598"/>
    </row>
    <row r="53" spans="1:10" x14ac:dyDescent="0.35">
      <c r="A53" s="538" t="s">
        <v>848</v>
      </c>
      <c r="B53" s="538" t="s">
        <v>849</v>
      </c>
      <c r="C53" s="538"/>
      <c r="D53" s="704">
        <v>26769</v>
      </c>
      <c r="E53" s="704">
        <v>19957</v>
      </c>
      <c r="F53" s="704">
        <v>19957</v>
      </c>
      <c r="H53" s="160">
        <v>19100</v>
      </c>
      <c r="I53" s="160">
        <v>16411</v>
      </c>
      <c r="J53" s="160">
        <v>16411</v>
      </c>
    </row>
    <row r="54" spans="1:10" x14ac:dyDescent="0.35">
      <c r="A54" s="59" t="s">
        <v>887</v>
      </c>
      <c r="B54" s="59" t="s">
        <v>888</v>
      </c>
      <c r="C54" s="59"/>
      <c r="D54" s="21">
        <v>-394</v>
      </c>
      <c r="E54" s="21">
        <v>-322</v>
      </c>
      <c r="F54" s="21">
        <v>-2048</v>
      </c>
      <c r="H54" s="21">
        <v>-388</v>
      </c>
      <c r="I54" s="21">
        <v>-314</v>
      </c>
      <c r="J54" s="21">
        <v>-1789</v>
      </c>
    </row>
    <row r="55" spans="1:10" x14ac:dyDescent="0.35">
      <c r="A55" s="705" t="s">
        <v>727</v>
      </c>
      <c r="B55" s="705" t="s">
        <v>718</v>
      </c>
      <c r="C55" s="705"/>
      <c r="D55" s="37">
        <v>-707</v>
      </c>
      <c r="E55" s="37">
        <v>134</v>
      </c>
      <c r="F55" s="37">
        <v>8860</v>
      </c>
      <c r="H55" s="37">
        <v>-1042</v>
      </c>
      <c r="I55" s="37">
        <v>12</v>
      </c>
      <c r="J55" s="37">
        <v>4478</v>
      </c>
    </row>
    <row r="56" spans="1:10" ht="14.5" thickBot="1" x14ac:dyDescent="0.4">
      <c r="A56" s="690" t="s">
        <v>856</v>
      </c>
      <c r="B56" s="683" t="s">
        <v>857</v>
      </c>
      <c r="C56" s="690"/>
      <c r="D56" s="691">
        <v>25668</v>
      </c>
      <c r="E56" s="691">
        <v>19769</v>
      </c>
      <c r="F56" s="691">
        <v>26769</v>
      </c>
      <c r="H56" s="691">
        <v>17670</v>
      </c>
      <c r="I56" s="691">
        <v>16109</v>
      </c>
      <c r="J56" s="691">
        <v>19100</v>
      </c>
    </row>
    <row r="57" spans="1:10" x14ac:dyDescent="0.35">
      <c r="A57" s="706"/>
      <c r="B57" s="707"/>
      <c r="C57" s="707"/>
      <c r="D57" s="707"/>
      <c r="F57" s="707"/>
      <c r="H57" s="707"/>
      <c r="J57" s="707"/>
    </row>
    <row r="58" spans="1:10" x14ac:dyDescent="0.35">
      <c r="A58" s="706"/>
      <c r="B58" s="707"/>
      <c r="C58" s="707"/>
      <c r="D58" s="696"/>
      <c r="E58" s="696"/>
      <c r="G58" s="696"/>
      <c r="H58" s="696"/>
    </row>
    <row r="59" spans="1:10" x14ac:dyDescent="0.35">
      <c r="A59" s="10" t="s">
        <v>889</v>
      </c>
      <c r="B59" s="11" t="s">
        <v>890</v>
      </c>
      <c r="C59" s="32"/>
      <c r="D59" s="32"/>
    </row>
    <row r="60" spans="1:10" ht="14.5" thickBot="1" x14ac:dyDescent="0.4">
      <c r="A60" s="10"/>
      <c r="B60" s="11"/>
      <c r="C60" s="32"/>
      <c r="D60" s="32"/>
      <c r="H60" s="102" t="s">
        <v>882</v>
      </c>
    </row>
    <row r="61" spans="1:10" ht="16" thickTop="1" x14ac:dyDescent="0.35">
      <c r="A61" s="1603"/>
      <c r="B61" s="1603"/>
      <c r="C61" s="32"/>
      <c r="D61" s="1519" t="s">
        <v>108</v>
      </c>
      <c r="E61" s="1519"/>
      <c r="G61" s="1519" t="s">
        <v>186</v>
      </c>
      <c r="H61" s="1519"/>
    </row>
    <row r="62" spans="1:10" x14ac:dyDescent="0.35">
      <c r="A62" s="1604"/>
      <c r="B62" s="1604"/>
      <c r="C62" s="32"/>
      <c r="D62" s="1344" t="s">
        <v>1607</v>
      </c>
      <c r="E62" s="1344" t="s">
        <v>1554</v>
      </c>
      <c r="F62" s="1190"/>
      <c r="G62" s="1344" t="s">
        <v>1607</v>
      </c>
      <c r="H62" s="1344" t="s">
        <v>1554</v>
      </c>
    </row>
    <row r="63" spans="1:10" x14ac:dyDescent="0.35">
      <c r="A63" s="8"/>
      <c r="B63" s="13"/>
      <c r="C63" s="32"/>
      <c r="D63" s="136"/>
      <c r="E63" s="136"/>
      <c r="G63" s="136"/>
      <c r="H63" s="136"/>
    </row>
    <row r="64" spans="1:10" x14ac:dyDescent="0.35">
      <c r="A64" s="63" t="s">
        <v>573</v>
      </c>
      <c r="B64" s="708" t="s">
        <v>572</v>
      </c>
      <c r="C64" s="32"/>
      <c r="D64" s="136"/>
      <c r="E64" s="136"/>
      <c r="G64" s="136"/>
      <c r="H64" s="136"/>
    </row>
    <row r="65" spans="1:15" s="713" customFormat="1" ht="23" x14ac:dyDescent="0.25">
      <c r="A65" s="709" t="s">
        <v>1564</v>
      </c>
      <c r="B65" s="710" t="s">
        <v>1565</v>
      </c>
      <c r="C65" s="119"/>
      <c r="D65" s="1023">
        <v>8573</v>
      </c>
      <c r="E65" s="992">
        <v>32286</v>
      </c>
      <c r="F65" s="176"/>
      <c r="G65" s="711">
        <v>0</v>
      </c>
      <c r="H65" s="992">
        <v>0</v>
      </c>
      <c r="I65" s="712"/>
      <c r="N65" s="1354"/>
      <c r="O65" s="1354"/>
    </row>
    <row r="66" spans="1:15" s="713" customFormat="1" ht="34.5" x14ac:dyDescent="0.25">
      <c r="A66" s="709" t="s">
        <v>1664</v>
      </c>
      <c r="B66" s="710" t="s">
        <v>1809</v>
      </c>
      <c r="C66" s="119"/>
      <c r="D66" s="1023">
        <v>39067</v>
      </c>
      <c r="E66" s="992">
        <v>0</v>
      </c>
      <c r="F66" s="176"/>
      <c r="G66" s="711">
        <v>0</v>
      </c>
      <c r="H66" s="992">
        <v>0</v>
      </c>
      <c r="I66" s="712"/>
      <c r="N66" s="1354"/>
      <c r="O66" s="1354"/>
    </row>
    <row r="67" spans="1:15" s="713" customFormat="1" x14ac:dyDescent="0.25">
      <c r="A67" s="714" t="s">
        <v>214</v>
      </c>
      <c r="B67" s="714" t="s">
        <v>215</v>
      </c>
      <c r="C67" s="119"/>
      <c r="D67" s="681">
        <v>302</v>
      </c>
      <c r="E67" s="716">
        <v>18</v>
      </c>
      <c r="F67" s="176"/>
      <c r="G67" s="681">
        <v>299</v>
      </c>
      <c r="H67" s="716">
        <v>11</v>
      </c>
      <c r="I67" s="712"/>
      <c r="N67" s="1354"/>
      <c r="O67" s="1354"/>
    </row>
    <row r="68" spans="1:15" s="713" customFormat="1" x14ac:dyDescent="0.25">
      <c r="A68" s="1362" t="s">
        <v>431</v>
      </c>
      <c r="B68" s="1362" t="s">
        <v>135</v>
      </c>
      <c r="C68" s="119"/>
      <c r="D68" s="681">
        <v>29384</v>
      </c>
      <c r="E68" s="681">
        <v>16718</v>
      </c>
      <c r="F68" s="51"/>
      <c r="G68" s="681">
        <v>13623</v>
      </c>
      <c r="H68" s="681">
        <v>6443</v>
      </c>
      <c r="I68" s="712"/>
      <c r="N68" s="1354"/>
      <c r="O68" s="1354"/>
    </row>
    <row r="69" spans="1:15" s="713" customFormat="1" x14ac:dyDescent="0.25">
      <c r="A69" s="1362" t="s">
        <v>1551</v>
      </c>
      <c r="B69" s="1362" t="s">
        <v>1550</v>
      </c>
      <c r="C69" s="119"/>
      <c r="D69" s="681">
        <v>1514</v>
      </c>
      <c r="E69" s="1138">
        <v>586</v>
      </c>
      <c r="F69" s="51"/>
      <c r="G69" s="681">
        <v>1514</v>
      </c>
      <c r="H69" s="1138">
        <v>586</v>
      </c>
      <c r="I69" s="712"/>
      <c r="N69" s="1355"/>
      <c r="O69" s="1354"/>
    </row>
    <row r="70" spans="1:15" s="713" customFormat="1" x14ac:dyDescent="0.25">
      <c r="A70" s="714" t="s">
        <v>727</v>
      </c>
      <c r="B70" s="714" t="s">
        <v>717</v>
      </c>
      <c r="C70" s="119"/>
      <c r="D70" s="681">
        <v>-1818</v>
      </c>
      <c r="E70" s="716">
        <v>-1636</v>
      </c>
      <c r="F70" s="176"/>
      <c r="G70" s="681">
        <v>-1497</v>
      </c>
      <c r="H70" s="716">
        <v>-1287</v>
      </c>
      <c r="I70" s="712"/>
      <c r="N70" s="1354"/>
      <c r="O70" s="1354"/>
    </row>
    <row r="71" spans="1:15" s="713" customFormat="1" x14ac:dyDescent="0.25">
      <c r="A71" s="714" t="s">
        <v>891</v>
      </c>
      <c r="B71" s="714" t="s">
        <v>892</v>
      </c>
      <c r="C71" s="119"/>
      <c r="D71" s="715">
        <v>0</v>
      </c>
      <c r="E71" s="1138">
        <v>0</v>
      </c>
      <c r="F71" s="176"/>
      <c r="G71" s="681">
        <v>15</v>
      </c>
      <c r="H71" s="716">
        <v>26</v>
      </c>
      <c r="I71" s="712"/>
      <c r="N71" s="1354"/>
      <c r="O71" s="1354"/>
    </row>
    <row r="72" spans="1:15" s="713" customFormat="1" x14ac:dyDescent="0.25">
      <c r="A72" s="714" t="s">
        <v>1810</v>
      </c>
      <c r="B72" s="714" t="s">
        <v>1811</v>
      </c>
      <c r="C72" s="119"/>
      <c r="D72" s="715">
        <v>0</v>
      </c>
      <c r="E72" s="1138">
        <v>0</v>
      </c>
      <c r="F72" s="176"/>
      <c r="G72" s="681">
        <v>15641</v>
      </c>
      <c r="H72" s="716">
        <v>4000</v>
      </c>
      <c r="I72" s="712"/>
      <c r="N72" s="1354"/>
      <c r="O72" s="1354"/>
    </row>
    <row r="73" spans="1:15" s="713" customFormat="1" x14ac:dyDescent="0.25">
      <c r="A73" s="714" t="s">
        <v>893</v>
      </c>
      <c r="B73" s="714" t="s">
        <v>894</v>
      </c>
      <c r="C73" s="119"/>
      <c r="D73" s="715">
        <v>0</v>
      </c>
      <c r="E73" s="715">
        <v>0</v>
      </c>
      <c r="F73" s="176"/>
      <c r="G73" s="681">
        <v>37217</v>
      </c>
      <c r="H73" s="716">
        <v>26837</v>
      </c>
      <c r="I73" s="33"/>
      <c r="N73" s="1354"/>
      <c r="O73" s="1354"/>
    </row>
    <row r="74" spans="1:15" s="713" customFormat="1" x14ac:dyDescent="0.25">
      <c r="A74" s="714" t="s">
        <v>895</v>
      </c>
      <c r="B74" s="714" t="s">
        <v>896</v>
      </c>
      <c r="C74" s="119"/>
      <c r="D74" s="715">
        <v>0</v>
      </c>
      <c r="E74" s="715">
        <v>0</v>
      </c>
      <c r="F74" s="176"/>
      <c r="G74" s="681">
        <v>8848</v>
      </c>
      <c r="H74" s="716">
        <v>14630</v>
      </c>
      <c r="I74" s="712"/>
      <c r="N74" s="1354"/>
      <c r="O74" s="1354"/>
    </row>
    <row r="75" spans="1:15" s="713" customFormat="1" ht="23" x14ac:dyDescent="0.25">
      <c r="A75" s="714" t="s">
        <v>897</v>
      </c>
      <c r="B75" s="714" t="s">
        <v>898</v>
      </c>
      <c r="C75" s="119"/>
      <c r="D75" s="715">
        <v>0</v>
      </c>
      <c r="E75" s="715">
        <v>0</v>
      </c>
      <c r="F75" s="176"/>
      <c r="G75" s="681">
        <v>-27</v>
      </c>
      <c r="H75" s="716">
        <v>-21</v>
      </c>
      <c r="I75" s="712"/>
      <c r="N75" s="1354"/>
      <c r="O75" s="1354"/>
    </row>
    <row r="76" spans="1:15" ht="14.5" thickBot="1" x14ac:dyDescent="0.4">
      <c r="A76" s="690" t="s">
        <v>899</v>
      </c>
      <c r="B76" s="683" t="s">
        <v>900</v>
      </c>
      <c r="C76" s="119"/>
      <c r="D76" s="691">
        <v>77022</v>
      </c>
      <c r="E76" s="691">
        <v>47972</v>
      </c>
      <c r="F76" s="176"/>
      <c r="G76" s="691">
        <v>75633</v>
      </c>
      <c r="H76" s="691">
        <v>51225</v>
      </c>
      <c r="I76" s="712"/>
      <c r="N76" s="1354"/>
      <c r="O76" s="1354"/>
    </row>
    <row r="77" spans="1:15" ht="40" x14ac:dyDescent="0.25">
      <c r="A77" s="663" t="s">
        <v>1566</v>
      </c>
      <c r="B77" s="65" t="s">
        <v>1567</v>
      </c>
      <c r="C77" s="717"/>
      <c r="D77" s="33"/>
    </row>
    <row r="78" spans="1:15" s="713" customFormat="1" x14ac:dyDescent="0.25">
      <c r="A78" s="718"/>
      <c r="B78" s="34"/>
      <c r="C78" s="32"/>
      <c r="D78" s="574"/>
      <c r="E78" s="574"/>
      <c r="F78" s="182"/>
      <c r="G78" s="574"/>
      <c r="H78" s="719"/>
      <c r="I78" s="719"/>
    </row>
    <row r="79" spans="1:15" ht="14.5" thickBot="1" x14ac:dyDescent="0.4">
      <c r="A79" s="10" t="s">
        <v>901</v>
      </c>
      <c r="B79" s="11" t="s">
        <v>786</v>
      </c>
      <c r="C79" s="32"/>
      <c r="D79" s="32"/>
      <c r="H79" s="102" t="s">
        <v>882</v>
      </c>
      <c r="I79" s="102"/>
    </row>
    <row r="80" spans="1:15" ht="16" thickTop="1" x14ac:dyDescent="0.35">
      <c r="A80" s="1603"/>
      <c r="B80" s="1603"/>
      <c r="C80" s="32"/>
      <c r="D80" s="1519" t="s">
        <v>108</v>
      </c>
      <c r="E80" s="1519"/>
      <c r="G80" s="1519" t="s">
        <v>186</v>
      </c>
      <c r="H80" s="1519"/>
    </row>
    <row r="81" spans="1:8" x14ac:dyDescent="0.35">
      <c r="A81" s="1604"/>
      <c r="B81" s="1604"/>
      <c r="C81" s="32"/>
      <c r="D81" s="1344" t="s">
        <v>1607</v>
      </c>
      <c r="E81" s="1344" t="s">
        <v>1554</v>
      </c>
      <c r="F81" s="1190"/>
      <c r="G81" s="1344" t="s">
        <v>1607</v>
      </c>
      <c r="H81" s="1344" t="s">
        <v>1554</v>
      </c>
    </row>
    <row r="82" spans="1:8" s="713" customFormat="1" x14ac:dyDescent="0.25">
      <c r="A82" s="718"/>
      <c r="B82" s="34"/>
      <c r="C82" s="32"/>
      <c r="D82" s="574"/>
      <c r="E82" s="574"/>
      <c r="F82" s="182"/>
      <c r="G82" s="574"/>
      <c r="H82" s="719"/>
    </row>
    <row r="83" spans="1:8" x14ac:dyDescent="0.25">
      <c r="A83" s="709" t="s">
        <v>514</v>
      </c>
      <c r="B83" s="710" t="s">
        <v>902</v>
      </c>
      <c r="C83" s="119"/>
      <c r="D83" s="711">
        <v>447</v>
      </c>
      <c r="E83" s="711">
        <v>447</v>
      </c>
      <c r="F83" s="176"/>
      <c r="G83" s="711">
        <v>447</v>
      </c>
      <c r="H83" s="711">
        <v>447</v>
      </c>
    </row>
    <row r="84" spans="1:8" x14ac:dyDescent="0.25">
      <c r="A84" s="714" t="s">
        <v>787</v>
      </c>
      <c r="B84" s="714" t="s">
        <v>788</v>
      </c>
      <c r="C84" s="119"/>
      <c r="D84" s="681">
        <v>1903</v>
      </c>
      <c r="E84" s="716">
        <v>2109</v>
      </c>
      <c r="F84" s="176"/>
      <c r="G84" s="681">
        <v>1150</v>
      </c>
      <c r="H84" s="716">
        <v>1055</v>
      </c>
    </row>
    <row r="85" spans="1:8" ht="14.5" thickBot="1" x14ac:dyDescent="0.4">
      <c r="A85" s="683" t="s">
        <v>515</v>
      </c>
      <c r="B85" s="683" t="s">
        <v>903</v>
      </c>
      <c r="C85" s="119"/>
      <c r="D85" s="684">
        <v>2350</v>
      </c>
      <c r="E85" s="684">
        <v>2556</v>
      </c>
      <c r="F85" s="176"/>
      <c r="G85" s="684">
        <v>1597</v>
      </c>
      <c r="H85" s="684">
        <v>1502</v>
      </c>
    </row>
    <row r="86" spans="1:8" x14ac:dyDescent="0.35">
      <c r="A86" s="706"/>
      <c r="B86" s="706"/>
      <c r="C86" s="32"/>
      <c r="D86" s="32"/>
    </row>
    <row r="87" spans="1:8" x14ac:dyDescent="0.35">
      <c r="A87" s="706"/>
      <c r="B87" s="706"/>
      <c r="C87" s="32"/>
      <c r="D87" s="685"/>
      <c r="E87" s="685"/>
      <c r="G87" s="685"/>
      <c r="H87" s="685"/>
    </row>
    <row r="88" spans="1:8" x14ac:dyDescent="0.35">
      <c r="A88" s="706"/>
      <c r="B88" s="706"/>
      <c r="C88" s="32"/>
      <c r="E88" s="3"/>
      <c r="F88" s="3"/>
      <c r="G88" s="3"/>
      <c r="H88" s="3"/>
    </row>
    <row r="89" spans="1:8" x14ac:dyDescent="0.35">
      <c r="A89" s="706"/>
      <c r="B89" s="706"/>
      <c r="C89" s="32"/>
      <c r="D89" s="685"/>
      <c r="E89" s="685"/>
      <c r="G89" s="685"/>
      <c r="H89" s="685"/>
    </row>
    <row r="90" spans="1:8" x14ac:dyDescent="0.35">
      <c r="A90" s="706"/>
      <c r="B90" s="706"/>
      <c r="C90" s="32"/>
      <c r="D90" s="685"/>
      <c r="E90" s="685"/>
      <c r="G90" s="685"/>
      <c r="H90" s="685"/>
    </row>
    <row r="91" spans="1:8" ht="15.5" x14ac:dyDescent="0.35">
      <c r="A91" s="9" t="s">
        <v>904</v>
      </c>
      <c r="B91" s="9" t="s">
        <v>905</v>
      </c>
      <c r="C91" s="32"/>
      <c r="D91" s="32"/>
    </row>
    <row r="92" spans="1:8" ht="16" thickBot="1" x14ac:dyDescent="0.4">
      <c r="A92" s="9"/>
      <c r="B92" s="31"/>
      <c r="C92" s="32"/>
      <c r="H92" s="102" t="s">
        <v>882</v>
      </c>
    </row>
    <row r="93" spans="1:8" ht="16" thickTop="1" x14ac:dyDescent="0.35">
      <c r="A93" s="1603"/>
      <c r="B93" s="1603"/>
      <c r="C93" s="678"/>
      <c r="D93" s="1519" t="s">
        <v>108</v>
      </c>
      <c r="E93" s="1519"/>
      <c r="G93" s="1519" t="s">
        <v>186</v>
      </c>
      <c r="H93" s="1519"/>
    </row>
    <row r="94" spans="1:8" x14ac:dyDescent="0.35">
      <c r="A94" s="1604"/>
      <c r="B94" s="1604"/>
      <c r="C94" s="679"/>
      <c r="D94" s="1344" t="s">
        <v>1607</v>
      </c>
      <c r="E94" s="1344" t="s">
        <v>1554</v>
      </c>
      <c r="F94" s="1190"/>
      <c r="G94" s="1344" t="s">
        <v>1607</v>
      </c>
      <c r="H94" s="1344" t="s">
        <v>1554</v>
      </c>
    </row>
    <row r="95" spans="1:8" x14ac:dyDescent="0.35">
      <c r="A95" s="8"/>
      <c r="B95" s="13"/>
      <c r="C95" s="13"/>
      <c r="D95" s="136"/>
      <c r="E95" s="136"/>
      <c r="G95" s="136"/>
      <c r="H95" s="136"/>
    </row>
    <row r="96" spans="1:8" x14ac:dyDescent="0.35">
      <c r="A96" s="539" t="s">
        <v>79</v>
      </c>
      <c r="B96" s="539" t="s">
        <v>78</v>
      </c>
      <c r="C96" s="539"/>
      <c r="D96" s="1398">
        <v>87927</v>
      </c>
      <c r="E96" s="1398">
        <v>78373</v>
      </c>
      <c r="F96" s="27"/>
      <c r="G96" s="1398">
        <v>70185</v>
      </c>
      <c r="H96" s="1398">
        <v>67080</v>
      </c>
    </row>
    <row r="97" spans="1:8" x14ac:dyDescent="0.25">
      <c r="A97" s="12" t="s">
        <v>429</v>
      </c>
      <c r="B97" s="12" t="s">
        <v>1563</v>
      </c>
      <c r="C97" s="539"/>
      <c r="D97" s="1398">
        <v>63500</v>
      </c>
      <c r="E97" s="711">
        <v>40000</v>
      </c>
      <c r="F97" s="27"/>
      <c r="G97" s="533">
        <v>60000</v>
      </c>
      <c r="H97" s="711">
        <v>40000</v>
      </c>
    </row>
    <row r="98" spans="1:8" x14ac:dyDescent="0.25">
      <c r="A98" s="535" t="s">
        <v>1568</v>
      </c>
      <c r="B98" s="532" t="s">
        <v>1569</v>
      </c>
      <c r="C98" s="12"/>
      <c r="D98" s="1398">
        <v>83</v>
      </c>
      <c r="E98" s="711">
        <v>83</v>
      </c>
      <c r="F98" s="27"/>
      <c r="G98" s="27">
        <v>83</v>
      </c>
      <c r="H98" s="711">
        <v>83</v>
      </c>
    </row>
    <row r="99" spans="1:8" ht="14.5" thickBot="1" x14ac:dyDescent="0.4">
      <c r="A99" s="683" t="s">
        <v>906</v>
      </c>
      <c r="B99" s="683" t="s">
        <v>907</v>
      </c>
      <c r="C99" s="683"/>
      <c r="D99" s="684">
        <v>151510</v>
      </c>
      <c r="E99" s="684">
        <v>118456</v>
      </c>
      <c r="G99" s="684">
        <v>130268</v>
      </c>
      <c r="H99" s="684">
        <v>107163</v>
      </c>
    </row>
    <row r="100" spans="1:8" x14ac:dyDescent="0.35">
      <c r="D100" s="341"/>
      <c r="E100" s="341"/>
      <c r="F100" s="341"/>
      <c r="G100" s="341"/>
      <c r="H100" s="341"/>
    </row>
    <row r="101" spans="1:8" x14ac:dyDescent="0.35">
      <c r="D101" s="720"/>
      <c r="E101" s="720"/>
      <c r="F101" s="720"/>
      <c r="G101" s="720"/>
      <c r="H101" s="720"/>
    </row>
  </sheetData>
  <sheetProtection algorithmName="SHA-512" hashValue="CFKaRZ4HarXh7kT2Y5qdBxQKRxibfNHTvSkBZrUrSIGGnID3AneSDIGaes6zAX0WgUbGQpCUJgohZ4KJAi2WIA==" saltValue="dBZMJiPtudTtBf7R85CxKQ==" spinCount="100000" sheet="1" objects="1" scenarios="1"/>
  <mergeCells count="24">
    <mergeCell ref="G93:H93"/>
    <mergeCell ref="G61:H61"/>
    <mergeCell ref="A80:A81"/>
    <mergeCell ref="B80:B81"/>
    <mergeCell ref="D80:E80"/>
    <mergeCell ref="G80:H80"/>
    <mergeCell ref="A61:A62"/>
    <mergeCell ref="B61:B62"/>
    <mergeCell ref="D61:E61"/>
    <mergeCell ref="A93:A94"/>
    <mergeCell ref="B93:B94"/>
    <mergeCell ref="D93:E93"/>
    <mergeCell ref="A49:A50"/>
    <mergeCell ref="B49:B50"/>
    <mergeCell ref="D49:F49"/>
    <mergeCell ref="H49:J49"/>
    <mergeCell ref="A10:A11"/>
    <mergeCell ref="B10:B11"/>
    <mergeCell ref="D10:E10"/>
    <mergeCell ref="G10:H10"/>
    <mergeCell ref="A19:A20"/>
    <mergeCell ref="B19:B20"/>
    <mergeCell ref="D19:E19"/>
    <mergeCell ref="G19:H19"/>
  </mergeCells>
  <phoneticPr fontId="90" type="noConversion"/>
  <pageMargins left="0.51181102362204722" right="0.11811023622047245" top="0.78740157480314965" bottom="0.78740157480314965" header="0.11811023622047245" footer="0.31496062992125984"/>
  <pageSetup paperSize="9" scale="58"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F8061-8976-4064-8D56-EDDB308AE37F}">
  <sheetPr>
    <tabColor rgb="FF92D050"/>
  </sheetPr>
  <dimension ref="A1:M30"/>
  <sheetViews>
    <sheetView showGridLines="0" zoomScaleNormal="100" workbookViewId="0">
      <pane ySplit="4" topLeftCell="A5" activePane="bottomLeft" state="frozen"/>
      <selection pane="bottomLeft" activeCell="A5" sqref="A5"/>
    </sheetView>
  </sheetViews>
  <sheetFormatPr defaultColWidth="9.453125" defaultRowHeight="14.5" outlineLevelRow="1" outlineLevelCol="1" x14ac:dyDescent="0.35"/>
  <cols>
    <col min="1" max="1" width="60" style="169" bestFit="1" customWidth="1"/>
    <col min="2" max="2" width="56.7265625" style="169" bestFit="1" customWidth="1" outlineLevel="1"/>
    <col min="3" max="3" width="16" style="169" customWidth="1"/>
    <col min="4" max="4" width="12.54296875" style="169" customWidth="1"/>
    <col min="5" max="7" width="15.54296875" style="169" customWidth="1"/>
    <col min="8" max="8" width="3.54296875" style="169" customWidth="1"/>
    <col min="9" max="10" width="15.54296875" style="169" customWidth="1"/>
    <col min="11" max="11" width="16.453125" style="169" customWidth="1"/>
    <col min="12" max="12" width="9.54296875" style="169" bestFit="1" customWidth="1"/>
    <col min="13" max="16384" width="9.453125" style="169"/>
  </cols>
  <sheetData>
    <row r="1" spans="1:13" x14ac:dyDescent="0.35">
      <c r="A1" s="63" t="s">
        <v>1003</v>
      </c>
      <c r="B1" s="63" t="s">
        <v>1004</v>
      </c>
    </row>
    <row r="2" spans="1:13" ht="26" x14ac:dyDescent="0.35">
      <c r="A2" s="63" t="s">
        <v>1590</v>
      </c>
      <c r="B2" s="63" t="s">
        <v>1591</v>
      </c>
    </row>
    <row r="3" spans="1:13" x14ac:dyDescent="0.35">
      <c r="A3" s="63"/>
      <c r="B3" s="63"/>
    </row>
    <row r="4" spans="1:13" s="195" customFormat="1" ht="15.5" x14ac:dyDescent="0.35">
      <c r="A4" s="1126" t="s">
        <v>1005</v>
      </c>
      <c r="B4" s="194" t="s">
        <v>1006</v>
      </c>
      <c r="J4" s="169"/>
    </row>
    <row r="5" spans="1:13" s="195" customFormat="1" ht="16" thickBot="1" x14ac:dyDescent="0.4">
      <c r="A5" s="196"/>
      <c r="B5" s="196"/>
    </row>
    <row r="6" spans="1:13" ht="15" thickBot="1" x14ac:dyDescent="0.4">
      <c r="A6" s="197"/>
      <c r="B6" s="197"/>
      <c r="C6" s="1182" t="s">
        <v>108</v>
      </c>
      <c r="D6" s="1182"/>
      <c r="E6" s="1182"/>
      <c r="F6" s="1182"/>
      <c r="G6" s="1183"/>
      <c r="I6" s="1182" t="s">
        <v>186</v>
      </c>
      <c r="J6" s="1182"/>
      <c r="K6" s="1182"/>
      <c r="L6" s="1182"/>
    </row>
    <row r="7" spans="1:13" ht="42.5" thickBot="1" x14ac:dyDescent="0.4">
      <c r="A7" s="1605"/>
      <c r="B7" s="1605"/>
      <c r="C7" s="198" t="s">
        <v>1007</v>
      </c>
      <c r="D7" s="198" t="s">
        <v>445</v>
      </c>
      <c r="E7" s="198" t="s">
        <v>446</v>
      </c>
      <c r="F7" s="198" t="s">
        <v>377</v>
      </c>
      <c r="G7" s="198" t="s">
        <v>22</v>
      </c>
      <c r="I7" s="198" t="s">
        <v>1007</v>
      </c>
      <c r="J7" s="198" t="s">
        <v>445</v>
      </c>
      <c r="K7" s="198" t="s">
        <v>446</v>
      </c>
      <c r="L7" s="198" t="s">
        <v>22</v>
      </c>
    </row>
    <row r="8" spans="1:13" ht="32" outlineLevel="1" thickBot="1" x14ac:dyDescent="0.4">
      <c r="A8" s="1605"/>
      <c r="B8" s="1605"/>
      <c r="C8" s="199" t="s">
        <v>1008</v>
      </c>
      <c r="D8" s="199" t="s">
        <v>447</v>
      </c>
      <c r="E8" s="199" t="s">
        <v>448</v>
      </c>
      <c r="F8" s="199" t="s">
        <v>449</v>
      </c>
      <c r="G8" s="199" t="s">
        <v>62</v>
      </c>
      <c r="I8" s="199" t="s">
        <v>1008</v>
      </c>
      <c r="J8" s="199" t="s">
        <v>447</v>
      </c>
      <c r="K8" s="199" t="s">
        <v>448</v>
      </c>
      <c r="L8" s="199" t="s">
        <v>62</v>
      </c>
    </row>
    <row r="9" spans="1:13" x14ac:dyDescent="0.35">
      <c r="A9" s="200"/>
      <c r="B9" s="200"/>
      <c r="C9" s="171"/>
      <c r="D9" s="171"/>
      <c r="E9" s="171"/>
      <c r="F9" s="171"/>
      <c r="G9" s="200"/>
      <c r="I9" s="171"/>
      <c r="J9" s="171"/>
      <c r="K9" s="171"/>
      <c r="L9" s="200"/>
    </row>
    <row r="10" spans="1:13" ht="15" thickBot="1" x14ac:dyDescent="0.4">
      <c r="A10" s="200"/>
      <c r="B10" s="200"/>
      <c r="C10" s="171"/>
      <c r="D10" s="171"/>
      <c r="E10" s="171"/>
      <c r="F10" s="171"/>
      <c r="G10" s="200"/>
      <c r="I10" s="171"/>
      <c r="J10" s="171"/>
      <c r="K10" s="171"/>
      <c r="L10" s="200"/>
    </row>
    <row r="11" spans="1:13" x14ac:dyDescent="0.35">
      <c r="A11" s="201" t="s">
        <v>1608</v>
      </c>
      <c r="B11" s="201" t="s">
        <v>1182</v>
      </c>
      <c r="C11" s="202">
        <v>1373991</v>
      </c>
      <c r="D11" s="203">
        <v>-90265</v>
      </c>
      <c r="E11" s="203">
        <v>-1153</v>
      </c>
      <c r="F11" s="202">
        <v>110</v>
      </c>
      <c r="G11" s="202">
        <v>1282683</v>
      </c>
      <c r="I11" s="202">
        <v>1002274</v>
      </c>
      <c r="J11" s="203">
        <v>-90265</v>
      </c>
      <c r="K11" s="203">
        <v>-1326</v>
      </c>
      <c r="L11" s="202">
        <v>910683</v>
      </c>
    </row>
    <row r="12" spans="1:13" x14ac:dyDescent="0.35">
      <c r="A12" s="323"/>
      <c r="B12" s="323"/>
      <c r="C12" s="327"/>
      <c r="D12" s="327"/>
      <c r="E12" s="327"/>
      <c r="F12" s="327"/>
      <c r="G12" s="327"/>
      <c r="I12" s="327"/>
      <c r="J12" s="327"/>
      <c r="K12" s="327"/>
      <c r="L12" s="327"/>
    </row>
    <row r="13" spans="1:13" x14ac:dyDescent="0.35">
      <c r="A13" s="120" t="s">
        <v>1009</v>
      </c>
      <c r="B13" s="120" t="s">
        <v>1010</v>
      </c>
      <c r="C13" s="423">
        <v>-1524</v>
      </c>
      <c r="D13" s="204">
        <v>0</v>
      </c>
      <c r="E13" s="204">
        <v>0</v>
      </c>
      <c r="F13" s="204">
        <v>0</v>
      </c>
      <c r="G13" s="378">
        <v>-1524</v>
      </c>
      <c r="H13" s="725"/>
      <c r="I13" s="204">
        <v>0</v>
      </c>
      <c r="J13" s="204">
        <v>0</v>
      </c>
      <c r="K13" s="204">
        <v>0</v>
      </c>
      <c r="L13" s="374">
        <v>0</v>
      </c>
      <c r="M13" s="725"/>
    </row>
    <row r="14" spans="1:13" ht="15" thickBot="1" x14ac:dyDescent="0.4">
      <c r="A14" s="177" t="s">
        <v>1323</v>
      </c>
      <c r="B14" s="177" t="s">
        <v>1324</v>
      </c>
      <c r="C14" s="425">
        <v>0</v>
      </c>
      <c r="D14" s="255">
        <v>-15484</v>
      </c>
      <c r="E14" s="425">
        <v>0</v>
      </c>
      <c r="F14" s="425">
        <v>0</v>
      </c>
      <c r="G14" s="367">
        <v>-15484</v>
      </c>
      <c r="H14" s="725"/>
      <c r="I14" s="425">
        <v>0</v>
      </c>
      <c r="J14" s="255">
        <v>-15484</v>
      </c>
      <c r="K14" s="425">
        <v>0</v>
      </c>
      <c r="L14" s="367">
        <v>-15484</v>
      </c>
      <c r="M14" s="725"/>
    </row>
    <row r="15" spans="1:13" ht="15" thickBot="1" x14ac:dyDescent="0.4">
      <c r="A15" s="851" t="s">
        <v>1609</v>
      </c>
      <c r="B15" s="851" t="s">
        <v>1599</v>
      </c>
      <c r="C15" s="211">
        <v>1372467</v>
      </c>
      <c r="D15" s="212">
        <v>-105749</v>
      </c>
      <c r="E15" s="212">
        <v>-1153</v>
      </c>
      <c r="F15" s="211">
        <v>110</v>
      </c>
      <c r="G15" s="211">
        <v>1265675</v>
      </c>
      <c r="I15" s="211">
        <v>1002274</v>
      </c>
      <c r="J15" s="212">
        <v>-105749</v>
      </c>
      <c r="K15" s="212">
        <v>-1326</v>
      </c>
      <c r="L15" s="211">
        <v>895199</v>
      </c>
    </row>
    <row r="17" spans="1:13" ht="20" x14ac:dyDescent="0.25">
      <c r="A17" s="450" t="s">
        <v>1326</v>
      </c>
      <c r="B17" s="450" t="s">
        <v>1325</v>
      </c>
      <c r="C17" s="1458">
        <v>312061</v>
      </c>
      <c r="D17" s="397">
        <v>0</v>
      </c>
      <c r="E17" s="397">
        <v>0</v>
      </c>
      <c r="F17" s="397">
        <v>0</v>
      </c>
      <c r="G17" s="1459">
        <v>312061</v>
      </c>
      <c r="H17" s="1460"/>
      <c r="I17" s="1460">
        <v>312061</v>
      </c>
      <c r="J17" s="397">
        <v>0</v>
      </c>
      <c r="K17" s="397">
        <v>0</v>
      </c>
      <c r="L17" s="1461">
        <v>312061</v>
      </c>
    </row>
    <row r="18" spans="1:13" x14ac:dyDescent="0.35">
      <c r="A18" s="1403" t="s">
        <v>1009</v>
      </c>
      <c r="B18" s="323" t="s">
        <v>1010</v>
      </c>
      <c r="C18" s="399">
        <v>-8089</v>
      </c>
      <c r="D18" s="395">
        <v>0</v>
      </c>
      <c r="E18" s="395">
        <v>0</v>
      </c>
      <c r="F18" s="395">
        <v>0</v>
      </c>
      <c r="G18" s="398">
        <v>-8089</v>
      </c>
      <c r="H18" s="725"/>
      <c r="I18" s="256">
        <v>-561</v>
      </c>
      <c r="J18" s="395">
        <v>0</v>
      </c>
      <c r="K18" s="395">
        <v>0</v>
      </c>
      <c r="L18" s="378">
        <v>-561</v>
      </c>
      <c r="M18" s="725"/>
    </row>
    <row r="19" spans="1:13" x14ac:dyDescent="0.35">
      <c r="A19" s="362" t="s">
        <v>1635</v>
      </c>
      <c r="B19" s="455" t="s">
        <v>1812</v>
      </c>
      <c r="C19" s="395">
        <v>0</v>
      </c>
      <c r="D19" s="395">
        <v>0</v>
      </c>
      <c r="E19" s="399">
        <v>-2709</v>
      </c>
      <c r="F19" s="395">
        <v>0</v>
      </c>
      <c r="G19" s="398">
        <v>-2709</v>
      </c>
      <c r="H19" s="725"/>
      <c r="I19" s="395">
        <v>0</v>
      </c>
      <c r="J19" s="395">
        <v>0</v>
      </c>
      <c r="K19" s="1349">
        <v>-1144</v>
      </c>
      <c r="L19" s="378">
        <v>-1144</v>
      </c>
      <c r="M19" s="725"/>
    </row>
    <row r="20" spans="1:13" x14ac:dyDescent="0.35">
      <c r="A20" s="1403" t="s">
        <v>450</v>
      </c>
      <c r="B20" s="1403" t="s">
        <v>451</v>
      </c>
      <c r="C20" s="1454">
        <v>0</v>
      </c>
      <c r="D20" s="1455">
        <v>114864</v>
      </c>
      <c r="E20" s="1454">
        <v>0</v>
      </c>
      <c r="F20" s="1454">
        <v>0</v>
      </c>
      <c r="G20" s="1456">
        <v>114864</v>
      </c>
      <c r="H20" s="725"/>
      <c r="I20" s="395">
        <v>0</v>
      </c>
      <c r="J20" s="334">
        <v>114864</v>
      </c>
      <c r="K20" s="395">
        <v>0</v>
      </c>
      <c r="L20" s="398">
        <v>114864</v>
      </c>
      <c r="M20" s="725"/>
    </row>
    <row r="21" spans="1:13" ht="15" thickBot="1" x14ac:dyDescent="0.4">
      <c r="A21" s="336" t="s">
        <v>1571</v>
      </c>
      <c r="B21" s="181" t="s">
        <v>1570</v>
      </c>
      <c r="C21" s="1454">
        <v>0</v>
      </c>
      <c r="D21" s="1454">
        <v>0</v>
      </c>
      <c r="E21" s="1454">
        <v>0</v>
      </c>
      <c r="F21" s="1454">
        <v>50</v>
      </c>
      <c r="G21" s="1456">
        <v>50</v>
      </c>
      <c r="H21" s="725"/>
      <c r="I21" s="395">
        <v>0</v>
      </c>
      <c r="J21" s="395">
        <v>0</v>
      </c>
      <c r="K21" s="395">
        <v>0</v>
      </c>
      <c r="L21" s="1457">
        <v>0</v>
      </c>
      <c r="M21" s="725"/>
    </row>
    <row r="22" spans="1:13" ht="15" thickBot="1" x14ac:dyDescent="0.4">
      <c r="A22" s="851" t="s">
        <v>1557</v>
      </c>
      <c r="B22" s="851" t="s">
        <v>1553</v>
      </c>
      <c r="C22" s="212">
        <v>1676439</v>
      </c>
      <c r="D22" s="212">
        <v>9115</v>
      </c>
      <c r="E22" s="212">
        <v>-3862</v>
      </c>
      <c r="F22" s="212">
        <v>160</v>
      </c>
      <c r="G22" s="212">
        <v>1681852</v>
      </c>
      <c r="I22" s="211">
        <v>1313774</v>
      </c>
      <c r="J22" s="212">
        <v>9115</v>
      </c>
      <c r="K22" s="212">
        <v>-2470</v>
      </c>
      <c r="L22" s="211">
        <v>1320419</v>
      </c>
    </row>
    <row r="23" spans="1:13" s="15" customFormat="1" x14ac:dyDescent="0.35">
      <c r="A23" s="91"/>
      <c r="B23" s="91"/>
      <c r="C23" s="422"/>
      <c r="D23" s="422"/>
      <c r="E23" s="422"/>
      <c r="F23" s="422"/>
      <c r="G23" s="422"/>
      <c r="I23" s="452"/>
      <c r="J23" s="422"/>
      <c r="K23" s="422"/>
      <c r="L23" s="452"/>
    </row>
    <row r="24" spans="1:13" s="15" customFormat="1" x14ac:dyDescent="0.35">
      <c r="A24" s="91"/>
      <c r="B24" s="91"/>
      <c r="C24" s="422"/>
      <c r="D24" s="422"/>
      <c r="E24" s="422"/>
      <c r="F24" s="422"/>
      <c r="G24" s="422"/>
      <c r="I24" s="452"/>
      <c r="J24" s="422"/>
      <c r="K24" s="422"/>
      <c r="L24" s="452"/>
    </row>
    <row r="25" spans="1:13" x14ac:dyDescent="0.35">
      <c r="A25" s="323" t="s">
        <v>1009</v>
      </c>
      <c r="B25" s="323" t="s">
        <v>1010</v>
      </c>
      <c r="C25" s="399">
        <v>-1235</v>
      </c>
      <c r="D25" s="1373">
        <v>0</v>
      </c>
      <c r="E25" s="1373">
        <v>0</v>
      </c>
      <c r="F25" s="1373">
        <v>0</v>
      </c>
      <c r="G25" s="399">
        <v>-1235</v>
      </c>
      <c r="H25" s="725"/>
      <c r="I25" s="334">
        <v>-44</v>
      </c>
      <c r="J25" s="395">
        <v>0</v>
      </c>
      <c r="K25" s="395">
        <v>0</v>
      </c>
      <c r="L25" s="334">
        <v>-44</v>
      </c>
    </row>
    <row r="26" spans="1:13" ht="15" thickBot="1" x14ac:dyDescent="0.4">
      <c r="A26" s="177" t="s">
        <v>1323</v>
      </c>
      <c r="B26" s="245" t="s">
        <v>1324</v>
      </c>
      <c r="C26" s="802">
        <v>0</v>
      </c>
      <c r="D26" s="1437">
        <v>-4052</v>
      </c>
      <c r="E26" s="802">
        <v>0</v>
      </c>
      <c r="F26" s="802">
        <v>0</v>
      </c>
      <c r="G26" s="1437">
        <v>-4052</v>
      </c>
      <c r="H26" s="725"/>
      <c r="I26" s="395">
        <v>0</v>
      </c>
      <c r="J26" s="334">
        <v>-4052</v>
      </c>
      <c r="K26" s="395">
        <v>0</v>
      </c>
      <c r="L26" s="334">
        <v>-4052</v>
      </c>
    </row>
    <row r="27" spans="1:13" ht="15" thickBot="1" x14ac:dyDescent="0.4">
      <c r="A27" s="851" t="s">
        <v>1610</v>
      </c>
      <c r="B27" s="851" t="s">
        <v>1601</v>
      </c>
      <c r="C27" s="212">
        <v>1675204</v>
      </c>
      <c r="D27" s="212">
        <v>5063</v>
      </c>
      <c r="E27" s="212">
        <v>-3862</v>
      </c>
      <c r="F27" s="212">
        <v>160</v>
      </c>
      <c r="G27" s="212">
        <v>1676565</v>
      </c>
      <c r="I27" s="212">
        <v>1313730</v>
      </c>
      <c r="J27" s="212">
        <v>5063</v>
      </c>
      <c r="K27" s="212">
        <v>-2470</v>
      </c>
      <c r="L27" s="212">
        <v>1316323</v>
      </c>
    </row>
    <row r="29" spans="1:13" x14ac:dyDescent="0.35">
      <c r="C29" s="344"/>
      <c r="D29" s="344"/>
      <c r="E29" s="344"/>
      <c r="F29" s="344"/>
      <c r="G29" s="344"/>
      <c r="H29" s="344"/>
      <c r="I29" s="344"/>
      <c r="J29" s="344"/>
      <c r="K29" s="344"/>
      <c r="L29" s="344"/>
    </row>
    <row r="30" spans="1:13" x14ac:dyDescent="0.35">
      <c r="C30" s="364"/>
    </row>
  </sheetData>
  <sheetProtection algorithmName="SHA-512" hashValue="PUuJfM/Mq2GzM+aLYKsyTB2gYISh1PAEYm6Qfltld0WkxRpB6B6XkJwto+lAuGyb1e8hIfJOhqtlvjuVPVct9w==" saltValue="Pswvka4QyEzBzJ5Iop1g/g==" spinCount="100000" sheet="1" objects="1" scenarios="1"/>
  <mergeCells count="1">
    <mergeCell ref="A7:B8"/>
  </mergeCells>
  <pageMargins left="0" right="0"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7136A-A22A-48EB-9E95-0C2F6D9B17B8}">
  <sheetPr>
    <tabColor rgb="FF92D050"/>
    <pageSetUpPr fitToPage="1"/>
  </sheetPr>
  <dimension ref="A1:Z89"/>
  <sheetViews>
    <sheetView showGridLines="0" zoomScaleNormal="100" workbookViewId="0">
      <pane ySplit="2" topLeftCell="A3" activePane="bottomLeft" state="frozen"/>
      <selection pane="bottomLeft" activeCell="A3" sqref="A3"/>
    </sheetView>
  </sheetViews>
  <sheetFormatPr defaultColWidth="9.453125" defaultRowHeight="14" outlineLevelRow="1" outlineLevelCol="1" x14ac:dyDescent="0.35"/>
  <cols>
    <col min="1" max="1" width="60" style="3" bestFit="1" customWidth="1"/>
    <col min="2" max="2" width="58.54296875" style="3" customWidth="1" outlineLevel="1"/>
    <col min="3" max="3" width="17.453125" style="3" customWidth="1"/>
    <col min="4" max="4" width="16.453125" style="3" customWidth="1"/>
    <col min="5" max="5" width="15.453125" style="32" customWidth="1"/>
    <col min="6" max="7" width="13.54296875" style="32" customWidth="1"/>
    <col min="8" max="8" width="12.453125" style="32" customWidth="1"/>
    <col min="9" max="9" width="3.453125" style="32" customWidth="1"/>
    <col min="10" max="10" width="12" style="32" customWidth="1"/>
    <col min="11" max="12" width="10.453125" style="32" customWidth="1"/>
    <col min="13" max="13" width="10.54296875" style="32" customWidth="1"/>
    <col min="14" max="14" width="11.54296875" style="32" customWidth="1"/>
    <col min="15" max="15" width="10" style="32" customWidth="1"/>
    <col min="16" max="16384" width="9.453125" style="32"/>
  </cols>
  <sheetData>
    <row r="1" spans="1:12" x14ac:dyDescent="0.35">
      <c r="A1" s="63" t="s">
        <v>1003</v>
      </c>
      <c r="B1" s="63" t="s">
        <v>1004</v>
      </c>
      <c r="C1" s="6"/>
      <c r="D1" s="6"/>
    </row>
    <row r="2" spans="1:12" ht="26" x14ac:dyDescent="0.35">
      <c r="A2" s="63" t="s">
        <v>1590</v>
      </c>
      <c r="B2" s="63" t="s">
        <v>1591</v>
      </c>
      <c r="C2" s="6"/>
      <c r="D2" s="6"/>
    </row>
    <row r="3" spans="1:12" x14ac:dyDescent="0.35">
      <c r="A3" s="706"/>
      <c r="B3" s="706"/>
      <c r="C3" s="32"/>
      <c r="D3" s="32"/>
    </row>
    <row r="4" spans="1:12" ht="15.5" x14ac:dyDescent="0.35">
      <c r="A4" s="9"/>
      <c r="B4" s="31"/>
      <c r="C4" s="32"/>
      <c r="D4" s="32"/>
    </row>
    <row r="5" spans="1:12" ht="20" x14ac:dyDescent="0.35">
      <c r="A5" s="526" t="s">
        <v>922</v>
      </c>
      <c r="B5" s="526" t="s">
        <v>908</v>
      </c>
      <c r="C5" s="32"/>
      <c r="D5" s="32"/>
    </row>
    <row r="6" spans="1:12" ht="15" thickBot="1" x14ac:dyDescent="0.4">
      <c r="A6" s="726"/>
      <c r="B6"/>
      <c r="C6"/>
      <c r="D6"/>
      <c r="E6"/>
      <c r="F6"/>
      <c r="G6" s="736" t="s">
        <v>1187</v>
      </c>
      <c r="H6" s="736"/>
      <c r="I6" s="736"/>
      <c r="J6"/>
      <c r="K6"/>
      <c r="L6"/>
    </row>
    <row r="7" spans="1:12" ht="26.25" customHeight="1" thickTop="1" thickBot="1" x14ac:dyDescent="0.4">
      <c r="A7" s="721"/>
      <c r="B7" s="721"/>
      <c r="C7" s="1528" t="s">
        <v>108</v>
      </c>
      <c r="D7" s="1528"/>
      <c r="E7" s="722"/>
      <c r="F7" s="1528" t="s">
        <v>186</v>
      </c>
      <c r="G7" s="1528"/>
      <c r="H7" s="1191"/>
      <c r="I7" s="1191"/>
      <c r="J7"/>
      <c r="K7"/>
      <c r="L7"/>
    </row>
    <row r="8" spans="1:12" ht="15.5" thickTop="1" thickBot="1" x14ac:dyDescent="0.4">
      <c r="A8" s="723"/>
      <c r="B8" s="723"/>
      <c r="C8" s="1369" t="s">
        <v>1607</v>
      </c>
      <c r="D8" s="1370" t="s">
        <v>1554</v>
      </c>
      <c r="E8" s="722"/>
      <c r="F8" s="644" t="s">
        <v>1607</v>
      </c>
      <c r="G8" s="1345" t="s">
        <v>1554</v>
      </c>
      <c r="H8" s="1192"/>
      <c r="I8" s="1192"/>
      <c r="J8"/>
      <c r="K8"/>
      <c r="L8"/>
    </row>
    <row r="9" spans="1:12" ht="15" thickTop="1" x14ac:dyDescent="0.35">
      <c r="A9" s="113"/>
      <c r="B9" s="113"/>
      <c r="C9" s="647"/>
      <c r="D9" s="114"/>
      <c r="E9" s="114"/>
      <c r="F9" s="647"/>
      <c r="G9" s="114"/>
      <c r="H9" s="114"/>
      <c r="I9" s="114"/>
      <c r="J9"/>
      <c r="K9"/>
      <c r="L9"/>
    </row>
    <row r="10" spans="1:12" ht="14.5" x14ac:dyDescent="0.35">
      <c r="A10" s="450" t="s">
        <v>1346</v>
      </c>
      <c r="B10" s="317" t="s">
        <v>1351</v>
      </c>
      <c r="C10" s="393">
        <v>328409</v>
      </c>
      <c r="D10" s="288">
        <v>336408</v>
      </c>
      <c r="E10" s="114"/>
      <c r="F10" s="393">
        <v>319793</v>
      </c>
      <c r="G10" s="288">
        <v>327174</v>
      </c>
      <c r="H10" s="288"/>
      <c r="I10" s="288"/>
      <c r="J10"/>
      <c r="K10"/>
      <c r="L10"/>
    </row>
    <row r="11" spans="1:12" ht="15" thickBot="1" x14ac:dyDescent="0.4">
      <c r="A11" s="446" t="s">
        <v>1347</v>
      </c>
      <c r="B11" s="446" t="s">
        <v>1352</v>
      </c>
      <c r="C11" s="391">
        <v>199913</v>
      </c>
      <c r="D11" s="457">
        <v>199908</v>
      </c>
      <c r="E11" s="114"/>
      <c r="F11" s="391">
        <v>199913</v>
      </c>
      <c r="G11" s="457">
        <v>199908</v>
      </c>
      <c r="H11" s="288"/>
      <c r="I11" s="288"/>
      <c r="J11"/>
      <c r="K11"/>
      <c r="L11"/>
    </row>
    <row r="12" spans="1:12" ht="14.5" x14ac:dyDescent="0.35">
      <c r="A12" s="366" t="s">
        <v>630</v>
      </c>
      <c r="B12" s="366" t="s">
        <v>629</v>
      </c>
      <c r="C12" s="345">
        <v>528322</v>
      </c>
      <c r="D12" s="289">
        <v>536316</v>
      </c>
      <c r="E12" s="114"/>
      <c r="F12" s="394">
        <v>519706</v>
      </c>
      <c r="G12" s="289">
        <v>527082</v>
      </c>
      <c r="H12" s="289"/>
      <c r="I12" s="289"/>
      <c r="J12"/>
      <c r="K12"/>
      <c r="L12"/>
    </row>
    <row r="13" spans="1:12" ht="14.5" x14ac:dyDescent="0.35">
      <c r="A13" s="118" t="s">
        <v>221</v>
      </c>
      <c r="B13" s="118" t="s">
        <v>628</v>
      </c>
      <c r="C13" s="392">
        <v>86625</v>
      </c>
      <c r="D13" s="454">
        <v>86625</v>
      </c>
      <c r="E13" s="114"/>
      <c r="F13" s="393">
        <v>84491</v>
      </c>
      <c r="G13" s="454">
        <v>84491</v>
      </c>
      <c r="H13" s="288"/>
      <c r="I13" s="288"/>
      <c r="J13"/>
      <c r="K13"/>
      <c r="L13"/>
    </row>
    <row r="14" spans="1:12" ht="14.5" x14ac:dyDescent="0.35">
      <c r="A14" s="120" t="s">
        <v>1348</v>
      </c>
      <c r="B14" s="120" t="s">
        <v>1353</v>
      </c>
      <c r="C14" s="392">
        <v>6359</v>
      </c>
      <c r="D14" s="1219">
        <v>2891</v>
      </c>
      <c r="E14" s="114"/>
      <c r="F14" s="392">
        <v>6218</v>
      </c>
      <c r="G14" s="1219">
        <v>2742</v>
      </c>
      <c r="H14" s="1193"/>
      <c r="I14" s="1193"/>
      <c r="J14"/>
      <c r="K14"/>
      <c r="L14"/>
    </row>
    <row r="15" spans="1:12" ht="15" customHeight="1" thickBot="1" x14ac:dyDescent="0.4">
      <c r="A15" s="177" t="s">
        <v>222</v>
      </c>
      <c r="B15" s="177" t="s">
        <v>517</v>
      </c>
      <c r="C15" s="393">
        <v>2671</v>
      </c>
      <c r="D15" s="454">
        <v>3864</v>
      </c>
      <c r="E15" s="114"/>
      <c r="F15" s="393">
        <v>2671</v>
      </c>
      <c r="G15" s="454">
        <v>3864</v>
      </c>
      <c r="H15" s="288"/>
      <c r="I15" s="288"/>
      <c r="J15"/>
      <c r="K15"/>
      <c r="L15"/>
    </row>
    <row r="16" spans="1:12" ht="15" thickBot="1" x14ac:dyDescent="0.4">
      <c r="A16" s="178" t="s">
        <v>1329</v>
      </c>
      <c r="B16" s="178" t="s">
        <v>1330</v>
      </c>
      <c r="C16" s="389">
        <v>95655</v>
      </c>
      <c r="D16" s="530">
        <v>93380</v>
      </c>
      <c r="E16" s="114"/>
      <c r="F16" s="389">
        <v>93380</v>
      </c>
      <c r="G16" s="530">
        <v>91097</v>
      </c>
      <c r="H16" s="289"/>
      <c r="I16" s="289"/>
      <c r="J16"/>
      <c r="K16"/>
      <c r="L16"/>
    </row>
    <row r="17" spans="1:12" ht="15" thickBot="1" x14ac:dyDescent="0.4">
      <c r="A17" s="178" t="s">
        <v>1331</v>
      </c>
      <c r="B17" s="366" t="s">
        <v>1333</v>
      </c>
      <c r="C17" s="529">
        <v>623977</v>
      </c>
      <c r="D17" s="1151">
        <v>629696</v>
      </c>
      <c r="E17" s="1131"/>
      <c r="F17" s="529">
        <v>613086</v>
      </c>
      <c r="G17" s="1151">
        <v>618179</v>
      </c>
      <c r="H17" s="289"/>
      <c r="I17" s="289"/>
      <c r="J17"/>
      <c r="K17"/>
      <c r="L17"/>
    </row>
    <row r="18" spans="1:12" ht="15" thickBot="1" x14ac:dyDescent="0.4">
      <c r="A18" s="178" t="s">
        <v>627</v>
      </c>
      <c r="B18" s="178" t="s">
        <v>251</v>
      </c>
      <c r="C18" s="389">
        <v>95655</v>
      </c>
      <c r="D18" s="448">
        <v>93380</v>
      </c>
      <c r="E18" s="1131"/>
      <c r="F18" s="389">
        <v>93380</v>
      </c>
      <c r="G18" s="448">
        <v>91097</v>
      </c>
      <c r="H18" s="289"/>
      <c r="I18" s="289"/>
      <c r="J18"/>
      <c r="K18"/>
      <c r="L18"/>
    </row>
    <row r="19" spans="1:12" ht="15" thickBot="1" x14ac:dyDescent="0.4">
      <c r="A19" s="178" t="s">
        <v>625</v>
      </c>
      <c r="B19" s="178" t="s">
        <v>1332</v>
      </c>
      <c r="C19" s="389">
        <v>623977</v>
      </c>
      <c r="D19" s="448">
        <v>629696</v>
      </c>
      <c r="E19" s="1131"/>
      <c r="F19" s="389">
        <v>613086</v>
      </c>
      <c r="G19" s="448">
        <v>618179</v>
      </c>
      <c r="H19" s="289"/>
      <c r="I19" s="289"/>
      <c r="J19"/>
      <c r="K19"/>
      <c r="L19"/>
    </row>
    <row r="20" spans="1:12" ht="15.5" x14ac:dyDescent="0.35">
      <c r="A20" s="9"/>
      <c r="B20" s="31"/>
      <c r="C20" s="424"/>
      <c r="D20" s="424"/>
      <c r="E20" s="424"/>
      <c r="F20" s="424"/>
      <c r="G20" s="424"/>
      <c r="H20" s="725"/>
      <c r="I20" s="725"/>
    </row>
    <row r="21" spans="1:12" x14ac:dyDescent="0.35">
      <c r="A21" s="728"/>
      <c r="B21" s="728"/>
      <c r="C21" s="729"/>
      <c r="D21" s="729"/>
      <c r="E21" s="1132"/>
      <c r="F21" s="729"/>
      <c r="G21" s="1220"/>
      <c r="H21" s="729"/>
      <c r="I21" s="729"/>
    </row>
    <row r="22" spans="1:12" x14ac:dyDescent="0.35">
      <c r="A22" s="728"/>
      <c r="B22" s="728"/>
      <c r="C22" s="729"/>
      <c r="D22" s="729"/>
      <c r="E22" s="1132"/>
      <c r="F22" s="729"/>
      <c r="G22" s="729"/>
      <c r="H22" s="729"/>
      <c r="I22" s="729"/>
    </row>
    <row r="23" spans="1:12" ht="14.5" thickBot="1" x14ac:dyDescent="0.35">
      <c r="A23" s="10" t="s">
        <v>105</v>
      </c>
      <c r="B23" s="11" t="s">
        <v>626</v>
      </c>
      <c r="C23" s="32"/>
      <c r="E23" s="713"/>
      <c r="G23" s="736"/>
      <c r="H23" s="736" t="s">
        <v>1187</v>
      </c>
      <c r="I23" s="736"/>
    </row>
    <row r="24" spans="1:12" ht="15" thickTop="1" thickBot="1" x14ac:dyDescent="0.4">
      <c r="A24" s="721"/>
      <c r="B24" s="721"/>
      <c r="C24" s="1528" t="s">
        <v>108</v>
      </c>
      <c r="D24" s="1528"/>
      <c r="E24" s="1528"/>
      <c r="F24" s="1528" t="s">
        <v>186</v>
      </c>
      <c r="G24" s="1528"/>
      <c r="H24" s="1528"/>
      <c r="I24" s="1191"/>
      <c r="J24" s="722"/>
    </row>
    <row r="25" spans="1:12" ht="15" thickTop="1" thickBot="1" x14ac:dyDescent="0.4">
      <c r="A25" s="723"/>
      <c r="B25" s="723"/>
      <c r="C25" s="1462" t="s">
        <v>1593</v>
      </c>
      <c r="D25" s="1463" t="s">
        <v>1592</v>
      </c>
      <c r="E25" s="1463">
        <v>2023</v>
      </c>
      <c r="F25" s="1221" t="s">
        <v>1593</v>
      </c>
      <c r="G25" s="645" t="s">
        <v>1592</v>
      </c>
      <c r="H25" s="645">
        <v>2023</v>
      </c>
      <c r="I25" s="105"/>
      <c r="J25" s="112"/>
    </row>
    <row r="26" spans="1:12" ht="14.5" thickTop="1" x14ac:dyDescent="0.35">
      <c r="A26" s="113"/>
      <c r="B26" s="113"/>
      <c r="C26" s="647"/>
      <c r="D26" s="106"/>
      <c r="E26" s="106"/>
      <c r="F26" s="647"/>
      <c r="G26" s="106"/>
      <c r="H26" s="106"/>
      <c r="I26" s="106"/>
      <c r="J26" s="114"/>
    </row>
    <row r="27" spans="1:12" ht="14.5" thickBot="1" x14ac:dyDescent="0.4">
      <c r="A27" s="730" t="s">
        <v>848</v>
      </c>
      <c r="B27" s="730" t="s">
        <v>849</v>
      </c>
      <c r="C27" s="529">
        <v>629696</v>
      </c>
      <c r="D27" s="746">
        <v>875918</v>
      </c>
      <c r="E27" s="746">
        <v>875918</v>
      </c>
      <c r="F27" s="529">
        <v>618179</v>
      </c>
      <c r="G27" s="746">
        <v>863938</v>
      </c>
      <c r="H27" s="746">
        <v>863938</v>
      </c>
      <c r="I27" s="267"/>
      <c r="J27" s="289"/>
    </row>
    <row r="28" spans="1:12" x14ac:dyDescent="0.35">
      <c r="A28" s="120" t="s">
        <v>832</v>
      </c>
      <c r="B28" s="120" t="s">
        <v>1354</v>
      </c>
      <c r="C28" s="724">
        <v>0</v>
      </c>
      <c r="D28" s="421">
        <v>0</v>
      </c>
      <c r="E28" s="421">
        <v>2000</v>
      </c>
      <c r="F28" s="724">
        <v>0</v>
      </c>
      <c r="G28" s="421">
        <v>0</v>
      </c>
      <c r="H28" s="421">
        <v>0</v>
      </c>
      <c r="I28" s="1193"/>
      <c r="J28" s="288"/>
    </row>
    <row r="29" spans="1:12" x14ac:dyDescent="0.35">
      <c r="A29" s="1144" t="s">
        <v>1349</v>
      </c>
      <c r="B29" s="1144" t="s">
        <v>1355</v>
      </c>
      <c r="C29" s="320">
        <v>-7999</v>
      </c>
      <c r="D29" s="365">
        <v>-129644</v>
      </c>
      <c r="E29" s="365">
        <v>-301090</v>
      </c>
      <c r="F29" s="320">
        <v>-7381</v>
      </c>
      <c r="G29" s="365">
        <v>-125192</v>
      </c>
      <c r="H29" s="365">
        <v>-295276</v>
      </c>
      <c r="I29" s="255"/>
      <c r="J29" s="255"/>
    </row>
    <row r="30" spans="1:12" x14ac:dyDescent="0.35">
      <c r="A30" s="1144" t="s">
        <v>762</v>
      </c>
      <c r="B30" s="1144" t="s">
        <v>766</v>
      </c>
      <c r="C30" s="731">
        <v>0</v>
      </c>
      <c r="D30" s="416">
        <v>50000</v>
      </c>
      <c r="E30" s="416">
        <v>50000</v>
      </c>
      <c r="F30" s="731">
        <v>0</v>
      </c>
      <c r="G30" s="416">
        <v>50000</v>
      </c>
      <c r="H30" s="416">
        <v>50000</v>
      </c>
      <c r="I30" s="1193"/>
      <c r="J30" s="255"/>
    </row>
    <row r="31" spans="1:12" x14ac:dyDescent="0.35">
      <c r="A31" s="1144" t="s">
        <v>1447</v>
      </c>
      <c r="B31" s="1144" t="s">
        <v>1448</v>
      </c>
      <c r="C31" s="731">
        <v>0</v>
      </c>
      <c r="D31" s="416">
        <v>0</v>
      </c>
      <c r="E31" s="416">
        <v>0</v>
      </c>
      <c r="F31" s="731">
        <v>0</v>
      </c>
      <c r="G31" s="416">
        <v>165013</v>
      </c>
      <c r="H31" s="416">
        <v>0</v>
      </c>
      <c r="I31" s="1193"/>
      <c r="J31" s="255"/>
    </row>
    <row r="32" spans="1:12" x14ac:dyDescent="0.35">
      <c r="A32" s="1144" t="s">
        <v>1188</v>
      </c>
      <c r="B32" s="1144" t="s">
        <v>1189</v>
      </c>
      <c r="C32" s="731">
        <v>0</v>
      </c>
      <c r="D32" s="416">
        <v>0</v>
      </c>
      <c r="E32" s="416">
        <v>0</v>
      </c>
      <c r="F32" s="379">
        <v>0</v>
      </c>
      <c r="G32" s="365">
        <v>-414</v>
      </c>
      <c r="H32" s="365">
        <v>-3317</v>
      </c>
      <c r="I32" s="1193"/>
      <c r="J32" s="1129"/>
    </row>
    <row r="33" spans="1:26" x14ac:dyDescent="0.35">
      <c r="A33" s="120" t="s">
        <v>1350</v>
      </c>
      <c r="B33" s="120" t="s">
        <v>1356</v>
      </c>
      <c r="C33" s="320">
        <v>2275</v>
      </c>
      <c r="D33" s="365">
        <v>4617</v>
      </c>
      <c r="E33" s="365">
        <v>2847</v>
      </c>
      <c r="F33" s="320">
        <v>2283</v>
      </c>
      <c r="G33" s="365">
        <v>4639</v>
      </c>
      <c r="H33" s="365">
        <v>2813</v>
      </c>
      <c r="I33" s="255"/>
      <c r="J33" s="255"/>
    </row>
    <row r="34" spans="1:26" ht="14.5" thickBot="1" x14ac:dyDescent="0.4">
      <c r="A34" s="177" t="s">
        <v>223</v>
      </c>
      <c r="B34" s="177" t="s">
        <v>182</v>
      </c>
      <c r="C34" s="254">
        <v>5</v>
      </c>
      <c r="D34" s="255">
        <v>5</v>
      </c>
      <c r="E34" s="255">
        <v>21</v>
      </c>
      <c r="F34" s="254">
        <v>5</v>
      </c>
      <c r="G34" s="255">
        <v>5</v>
      </c>
      <c r="H34" s="255">
        <v>21</v>
      </c>
      <c r="I34" s="255"/>
      <c r="J34" s="255"/>
    </row>
    <row r="35" spans="1:26" ht="14.5" thickBot="1" x14ac:dyDescent="0.4">
      <c r="A35" s="1150" t="s">
        <v>856</v>
      </c>
      <c r="B35" s="1150" t="s">
        <v>857</v>
      </c>
      <c r="C35" s="389">
        <v>623977</v>
      </c>
      <c r="D35" s="448">
        <v>800896</v>
      </c>
      <c r="E35" s="448">
        <v>629696</v>
      </c>
      <c r="F35" s="389">
        <v>613086</v>
      </c>
      <c r="G35" s="448">
        <v>792976</v>
      </c>
      <c r="H35" s="448">
        <v>618179</v>
      </c>
      <c r="I35" s="267"/>
      <c r="J35" s="289"/>
    </row>
    <row r="36" spans="1:26" x14ac:dyDescent="0.35">
      <c r="C36" s="32"/>
      <c r="D36" s="32"/>
      <c r="G36" s="725"/>
      <c r="I36" s="725"/>
      <c r="J36" s="725"/>
      <c r="K36" s="725"/>
    </row>
    <row r="37" spans="1:26" x14ac:dyDescent="0.35">
      <c r="C37" s="725"/>
      <c r="D37" s="725"/>
      <c r="F37" s="725"/>
      <c r="G37" s="725"/>
      <c r="I37" s="725"/>
      <c r="J37" s="725"/>
      <c r="K37" s="725"/>
    </row>
    <row r="38" spans="1:26" ht="40" x14ac:dyDescent="0.35">
      <c r="A38" s="526" t="s">
        <v>1011</v>
      </c>
      <c r="B38" s="526" t="s">
        <v>909</v>
      </c>
      <c r="C38" s="725"/>
      <c r="D38" s="725"/>
      <c r="F38" s="725"/>
    </row>
    <row r="40" spans="1:26" s="169" customFormat="1" ht="26" x14ac:dyDescent="0.35">
      <c r="A40" s="361" t="s">
        <v>1080</v>
      </c>
      <c r="B40" s="361" t="s">
        <v>1081</v>
      </c>
      <c r="C40" s="359"/>
      <c r="N40" s="15"/>
      <c r="O40" s="15"/>
      <c r="P40" s="15"/>
      <c r="Q40" s="15"/>
      <c r="R40" s="15"/>
      <c r="S40" s="15"/>
      <c r="T40" s="15"/>
      <c r="U40" s="15"/>
      <c r="V40" s="15"/>
      <c r="W40" s="15"/>
      <c r="X40" s="15"/>
      <c r="Y40" s="15"/>
      <c r="Z40" s="15"/>
    </row>
    <row r="41" spans="1:26" s="169" customFormat="1" ht="14.5" x14ac:dyDescent="0.35">
      <c r="A41" s="361"/>
      <c r="B41" s="359"/>
      <c r="C41" s="359"/>
      <c r="D41" s="15"/>
      <c r="E41" s="15"/>
      <c r="F41" s="15"/>
      <c r="G41" s="15"/>
      <c r="H41" s="15"/>
      <c r="I41" s="15"/>
      <c r="N41" s="15"/>
      <c r="O41" s="15"/>
      <c r="P41" s="15"/>
      <c r="Q41" s="15"/>
      <c r="R41" s="15"/>
      <c r="S41" s="15"/>
      <c r="T41" s="15"/>
      <c r="U41" s="15"/>
      <c r="V41" s="15"/>
      <c r="W41" s="15"/>
      <c r="X41" s="15"/>
      <c r="Y41" s="15"/>
      <c r="Z41" s="15"/>
    </row>
    <row r="42" spans="1:26" s="169" customFormat="1" ht="15" thickBot="1" x14ac:dyDescent="0.35">
      <c r="A42" s="388"/>
      <c r="B42" s="388"/>
      <c r="C42" s="387"/>
      <c r="D42" s="387"/>
      <c r="E42" s="387"/>
      <c r="F42" s="387"/>
      <c r="G42" s="1135"/>
      <c r="H42" s="1135"/>
      <c r="I42" s="1135"/>
      <c r="J42" s="387"/>
      <c r="K42" s="387"/>
      <c r="M42" s="1136" t="s">
        <v>598</v>
      </c>
      <c r="N42" s="15"/>
      <c r="O42" s="15"/>
      <c r="P42" s="15"/>
      <c r="Q42" s="15"/>
      <c r="R42" s="15"/>
      <c r="S42" s="15"/>
      <c r="T42" s="15"/>
      <c r="U42" s="15"/>
      <c r="V42" s="15"/>
      <c r="W42" s="15"/>
      <c r="X42" s="15"/>
      <c r="Y42" s="15"/>
      <c r="Z42" s="15"/>
    </row>
    <row r="43" spans="1:26" s="169" customFormat="1" ht="15" thickBot="1" x14ac:dyDescent="0.4">
      <c r="A43" s="376"/>
      <c r="B43" s="376"/>
      <c r="C43" s="1610" t="s">
        <v>148</v>
      </c>
      <c r="D43" s="1610"/>
      <c r="E43" s="1610"/>
      <c r="F43" s="1610"/>
      <c r="G43" s="15"/>
      <c r="H43" s="15"/>
      <c r="I43" s="15"/>
      <c r="J43" s="449" t="s">
        <v>187</v>
      </c>
      <c r="K43" s="449"/>
      <c r="L43" s="449"/>
      <c r="M43" s="449"/>
      <c r="N43" s="15"/>
      <c r="O43" s="15"/>
      <c r="P43" s="15"/>
      <c r="Q43" s="15"/>
      <c r="R43" s="15"/>
      <c r="S43" s="15"/>
      <c r="T43" s="15"/>
      <c r="U43" s="15"/>
      <c r="V43" s="15"/>
      <c r="W43" s="15"/>
      <c r="X43" s="15"/>
      <c r="Y43" s="15"/>
      <c r="Z43" s="15"/>
    </row>
    <row r="44" spans="1:26" s="117" customFormat="1" ht="13.5" thickBot="1" x14ac:dyDescent="0.4">
      <c r="A44" s="171"/>
      <c r="B44" s="171"/>
      <c r="C44" s="1611" t="s">
        <v>1607</v>
      </c>
      <c r="D44" s="1611"/>
      <c r="E44" s="1613" t="s">
        <v>1554</v>
      </c>
      <c r="F44" s="1613"/>
      <c r="G44" s="56"/>
      <c r="H44" s="56"/>
      <c r="I44" s="56"/>
      <c r="J44" s="1611" t="s">
        <v>1607</v>
      </c>
      <c r="K44" s="1612"/>
      <c r="L44" s="1613" t="s">
        <v>1554</v>
      </c>
      <c r="M44" s="1614"/>
      <c r="N44" s="56"/>
      <c r="O44" s="56"/>
      <c r="P44" s="56"/>
      <c r="Q44" s="56"/>
      <c r="R44" s="56"/>
      <c r="S44" s="56"/>
      <c r="T44" s="56"/>
      <c r="U44" s="56"/>
      <c r="V44" s="56"/>
      <c r="W44" s="56"/>
      <c r="X44" s="56"/>
      <c r="Y44" s="56"/>
      <c r="Z44" s="56"/>
    </row>
    <row r="45" spans="1:26" s="117" customFormat="1" ht="10.5" x14ac:dyDescent="0.35">
      <c r="A45" s="386" t="s">
        <v>624</v>
      </c>
      <c r="B45" s="386"/>
      <c r="C45" s="236" t="s">
        <v>224</v>
      </c>
      <c r="D45" s="236" t="s">
        <v>225</v>
      </c>
      <c r="E45" s="200" t="s">
        <v>224</v>
      </c>
      <c r="F45" s="200" t="s">
        <v>225</v>
      </c>
      <c r="G45" s="56"/>
      <c r="H45" s="56"/>
      <c r="I45" s="56"/>
      <c r="J45" s="236" t="s">
        <v>224</v>
      </c>
      <c r="K45" s="236" t="s">
        <v>225</v>
      </c>
      <c r="L45" s="200" t="s">
        <v>224</v>
      </c>
      <c r="M45" s="200" t="s">
        <v>225</v>
      </c>
      <c r="N45" s="56"/>
      <c r="O45" s="56"/>
      <c r="P45" s="56"/>
      <c r="Q45" s="56"/>
      <c r="R45" s="56"/>
      <c r="S45" s="56"/>
      <c r="T45" s="56"/>
      <c r="U45" s="56"/>
      <c r="V45" s="56"/>
      <c r="W45" s="56"/>
      <c r="X45" s="56"/>
      <c r="Y45" s="56"/>
      <c r="Z45" s="56"/>
    </row>
    <row r="46" spans="1:26" s="117" customFormat="1" ht="10.5" outlineLevel="1" x14ac:dyDescent="0.35">
      <c r="A46" s="386"/>
      <c r="B46" s="386"/>
      <c r="C46" s="236" t="s">
        <v>149</v>
      </c>
      <c r="D46" s="236" t="s">
        <v>228</v>
      </c>
      <c r="E46" s="200" t="s">
        <v>149</v>
      </c>
      <c r="F46" s="200" t="s">
        <v>228</v>
      </c>
      <c r="G46" s="56"/>
      <c r="H46" s="56"/>
      <c r="I46" s="56"/>
      <c r="J46" s="236" t="s">
        <v>149</v>
      </c>
      <c r="K46" s="236" t="s">
        <v>228</v>
      </c>
      <c r="L46" s="200" t="s">
        <v>149</v>
      </c>
      <c r="M46" s="200" t="s">
        <v>228</v>
      </c>
      <c r="N46" s="56"/>
      <c r="O46" s="56"/>
      <c r="P46" s="56"/>
      <c r="Q46" s="56"/>
      <c r="R46" s="56"/>
      <c r="S46" s="56"/>
      <c r="T46" s="56"/>
      <c r="U46" s="56"/>
      <c r="V46" s="56"/>
      <c r="W46" s="56"/>
      <c r="X46" s="56"/>
      <c r="Y46" s="56"/>
      <c r="Z46" s="56"/>
    </row>
    <row r="47" spans="1:26" s="117" customFormat="1" ht="10.5" x14ac:dyDescent="0.35">
      <c r="A47" s="385" t="s">
        <v>483</v>
      </c>
      <c r="B47" s="383" t="s">
        <v>621</v>
      </c>
      <c r="C47" s="379">
        <v>6104</v>
      </c>
      <c r="D47" s="477">
        <v>0</v>
      </c>
      <c r="E47" s="204">
        <v>5872</v>
      </c>
      <c r="F47" s="204">
        <v>0</v>
      </c>
      <c r="G47" s="56"/>
      <c r="H47" s="56"/>
      <c r="I47" s="56"/>
      <c r="J47" s="379">
        <v>6104</v>
      </c>
      <c r="K47" s="477">
        <v>0</v>
      </c>
      <c r="L47" s="204">
        <v>5872</v>
      </c>
      <c r="M47" s="204">
        <v>0</v>
      </c>
      <c r="N47" s="56"/>
      <c r="O47" s="56"/>
      <c r="P47" s="56"/>
      <c r="Q47" s="56"/>
      <c r="R47" s="56"/>
      <c r="S47" s="56"/>
      <c r="T47" s="56"/>
      <c r="U47" s="56"/>
      <c r="V47" s="56"/>
      <c r="W47" s="56"/>
      <c r="X47" s="56"/>
      <c r="Y47" s="56"/>
      <c r="Z47" s="56"/>
    </row>
    <row r="48" spans="1:26" s="117" customFormat="1" ht="11" thickBot="1" x14ac:dyDescent="0.4">
      <c r="A48" s="385" t="s">
        <v>769</v>
      </c>
      <c r="B48" s="383" t="s">
        <v>770</v>
      </c>
      <c r="C48" s="379">
        <v>237</v>
      </c>
      <c r="D48" s="320">
        <v>-322</v>
      </c>
      <c r="E48" s="204">
        <v>5297</v>
      </c>
      <c r="F48" s="204">
        <v>0</v>
      </c>
      <c r="G48" s="56"/>
      <c r="H48" s="56"/>
      <c r="I48" s="56"/>
      <c r="J48" s="379">
        <v>237</v>
      </c>
      <c r="K48" s="320">
        <v>-322</v>
      </c>
      <c r="L48" s="204">
        <v>5297</v>
      </c>
      <c r="M48" s="204">
        <v>0</v>
      </c>
      <c r="N48" s="56"/>
      <c r="O48" s="56"/>
      <c r="P48" s="56"/>
      <c r="Q48" s="56"/>
      <c r="R48" s="56"/>
      <c r="S48" s="56"/>
      <c r="T48" s="56"/>
      <c r="U48" s="56"/>
      <c r="V48" s="56"/>
      <c r="W48" s="56"/>
      <c r="X48" s="56"/>
      <c r="Y48" s="56"/>
      <c r="Z48" s="56"/>
    </row>
    <row r="49" spans="1:26" s="117" customFormat="1" ht="11" thickBot="1" x14ac:dyDescent="0.4">
      <c r="A49" s="381" t="s">
        <v>622</v>
      </c>
      <c r="B49" s="381" t="s">
        <v>623</v>
      </c>
      <c r="C49" s="338">
        <v>6341</v>
      </c>
      <c r="D49" s="338">
        <v>-322</v>
      </c>
      <c r="E49" s="356">
        <v>11169</v>
      </c>
      <c r="F49" s="1406">
        <v>0</v>
      </c>
      <c r="G49" s="56"/>
      <c r="H49" s="56"/>
      <c r="I49" s="56"/>
      <c r="J49" s="338">
        <v>6341</v>
      </c>
      <c r="K49" s="338">
        <v>-322</v>
      </c>
      <c r="L49" s="356">
        <v>11169</v>
      </c>
      <c r="M49" s="1406">
        <v>0</v>
      </c>
      <c r="N49" s="56"/>
      <c r="O49" s="56"/>
      <c r="P49" s="56"/>
      <c r="Q49" s="56"/>
      <c r="R49" s="56"/>
      <c r="S49" s="56"/>
      <c r="T49" s="56"/>
      <c r="U49" s="56"/>
      <c r="V49" s="56"/>
      <c r="W49" s="56"/>
      <c r="X49" s="56"/>
      <c r="Y49" s="56"/>
      <c r="Z49" s="56"/>
    </row>
    <row r="50" spans="1:26" s="117" customFormat="1" ht="10.5" x14ac:dyDescent="0.35">
      <c r="A50" s="384"/>
      <c r="B50" s="384"/>
      <c r="C50" s="474"/>
      <c r="D50" s="474"/>
      <c r="E50" s="474"/>
      <c r="F50" s="474"/>
      <c r="G50" s="56"/>
      <c r="H50" s="56"/>
      <c r="I50" s="56"/>
      <c r="J50" s="474"/>
      <c r="K50" s="431"/>
      <c r="L50" s="431"/>
      <c r="M50" s="431"/>
      <c r="N50" s="56"/>
      <c r="O50" s="56"/>
      <c r="P50" s="56"/>
      <c r="Q50" s="56"/>
      <c r="R50" s="56"/>
      <c r="S50" s="56"/>
      <c r="T50" s="56"/>
      <c r="U50" s="56"/>
      <c r="V50" s="56"/>
      <c r="W50" s="56"/>
      <c r="X50" s="56"/>
      <c r="Y50" s="56"/>
      <c r="Z50" s="56"/>
    </row>
    <row r="51" spans="1:26" x14ac:dyDescent="0.35">
      <c r="D51" s="33"/>
      <c r="F51" s="33"/>
      <c r="K51" s="33"/>
      <c r="M51" s="33"/>
    </row>
    <row r="52" spans="1:26" x14ac:dyDescent="0.35">
      <c r="C52" s="33"/>
      <c r="D52" s="32"/>
      <c r="E52" s="33"/>
      <c r="F52" s="33"/>
      <c r="J52" s="33"/>
      <c r="L52" s="33"/>
    </row>
    <row r="53" spans="1:26" x14ac:dyDescent="0.35">
      <c r="A53" s="732" t="s">
        <v>910</v>
      </c>
      <c r="B53" s="733" t="s">
        <v>911</v>
      </c>
    </row>
    <row r="55" spans="1:26" s="15" customFormat="1" ht="15" thickBot="1" x14ac:dyDescent="0.35">
      <c r="A55" s="734" t="s">
        <v>730</v>
      </c>
      <c r="B55" s="735" t="s">
        <v>620</v>
      </c>
      <c r="C55" s="478"/>
      <c r="M55" s="736"/>
      <c r="N55" s="736"/>
      <c r="O55" s="736" t="s">
        <v>923</v>
      </c>
    </row>
    <row r="56" spans="1:26" ht="15" thickTop="1" thickBot="1" x14ac:dyDescent="0.4">
      <c r="A56" s="737"/>
      <c r="B56" s="721"/>
      <c r="C56" s="1609" t="s">
        <v>108</v>
      </c>
      <c r="D56" s="1609"/>
      <c r="E56" s="1609"/>
      <c r="F56" s="1609"/>
      <c r="G56" s="1609"/>
      <c r="H56" s="1609"/>
      <c r="I56" s="404"/>
      <c r="J56" s="1609" t="s">
        <v>186</v>
      </c>
      <c r="K56" s="1609"/>
      <c r="L56" s="1609"/>
      <c r="M56" s="1609"/>
      <c r="N56" s="1609"/>
      <c r="O56" s="1609"/>
    </row>
    <row r="57" spans="1:26" ht="15" thickTop="1" thickBot="1" x14ac:dyDescent="0.4">
      <c r="A57" s="738"/>
      <c r="B57" s="113"/>
      <c r="C57" s="1606" t="s">
        <v>1593</v>
      </c>
      <c r="D57" s="1606"/>
      <c r="E57" s="1607" t="s">
        <v>1592</v>
      </c>
      <c r="F57" s="1607"/>
      <c r="G57" s="1607">
        <v>2023</v>
      </c>
      <c r="H57" s="1607"/>
      <c r="I57" s="91"/>
      <c r="J57" s="1606" t="s">
        <v>1593</v>
      </c>
      <c r="K57" s="1606"/>
      <c r="L57" s="1607" t="s">
        <v>1592</v>
      </c>
      <c r="M57" s="1607"/>
      <c r="N57" s="1607">
        <v>2023</v>
      </c>
      <c r="O57" s="1607"/>
    </row>
    <row r="58" spans="1:26" ht="21.5" thickBot="1" x14ac:dyDescent="0.4">
      <c r="A58" s="739"/>
      <c r="B58" s="740"/>
      <c r="C58" s="741" t="s">
        <v>912</v>
      </c>
      <c r="D58" s="742" t="s">
        <v>913</v>
      </c>
      <c r="E58" s="743" t="s">
        <v>912</v>
      </c>
      <c r="F58" s="744" t="s">
        <v>913</v>
      </c>
      <c r="G58" s="743" t="s">
        <v>912</v>
      </c>
      <c r="H58" s="744" t="s">
        <v>913</v>
      </c>
      <c r="I58" s="92"/>
      <c r="J58" s="741" t="s">
        <v>912</v>
      </c>
      <c r="K58" s="742" t="s">
        <v>913</v>
      </c>
      <c r="L58" s="743" t="s">
        <v>912</v>
      </c>
      <c r="M58" s="744" t="s">
        <v>913</v>
      </c>
      <c r="N58" s="743" t="s">
        <v>912</v>
      </c>
      <c r="O58" s="744" t="s">
        <v>913</v>
      </c>
    </row>
    <row r="59" spans="1:26" ht="14.5" thickTop="1" x14ac:dyDescent="0.35">
      <c r="A59" s="727" t="s">
        <v>914</v>
      </c>
      <c r="B59" s="727" t="s">
        <v>915</v>
      </c>
      <c r="C59" s="1224">
        <v>5872</v>
      </c>
      <c r="D59" s="375">
        <v>0</v>
      </c>
      <c r="E59" s="374">
        <v>10279</v>
      </c>
      <c r="F59" s="475">
        <v>0</v>
      </c>
      <c r="G59" s="378">
        <v>10279</v>
      </c>
      <c r="H59" s="374">
        <v>0</v>
      </c>
      <c r="I59" s="371"/>
      <c r="J59" s="1224">
        <v>5872</v>
      </c>
      <c r="K59" s="375">
        <v>0</v>
      </c>
      <c r="L59" s="374">
        <v>10279</v>
      </c>
      <c r="M59" s="475">
        <v>0</v>
      </c>
      <c r="N59" s="374">
        <v>10279</v>
      </c>
      <c r="O59" s="374">
        <v>0</v>
      </c>
    </row>
    <row r="60" spans="1:26" x14ac:dyDescent="0.35">
      <c r="A60" s="436" t="s">
        <v>916</v>
      </c>
      <c r="B60" s="436" t="s">
        <v>917</v>
      </c>
      <c r="C60" s="379">
        <v>0</v>
      </c>
      <c r="D60" s="320">
        <v>7</v>
      </c>
      <c r="E60" s="365">
        <v>-43</v>
      </c>
      <c r="F60" s="204">
        <v>0</v>
      </c>
      <c r="G60" s="365">
        <v>-128</v>
      </c>
      <c r="H60" s="204">
        <v>9</v>
      </c>
      <c r="I60" s="371"/>
      <c r="J60" s="379">
        <v>0</v>
      </c>
      <c r="K60" s="320">
        <v>7</v>
      </c>
      <c r="L60" s="365">
        <v>-43</v>
      </c>
      <c r="M60" s="204">
        <v>0</v>
      </c>
      <c r="N60" s="365">
        <v>-128</v>
      </c>
      <c r="O60" s="365">
        <v>9</v>
      </c>
      <c r="P60" s="1130"/>
      <c r="Q60" s="1130"/>
    </row>
    <row r="61" spans="1:26" ht="14.5" thickBot="1" x14ac:dyDescent="0.4">
      <c r="A61" s="435" t="s">
        <v>732</v>
      </c>
      <c r="B61" s="435" t="s">
        <v>735</v>
      </c>
      <c r="C61" s="320">
        <v>232</v>
      </c>
      <c r="D61" s="254">
        <v>-7</v>
      </c>
      <c r="E61" s="377">
        <v>-820</v>
      </c>
      <c r="F61" s="425">
        <v>0</v>
      </c>
      <c r="G61" s="365">
        <v>-4279</v>
      </c>
      <c r="H61" s="377">
        <v>-9</v>
      </c>
      <c r="I61" s="425"/>
      <c r="J61" s="320">
        <v>232</v>
      </c>
      <c r="K61" s="254">
        <v>-7</v>
      </c>
      <c r="L61" s="377">
        <v>-820</v>
      </c>
      <c r="M61" s="425">
        <v>0</v>
      </c>
      <c r="N61" s="365">
        <v>-4279</v>
      </c>
      <c r="O61" s="377">
        <v>-9</v>
      </c>
    </row>
    <row r="62" spans="1:26" ht="14.5" thickBot="1" x14ac:dyDescent="0.4">
      <c r="A62" s="441" t="s">
        <v>918</v>
      </c>
      <c r="B62" s="441" t="s">
        <v>919</v>
      </c>
      <c r="C62" s="370">
        <v>6104</v>
      </c>
      <c r="D62" s="1149">
        <v>0</v>
      </c>
      <c r="E62" s="1223">
        <v>9416</v>
      </c>
      <c r="F62" s="1335">
        <v>0</v>
      </c>
      <c r="G62" s="368">
        <v>5872</v>
      </c>
      <c r="H62" s="1335">
        <v>0</v>
      </c>
      <c r="I62" s="1133"/>
      <c r="J62" s="370">
        <v>6104</v>
      </c>
      <c r="K62" s="1149">
        <v>0</v>
      </c>
      <c r="L62" s="1223">
        <v>9416</v>
      </c>
      <c r="M62" s="1335">
        <v>0</v>
      </c>
      <c r="N62" s="1223">
        <v>5872</v>
      </c>
      <c r="O62" s="1335">
        <v>0</v>
      </c>
    </row>
    <row r="63" spans="1:26" x14ac:dyDescent="0.35">
      <c r="E63" s="3"/>
      <c r="F63" s="3"/>
      <c r="G63" s="3"/>
      <c r="H63" s="3"/>
      <c r="I63" s="3"/>
      <c r="J63" s="3"/>
      <c r="K63" s="3"/>
      <c r="L63" s="3"/>
      <c r="M63" s="3"/>
      <c r="N63" s="3"/>
      <c r="O63" s="3"/>
      <c r="P63" s="3"/>
      <c r="Q63" s="3"/>
    </row>
    <row r="64" spans="1:26" x14ac:dyDescent="0.35">
      <c r="A64" s="732" t="s">
        <v>924</v>
      </c>
      <c r="B64" s="733" t="s">
        <v>925</v>
      </c>
    </row>
    <row r="66" spans="1:18" s="15" customFormat="1" ht="23.5" thickBot="1" x14ac:dyDescent="0.35">
      <c r="A66" s="734" t="s">
        <v>768</v>
      </c>
      <c r="B66" s="735" t="s">
        <v>767</v>
      </c>
      <c r="C66" s="478"/>
      <c r="K66" s="32"/>
      <c r="M66" s="736"/>
      <c r="O66" s="736" t="s">
        <v>923</v>
      </c>
      <c r="Q66" s="736"/>
    </row>
    <row r="67" spans="1:18" ht="15" thickTop="1" thickBot="1" x14ac:dyDescent="0.4">
      <c r="A67" s="737"/>
      <c r="B67" s="721"/>
      <c r="C67" s="1608" t="s">
        <v>108</v>
      </c>
      <c r="D67" s="1608"/>
      <c r="E67" s="1608"/>
      <c r="F67" s="1608"/>
      <c r="G67" s="1608"/>
      <c r="H67" s="1608"/>
      <c r="I67" s="404"/>
      <c r="J67" s="1609" t="s">
        <v>186</v>
      </c>
      <c r="K67" s="1609"/>
      <c r="L67" s="1609"/>
      <c r="M67" s="1609"/>
      <c r="N67" s="1609"/>
      <c r="O67" s="1609"/>
    </row>
    <row r="68" spans="1:18" ht="15" thickTop="1" thickBot="1" x14ac:dyDescent="0.4">
      <c r="A68" s="738"/>
      <c r="B68" s="113"/>
      <c r="C68" s="1606" t="s">
        <v>1593</v>
      </c>
      <c r="D68" s="1606"/>
      <c r="E68" s="1607" t="s">
        <v>1592</v>
      </c>
      <c r="F68" s="1607"/>
      <c r="G68" s="1607">
        <v>2023</v>
      </c>
      <c r="H68" s="1607"/>
      <c r="I68" s="91"/>
      <c r="J68" s="1606" t="s">
        <v>1593</v>
      </c>
      <c r="K68" s="1606"/>
      <c r="L68" s="1607" t="s">
        <v>1592</v>
      </c>
      <c r="M68" s="1607"/>
      <c r="N68" s="1607">
        <v>2023</v>
      </c>
      <c r="O68" s="1607"/>
    </row>
    <row r="69" spans="1:18" ht="21.5" thickBot="1" x14ac:dyDescent="0.4">
      <c r="A69" s="740"/>
      <c r="B69" s="740"/>
      <c r="C69" s="741" t="s">
        <v>912</v>
      </c>
      <c r="D69" s="742" t="s">
        <v>913</v>
      </c>
      <c r="E69" s="743" t="s">
        <v>912</v>
      </c>
      <c r="F69" s="743" t="s">
        <v>913</v>
      </c>
      <c r="G69" s="743" t="s">
        <v>912</v>
      </c>
      <c r="H69" s="743" t="s">
        <v>913</v>
      </c>
      <c r="I69" s="92"/>
      <c r="J69" s="741" t="s">
        <v>912</v>
      </c>
      <c r="K69" s="742" t="s">
        <v>913</v>
      </c>
      <c r="L69" s="743" t="s">
        <v>912</v>
      </c>
      <c r="M69" s="744" t="s">
        <v>913</v>
      </c>
      <c r="N69" s="743" t="s">
        <v>912</v>
      </c>
      <c r="O69" s="744" t="s">
        <v>913</v>
      </c>
    </row>
    <row r="70" spans="1:18" ht="14.5" thickTop="1" x14ac:dyDescent="0.35">
      <c r="A70" s="727" t="s">
        <v>914</v>
      </c>
      <c r="B70" s="727" t="s">
        <v>915</v>
      </c>
      <c r="C70" s="375">
        <v>5297</v>
      </c>
      <c r="D70" s="375">
        <v>0</v>
      </c>
      <c r="E70" s="343">
        <v>450</v>
      </c>
      <c r="F70" s="343">
        <v>-120520</v>
      </c>
      <c r="G70" s="378">
        <v>450</v>
      </c>
      <c r="H70" s="378">
        <v>-120520</v>
      </c>
      <c r="I70" s="371"/>
      <c r="J70" s="375">
        <v>5297</v>
      </c>
      <c r="K70" s="375">
        <v>0</v>
      </c>
      <c r="L70" s="475">
        <v>450</v>
      </c>
      <c r="M70" s="343">
        <v>-120520</v>
      </c>
      <c r="N70" s="378">
        <v>450</v>
      </c>
      <c r="O70" s="378">
        <v>-120520</v>
      </c>
    </row>
    <row r="71" spans="1:18" x14ac:dyDescent="0.35">
      <c r="A71" s="436" t="s">
        <v>920</v>
      </c>
      <c r="B71" s="436" t="s">
        <v>921</v>
      </c>
      <c r="C71" s="357">
        <v>-783</v>
      </c>
      <c r="D71" s="320">
        <v>-322</v>
      </c>
      <c r="E71" s="319">
        <v>1407</v>
      </c>
      <c r="F71" s="319">
        <v>4535</v>
      </c>
      <c r="G71" s="365">
        <v>333</v>
      </c>
      <c r="H71" s="365">
        <v>22865</v>
      </c>
      <c r="I71" s="255"/>
      <c r="J71" s="320">
        <v>-783</v>
      </c>
      <c r="K71" s="320">
        <v>-322</v>
      </c>
      <c r="L71" s="430">
        <v>1407</v>
      </c>
      <c r="M71" s="430">
        <v>4535</v>
      </c>
      <c r="N71" s="365">
        <v>333</v>
      </c>
      <c r="O71" s="365">
        <v>22865</v>
      </c>
      <c r="P71" s="1130"/>
      <c r="Q71" s="1130"/>
      <c r="R71" s="1130"/>
    </row>
    <row r="72" spans="1:18" ht="14.5" thickBot="1" x14ac:dyDescent="0.4">
      <c r="A72" s="435" t="s">
        <v>732</v>
      </c>
      <c r="B72" s="435" t="s">
        <v>735</v>
      </c>
      <c r="C72" s="442">
        <v>-4277</v>
      </c>
      <c r="D72" s="426">
        <v>0</v>
      </c>
      <c r="E72" s="430">
        <v>0</v>
      </c>
      <c r="F72" s="319">
        <v>-14453</v>
      </c>
      <c r="G72" s="377">
        <v>4514</v>
      </c>
      <c r="H72" s="377">
        <v>97655</v>
      </c>
      <c r="I72" s="255"/>
      <c r="J72" s="442">
        <v>-4277</v>
      </c>
      <c r="K72" s="426">
        <v>0</v>
      </c>
      <c r="L72" s="430">
        <v>0</v>
      </c>
      <c r="M72" s="319">
        <v>-14453</v>
      </c>
      <c r="N72" s="377">
        <v>4514</v>
      </c>
      <c r="O72" s="377">
        <v>97655</v>
      </c>
      <c r="P72" s="1130"/>
      <c r="Q72" s="1130"/>
    </row>
    <row r="73" spans="1:18" ht="14.5" thickBot="1" x14ac:dyDescent="0.4">
      <c r="A73" s="441" t="s">
        <v>918</v>
      </c>
      <c r="B73" s="441" t="s">
        <v>919</v>
      </c>
      <c r="C73" s="1149">
        <v>237</v>
      </c>
      <c r="D73" s="338">
        <v>-322</v>
      </c>
      <c r="E73" s="369">
        <v>1857</v>
      </c>
      <c r="F73" s="356">
        <v>-130438</v>
      </c>
      <c r="G73" s="368">
        <v>5297</v>
      </c>
      <c r="H73" s="369">
        <v>0</v>
      </c>
      <c r="I73" s="371"/>
      <c r="J73" s="1407">
        <v>237</v>
      </c>
      <c r="K73" s="338">
        <v>-322</v>
      </c>
      <c r="L73" s="369">
        <v>1857</v>
      </c>
      <c r="M73" s="356">
        <v>-130438</v>
      </c>
      <c r="N73" s="368">
        <v>5297</v>
      </c>
      <c r="O73" s="369">
        <v>0</v>
      </c>
    </row>
    <row r="77" spans="1:18" x14ac:dyDescent="0.35">
      <c r="A77" s="732" t="s">
        <v>926</v>
      </c>
      <c r="B77" s="733" t="s">
        <v>927</v>
      </c>
    </row>
    <row r="79" spans="1:18" s="15" customFormat="1" ht="15" thickBot="1" x14ac:dyDescent="0.35">
      <c r="A79" s="734" t="s">
        <v>734</v>
      </c>
      <c r="B79" s="735" t="s">
        <v>731</v>
      </c>
      <c r="C79" s="478"/>
      <c r="K79" s="32"/>
      <c r="M79" s="736"/>
      <c r="O79" s="736" t="s">
        <v>923</v>
      </c>
      <c r="Q79" s="677"/>
    </row>
    <row r="80" spans="1:18" ht="15" thickTop="1" thickBot="1" x14ac:dyDescent="0.4">
      <c r="A80" s="737"/>
      <c r="B80" s="721"/>
      <c r="C80" s="1609" t="s">
        <v>108</v>
      </c>
      <c r="D80" s="1609"/>
      <c r="E80" s="1609"/>
      <c r="F80" s="1609"/>
      <c r="G80" s="1609"/>
      <c r="H80" s="1609"/>
      <c r="I80" s="404"/>
      <c r="J80" s="1609" t="s">
        <v>186</v>
      </c>
      <c r="K80" s="1609"/>
      <c r="L80" s="1609"/>
      <c r="M80" s="1609"/>
      <c r="N80" s="1609"/>
      <c r="O80" s="1609"/>
    </row>
    <row r="81" spans="1:18" ht="15" thickTop="1" thickBot="1" x14ac:dyDescent="0.4">
      <c r="A81" s="738"/>
      <c r="B81" s="113"/>
      <c r="C81" s="1606" t="s">
        <v>1593</v>
      </c>
      <c r="D81" s="1606"/>
      <c r="E81" s="1607" t="s">
        <v>1592</v>
      </c>
      <c r="F81" s="1607"/>
      <c r="G81" s="1607">
        <v>2023</v>
      </c>
      <c r="H81" s="1607"/>
      <c r="I81" s="402"/>
      <c r="J81" s="1606" t="s">
        <v>1593</v>
      </c>
      <c r="K81" s="1606"/>
      <c r="L81" s="1607" t="s">
        <v>1592</v>
      </c>
      <c r="M81" s="1607"/>
      <c r="N81" s="1607">
        <v>2023</v>
      </c>
      <c r="O81" s="1607"/>
    </row>
    <row r="82" spans="1:18" ht="21.5" thickBot="1" x14ac:dyDescent="0.4">
      <c r="A82" s="740"/>
      <c r="B82" s="740"/>
      <c r="C82" s="741" t="s">
        <v>912</v>
      </c>
      <c r="D82" s="742" t="s">
        <v>913</v>
      </c>
      <c r="E82" s="743" t="s">
        <v>912</v>
      </c>
      <c r="F82" s="743" t="s">
        <v>913</v>
      </c>
      <c r="G82" s="743" t="s">
        <v>912</v>
      </c>
      <c r="H82" s="743" t="s">
        <v>913</v>
      </c>
      <c r="I82" s="1145"/>
      <c r="J82" s="741" t="s">
        <v>912</v>
      </c>
      <c r="K82" s="742" t="s">
        <v>913</v>
      </c>
      <c r="L82" s="743" t="s">
        <v>912</v>
      </c>
      <c r="M82" s="743" t="s">
        <v>913</v>
      </c>
      <c r="N82" s="743" t="s">
        <v>912</v>
      </c>
      <c r="O82" s="743" t="s">
        <v>913</v>
      </c>
    </row>
    <row r="83" spans="1:18" ht="14.5" thickTop="1" x14ac:dyDescent="0.35">
      <c r="A83" s="727" t="s">
        <v>914</v>
      </c>
      <c r="B83" s="727" t="s">
        <v>915</v>
      </c>
      <c r="C83" s="375">
        <v>0</v>
      </c>
      <c r="D83" s="375">
        <v>0</v>
      </c>
      <c r="E83" s="374">
        <v>0</v>
      </c>
      <c r="F83" s="378">
        <v>-1499</v>
      </c>
      <c r="G83" s="374">
        <v>0</v>
      </c>
      <c r="H83" s="378">
        <v>-1499</v>
      </c>
      <c r="I83" s="1146"/>
      <c r="J83" s="375">
        <v>0</v>
      </c>
      <c r="K83" s="375">
        <v>0</v>
      </c>
      <c r="L83" s="374">
        <v>0</v>
      </c>
      <c r="M83" s="378">
        <v>-1499</v>
      </c>
      <c r="N83" s="374">
        <v>0</v>
      </c>
      <c r="O83" s="378">
        <v>-1499</v>
      </c>
    </row>
    <row r="84" spans="1:18" ht="14.5" thickBot="1" x14ac:dyDescent="0.25">
      <c r="A84" s="1148" t="s">
        <v>732</v>
      </c>
      <c r="B84" s="1148" t="s">
        <v>733</v>
      </c>
      <c r="C84" s="372">
        <v>0</v>
      </c>
      <c r="D84" s="426">
        <v>0</v>
      </c>
      <c r="E84" s="373">
        <v>0</v>
      </c>
      <c r="F84" s="378">
        <v>-211</v>
      </c>
      <c r="G84" s="1222">
        <v>0</v>
      </c>
      <c r="H84" s="403">
        <v>1499</v>
      </c>
      <c r="I84" s="1147"/>
      <c r="J84" s="372">
        <v>0</v>
      </c>
      <c r="K84" s="379">
        <v>0</v>
      </c>
      <c r="L84" s="373">
        <v>0</v>
      </c>
      <c r="M84" s="378">
        <v>-211</v>
      </c>
      <c r="N84" s="1222">
        <v>0</v>
      </c>
      <c r="O84" s="1262">
        <v>1499</v>
      </c>
      <c r="P84" s="1130"/>
      <c r="Q84" s="1130"/>
      <c r="R84" s="1130"/>
    </row>
    <row r="85" spans="1:18" ht="14.5" thickBot="1" x14ac:dyDescent="0.4">
      <c r="A85" s="441" t="s">
        <v>918</v>
      </c>
      <c r="B85" s="441" t="s">
        <v>919</v>
      </c>
      <c r="C85" s="370">
        <v>0</v>
      </c>
      <c r="D85" s="370">
        <v>0</v>
      </c>
      <c r="E85" s="369">
        <v>0</v>
      </c>
      <c r="F85" s="368">
        <v>-1710</v>
      </c>
      <c r="G85" s="369">
        <v>0</v>
      </c>
      <c r="H85" s="369">
        <v>0</v>
      </c>
      <c r="I85" s="1146"/>
      <c r="J85" s="370">
        <v>0</v>
      </c>
      <c r="K85" s="370">
        <v>0</v>
      </c>
      <c r="L85" s="369">
        <v>0</v>
      </c>
      <c r="M85" s="368">
        <v>-1710</v>
      </c>
      <c r="N85" s="369">
        <v>0</v>
      </c>
      <c r="O85" s="369">
        <v>0</v>
      </c>
    </row>
    <row r="86" spans="1:18" x14ac:dyDescent="0.35">
      <c r="K86" s="1261"/>
    </row>
    <row r="87" spans="1:18" x14ac:dyDescent="0.35">
      <c r="C87" s="1130"/>
      <c r="D87" s="1130"/>
      <c r="E87" s="1130"/>
      <c r="F87" s="1130"/>
      <c r="G87" s="1130"/>
      <c r="H87" s="1130"/>
      <c r="I87" s="1130"/>
      <c r="J87" s="1130"/>
      <c r="L87" s="1130"/>
      <c r="M87" s="1130"/>
      <c r="N87" s="1130"/>
      <c r="O87" s="1130"/>
      <c r="P87" s="1130"/>
      <c r="Q87" s="1130"/>
    </row>
    <row r="88" spans="1:18" x14ac:dyDescent="0.35">
      <c r="C88" s="745"/>
      <c r="D88" s="745"/>
      <c r="E88" s="745"/>
      <c r="F88" s="745"/>
      <c r="G88" s="745"/>
      <c r="H88" s="745"/>
      <c r="I88" s="745"/>
      <c r="J88" s="745"/>
      <c r="L88" s="1134"/>
      <c r="M88" s="1134"/>
      <c r="N88" s="1134"/>
      <c r="O88" s="1134"/>
    </row>
    <row r="89" spans="1:18" x14ac:dyDescent="0.35">
      <c r="C89" s="1130"/>
      <c r="D89" s="13"/>
      <c r="E89" s="1130"/>
      <c r="F89" s="13"/>
      <c r="G89" s="1130"/>
      <c r="H89" s="1130"/>
      <c r="I89" s="1130"/>
      <c r="J89" s="745"/>
      <c r="K89" s="1130"/>
      <c r="L89" s="1130"/>
      <c r="M89" s="13"/>
      <c r="N89" s="1130"/>
      <c r="O89" s="13"/>
      <c r="P89" s="1130"/>
    </row>
  </sheetData>
  <sheetProtection algorithmName="SHA-512" hashValue="21RpSxc8+wGwv3w+R8anx1xy/AqQUDYqchofW/FfPXM1C25Vn50q5XKIgpdirUAkZNa9eL4Ik0YaLMX0qVU7Ww==" saltValue="iho3l0wXI0xwy8JPweJM4g==" spinCount="100000" sheet="1" objects="1" scenarios="1"/>
  <mergeCells count="33">
    <mergeCell ref="J44:K44"/>
    <mergeCell ref="L44:M44"/>
    <mergeCell ref="C44:D44"/>
    <mergeCell ref="E44:F44"/>
    <mergeCell ref="C56:H56"/>
    <mergeCell ref="J56:O56"/>
    <mergeCell ref="C7:D7"/>
    <mergeCell ref="F7:G7"/>
    <mergeCell ref="C43:F43"/>
    <mergeCell ref="C24:E24"/>
    <mergeCell ref="F24:H24"/>
    <mergeCell ref="N81:O81"/>
    <mergeCell ref="C68:D68"/>
    <mergeCell ref="E68:F68"/>
    <mergeCell ref="J68:K68"/>
    <mergeCell ref="L68:M68"/>
    <mergeCell ref="N68:O68"/>
    <mergeCell ref="C81:D81"/>
    <mergeCell ref="E81:F81"/>
    <mergeCell ref="J81:K81"/>
    <mergeCell ref="L81:M81"/>
    <mergeCell ref="G68:H68"/>
    <mergeCell ref="G81:H81"/>
    <mergeCell ref="J80:O80"/>
    <mergeCell ref="C80:H80"/>
    <mergeCell ref="J57:K57"/>
    <mergeCell ref="G57:H57"/>
    <mergeCell ref="C67:H67"/>
    <mergeCell ref="J67:O67"/>
    <mergeCell ref="L57:M57"/>
    <mergeCell ref="N57:O57"/>
    <mergeCell ref="C57:D57"/>
    <mergeCell ref="E57:F57"/>
  </mergeCells>
  <phoneticPr fontId="90" type="noConversion"/>
  <conditionalFormatting sqref="C37:F38">
    <cfRule type="containsText" dxfId="5" priority="3" operator="containsText" text="false">
      <formula>NOT(ISERROR(SEARCH("false",C37)))</formula>
    </cfRule>
  </conditionalFormatting>
  <conditionalFormatting sqref="C20:G20">
    <cfRule type="containsText" dxfId="4" priority="2" operator="containsText" text="false">
      <formula>NOT(ISERROR(SEARCH("false",C20)))</formula>
    </cfRule>
  </conditionalFormatting>
  <conditionalFormatting sqref="C50:M52">
    <cfRule type="containsText" dxfId="3" priority="1" operator="containsText" text="false">
      <formula>NOT(ISERROR(SEARCH("false",C50)))</formula>
    </cfRule>
  </conditionalFormatting>
  <pageMargins left="0" right="0" top="0.55118110236220474" bottom="0.55118110236220474" header="0.31496062992125984" footer="0.11811023622047245"/>
  <pageSetup paperSize="9" scale="55" fitToHeight="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E7931-156E-49AD-9DF3-EAE14180B576}">
  <sheetPr>
    <tabColor rgb="FF92D050"/>
    <pageSetUpPr fitToPage="1"/>
  </sheetPr>
  <dimension ref="A1:M83"/>
  <sheetViews>
    <sheetView showGridLines="0" zoomScaleNormal="100" workbookViewId="0">
      <pane ySplit="4" topLeftCell="A5" activePane="bottomLeft" state="frozen"/>
      <selection pane="bottomLeft" activeCell="A5" sqref="A5"/>
    </sheetView>
  </sheetViews>
  <sheetFormatPr defaultColWidth="9.453125" defaultRowHeight="14.5" outlineLevelCol="1" x14ac:dyDescent="0.35"/>
  <cols>
    <col min="1" max="1" width="61.7265625" bestFit="1" customWidth="1"/>
    <col min="2" max="2" width="57.81640625" customWidth="1" outlineLevel="1"/>
    <col min="3" max="3" width="11.54296875" customWidth="1"/>
    <col min="4" max="5" width="12.54296875" customWidth="1"/>
    <col min="8" max="8" width="12" customWidth="1"/>
    <col min="9" max="10" width="12.453125" customWidth="1"/>
    <col min="12" max="12" width="11.54296875" bestFit="1" customWidth="1"/>
  </cols>
  <sheetData>
    <row r="1" spans="1:11" x14ac:dyDescent="0.35">
      <c r="A1" s="63" t="s">
        <v>1003</v>
      </c>
      <c r="B1" s="63" t="s">
        <v>1004</v>
      </c>
    </row>
    <row r="2" spans="1:11" ht="26" x14ac:dyDescent="0.35">
      <c r="A2" s="63" t="s">
        <v>1590</v>
      </c>
      <c r="B2" s="63" t="s">
        <v>1591</v>
      </c>
    </row>
    <row r="4" spans="1:11" ht="20" x14ac:dyDescent="0.35">
      <c r="A4" s="642" t="s">
        <v>1078</v>
      </c>
      <c r="B4" s="642" t="s">
        <v>658</v>
      </c>
    </row>
    <row r="5" spans="1:11" x14ac:dyDescent="0.35">
      <c r="D5" s="246"/>
    </row>
    <row r="6" spans="1:11" ht="23" x14ac:dyDescent="0.35">
      <c r="A6" s="257" t="s">
        <v>952</v>
      </c>
      <c r="B6" s="257" t="s">
        <v>953</v>
      </c>
    </row>
    <row r="7" spans="1:11" ht="26.5" thickBot="1" x14ac:dyDescent="0.4">
      <c r="K7" s="1464" t="s">
        <v>1813</v>
      </c>
    </row>
    <row r="8" spans="1:11" ht="15" thickBot="1" x14ac:dyDescent="0.4">
      <c r="A8" s="1620" t="s">
        <v>536</v>
      </c>
      <c r="B8" s="302"/>
      <c r="C8" s="1618" t="s">
        <v>108</v>
      </c>
      <c r="D8" s="1618"/>
      <c r="E8" s="1618"/>
      <c r="F8" s="1618"/>
      <c r="G8" s="258"/>
      <c r="H8" s="1618" t="s">
        <v>186</v>
      </c>
      <c r="I8" s="1618"/>
      <c r="J8" s="1618"/>
      <c r="K8" s="1618"/>
    </row>
    <row r="9" spans="1:11" ht="26.25" customHeight="1" thickBot="1" x14ac:dyDescent="0.4">
      <c r="A9" s="1621"/>
      <c r="B9" s="303"/>
      <c r="C9" s="1619" t="s">
        <v>558</v>
      </c>
      <c r="D9" s="1619"/>
      <c r="E9" s="1619"/>
      <c r="F9" s="1619"/>
      <c r="G9" s="258"/>
      <c r="H9" s="1619" t="s">
        <v>558</v>
      </c>
      <c r="I9" s="1619"/>
      <c r="J9" s="1619"/>
      <c r="K9" s="1619"/>
    </row>
    <row r="10" spans="1:11" ht="63" x14ac:dyDescent="0.35">
      <c r="A10" s="1621"/>
      <c r="B10" s="303" t="s">
        <v>555</v>
      </c>
      <c r="C10" s="259" t="s">
        <v>559</v>
      </c>
      <c r="D10" s="259" t="s">
        <v>560</v>
      </c>
      <c r="E10" s="259" t="s">
        <v>561</v>
      </c>
      <c r="F10" s="1623" t="s">
        <v>562</v>
      </c>
      <c r="G10" s="258"/>
      <c r="H10" s="259" t="s">
        <v>559</v>
      </c>
      <c r="I10" s="259" t="s">
        <v>560</v>
      </c>
      <c r="J10" s="259" t="s">
        <v>561</v>
      </c>
      <c r="K10" s="1623" t="s">
        <v>562</v>
      </c>
    </row>
    <row r="11" spans="1:11" ht="18.5" thickBot="1" x14ac:dyDescent="0.4">
      <c r="A11" s="1622"/>
      <c r="B11" s="304"/>
      <c r="C11" s="260" t="s">
        <v>563</v>
      </c>
      <c r="D11" s="260" t="s">
        <v>564</v>
      </c>
      <c r="E11" s="260" t="s">
        <v>565</v>
      </c>
      <c r="F11" s="1624"/>
      <c r="G11" s="261"/>
      <c r="H11" s="260" t="s">
        <v>563</v>
      </c>
      <c r="I11" s="260" t="s">
        <v>564</v>
      </c>
      <c r="J11" s="260" t="s">
        <v>565</v>
      </c>
      <c r="K11" s="1624"/>
    </row>
    <row r="12" spans="1:11" x14ac:dyDescent="0.35">
      <c r="A12" s="779"/>
      <c r="B12" s="779"/>
      <c r="C12" s="1625"/>
      <c r="D12" s="1625"/>
      <c r="E12" s="1625"/>
      <c r="F12" s="1625"/>
      <c r="G12" s="1627"/>
      <c r="H12" s="1625"/>
      <c r="I12" s="1625"/>
      <c r="J12" s="1625"/>
      <c r="K12" s="1625"/>
    </row>
    <row r="13" spans="1:11" x14ac:dyDescent="0.35">
      <c r="A13" s="780" t="s">
        <v>1600</v>
      </c>
      <c r="B13" s="780" t="s">
        <v>1601</v>
      </c>
      <c r="C13" s="1626"/>
      <c r="D13" s="1626"/>
      <c r="E13" s="1626"/>
      <c r="F13" s="1626"/>
      <c r="G13" s="1628"/>
      <c r="H13" s="1626"/>
      <c r="I13" s="1626"/>
      <c r="J13" s="1626"/>
      <c r="K13" s="1626"/>
    </row>
    <row r="14" spans="1:11" x14ac:dyDescent="0.35">
      <c r="A14" s="781" t="s">
        <v>537</v>
      </c>
      <c r="B14" s="781" t="s">
        <v>549</v>
      </c>
      <c r="C14" s="781"/>
      <c r="D14" s="781"/>
      <c r="E14" s="781"/>
      <c r="F14" s="781"/>
      <c r="G14" s="782"/>
      <c r="H14" s="781"/>
      <c r="I14" s="781"/>
      <c r="J14" s="781"/>
      <c r="K14" s="781"/>
    </row>
    <row r="15" spans="1:11" x14ac:dyDescent="0.35">
      <c r="A15" s="783" t="s">
        <v>737</v>
      </c>
      <c r="B15" s="783" t="s">
        <v>736</v>
      </c>
      <c r="C15" s="396" t="s">
        <v>216</v>
      </c>
      <c r="D15" s="396" t="s">
        <v>216</v>
      </c>
      <c r="E15" s="393">
        <v>2896715</v>
      </c>
      <c r="F15" s="345">
        <v>2896715</v>
      </c>
      <c r="G15" s="784"/>
      <c r="H15" s="396" t="s">
        <v>216</v>
      </c>
      <c r="I15" s="396" t="s">
        <v>216</v>
      </c>
      <c r="J15" s="393">
        <v>1270487</v>
      </c>
      <c r="K15" s="345">
        <v>1270487</v>
      </c>
    </row>
    <row r="16" spans="1:11" x14ac:dyDescent="0.35">
      <c r="A16" s="783" t="s">
        <v>954</v>
      </c>
      <c r="B16" s="783" t="s">
        <v>955</v>
      </c>
      <c r="C16" s="396" t="s">
        <v>216</v>
      </c>
      <c r="D16" s="396" t="s">
        <v>216</v>
      </c>
      <c r="E16" s="393">
        <v>40</v>
      </c>
      <c r="F16" s="347">
        <v>40</v>
      </c>
      <c r="G16" s="784"/>
      <c r="H16" s="396" t="s">
        <v>216</v>
      </c>
      <c r="I16" s="396" t="s">
        <v>216</v>
      </c>
      <c r="J16" s="396">
        <v>39</v>
      </c>
      <c r="K16" s="347">
        <v>39</v>
      </c>
    </row>
    <row r="17" spans="1:13" x14ac:dyDescent="0.35">
      <c r="A17" s="396"/>
      <c r="B17" s="396"/>
      <c r="C17" s="396"/>
      <c r="D17" s="396"/>
      <c r="E17" s="396"/>
      <c r="F17" s="396"/>
      <c r="G17" s="784"/>
      <c r="H17" s="396"/>
      <c r="I17" s="396"/>
      <c r="J17" s="396"/>
      <c r="K17" s="396"/>
    </row>
    <row r="18" spans="1:13" x14ac:dyDescent="0.35">
      <c r="A18" s="785" t="s">
        <v>538</v>
      </c>
      <c r="B18" s="785" t="s">
        <v>550</v>
      </c>
      <c r="C18" s="785"/>
      <c r="D18" s="785"/>
      <c r="E18" s="785"/>
      <c r="F18" s="785"/>
      <c r="G18" s="786"/>
      <c r="H18" s="785"/>
      <c r="I18" s="785"/>
      <c r="J18" s="785"/>
      <c r="K18" s="785"/>
    </row>
    <row r="19" spans="1:13" x14ac:dyDescent="0.35">
      <c r="A19" s="787" t="s">
        <v>968</v>
      </c>
      <c r="B19" s="787" t="s">
        <v>969</v>
      </c>
      <c r="C19" s="396" t="s">
        <v>216</v>
      </c>
      <c r="D19" s="393">
        <v>6104</v>
      </c>
      <c r="E19" s="396" t="s">
        <v>216</v>
      </c>
      <c r="F19" s="345">
        <v>6104</v>
      </c>
      <c r="G19" s="786"/>
      <c r="H19" s="396" t="s">
        <v>216</v>
      </c>
      <c r="I19" s="393">
        <v>6104</v>
      </c>
      <c r="J19" s="396" t="s">
        <v>216</v>
      </c>
      <c r="K19" s="345">
        <v>6104</v>
      </c>
    </row>
    <row r="20" spans="1:13" x14ac:dyDescent="0.35">
      <c r="A20" s="787" t="s">
        <v>975</v>
      </c>
      <c r="B20" s="787" t="s">
        <v>976</v>
      </c>
      <c r="C20" s="396" t="s">
        <v>216</v>
      </c>
      <c r="D20" s="393">
        <v>237</v>
      </c>
      <c r="E20" s="396" t="s">
        <v>216</v>
      </c>
      <c r="F20" s="345">
        <v>237</v>
      </c>
      <c r="G20" s="786"/>
      <c r="H20" s="396" t="s">
        <v>216</v>
      </c>
      <c r="I20" s="393">
        <v>237</v>
      </c>
      <c r="J20" s="396" t="s">
        <v>216</v>
      </c>
      <c r="K20" s="345">
        <v>237</v>
      </c>
    </row>
    <row r="21" spans="1:13" x14ac:dyDescent="0.35">
      <c r="A21" s="396"/>
      <c r="B21" s="396"/>
      <c r="C21" s="396"/>
      <c r="D21" s="396"/>
      <c r="E21" s="396"/>
      <c r="F21" s="396"/>
      <c r="G21" s="784"/>
      <c r="H21" s="396"/>
      <c r="I21" s="396"/>
      <c r="J21" s="396"/>
      <c r="K21" s="396"/>
    </row>
    <row r="22" spans="1:13" x14ac:dyDescent="0.35">
      <c r="A22" s="781" t="s">
        <v>539</v>
      </c>
      <c r="B22" s="781" t="s">
        <v>551</v>
      </c>
      <c r="C22" s="347"/>
      <c r="D22" s="347"/>
      <c r="E22" s="347"/>
      <c r="F22" s="347"/>
      <c r="G22" s="788"/>
      <c r="H22" s="347"/>
      <c r="I22" s="347"/>
      <c r="J22" s="347"/>
      <c r="K22" s="347"/>
    </row>
    <row r="23" spans="1:13" x14ac:dyDescent="0.35">
      <c r="A23" s="783" t="s">
        <v>956</v>
      </c>
      <c r="B23" s="783" t="s">
        <v>957</v>
      </c>
      <c r="C23" s="396" t="s">
        <v>216</v>
      </c>
      <c r="D23" s="396" t="s">
        <v>216</v>
      </c>
      <c r="E23" s="393">
        <v>2393</v>
      </c>
      <c r="F23" s="345">
        <v>2393</v>
      </c>
      <c r="G23" s="784"/>
      <c r="H23" s="396" t="s">
        <v>216</v>
      </c>
      <c r="I23" s="396" t="s">
        <v>216</v>
      </c>
      <c r="J23" s="393">
        <v>2182</v>
      </c>
      <c r="K23" s="345">
        <v>2182</v>
      </c>
    </row>
    <row r="24" spans="1:13" x14ac:dyDescent="0.35">
      <c r="A24" s="783" t="s">
        <v>771</v>
      </c>
      <c r="B24" s="783" t="s">
        <v>772</v>
      </c>
      <c r="C24" s="396"/>
      <c r="D24" s="396"/>
      <c r="E24" s="393"/>
      <c r="F24" s="345"/>
      <c r="G24" s="784"/>
      <c r="H24" s="396"/>
      <c r="I24" s="396"/>
      <c r="J24" s="393"/>
      <c r="K24" s="345"/>
      <c r="M24" s="298"/>
    </row>
    <row r="25" spans="1:13" x14ac:dyDescent="0.35">
      <c r="A25" s="783" t="s">
        <v>970</v>
      </c>
      <c r="B25" s="783" t="s">
        <v>973</v>
      </c>
      <c r="C25" s="396" t="s">
        <v>216</v>
      </c>
      <c r="D25" s="396" t="s">
        <v>216</v>
      </c>
      <c r="E25" s="396" t="s">
        <v>216</v>
      </c>
      <c r="F25" s="347" t="s">
        <v>216</v>
      </c>
      <c r="G25" s="790"/>
      <c r="H25" s="789" t="s">
        <v>216</v>
      </c>
      <c r="I25" s="405">
        <v>316113</v>
      </c>
      <c r="J25" s="789" t="s">
        <v>216</v>
      </c>
      <c r="K25" s="791">
        <v>316113</v>
      </c>
      <c r="M25" s="298"/>
    </row>
    <row r="26" spans="1:13" x14ac:dyDescent="0.35">
      <c r="A26" s="783" t="s">
        <v>971</v>
      </c>
      <c r="B26" s="783" t="s">
        <v>972</v>
      </c>
      <c r="C26" s="396" t="s">
        <v>216</v>
      </c>
      <c r="D26" s="405">
        <v>14025</v>
      </c>
      <c r="E26" s="789" t="s">
        <v>216</v>
      </c>
      <c r="F26" s="791">
        <v>14025</v>
      </c>
      <c r="G26" s="790"/>
      <c r="H26" s="789" t="s">
        <v>216</v>
      </c>
      <c r="I26" s="405">
        <v>339582</v>
      </c>
      <c r="J26" s="789" t="s">
        <v>216</v>
      </c>
      <c r="K26" s="791">
        <v>339582</v>
      </c>
      <c r="M26" s="298"/>
    </row>
    <row r="27" spans="1:13" x14ac:dyDescent="0.35">
      <c r="A27" s="783" t="s">
        <v>958</v>
      </c>
      <c r="B27" s="783" t="s">
        <v>959</v>
      </c>
      <c r="C27" s="396" t="s">
        <v>216</v>
      </c>
      <c r="D27" s="396" t="s">
        <v>216</v>
      </c>
      <c r="E27" s="393">
        <v>289556</v>
      </c>
      <c r="F27" s="345">
        <v>289556</v>
      </c>
      <c r="G27" s="792"/>
      <c r="H27" s="396" t="s">
        <v>216</v>
      </c>
      <c r="I27" s="396" t="s">
        <v>216</v>
      </c>
      <c r="J27" s="393">
        <v>230160</v>
      </c>
      <c r="K27" s="345">
        <v>230160</v>
      </c>
      <c r="M27" s="298"/>
    </row>
    <row r="28" spans="1:13" ht="15" thickBot="1" x14ac:dyDescent="0.4">
      <c r="A28" s="793" t="s">
        <v>974</v>
      </c>
      <c r="B28" s="793" t="s">
        <v>960</v>
      </c>
      <c r="C28" s="794" t="s">
        <v>216</v>
      </c>
      <c r="D28" s="476">
        <v>151510</v>
      </c>
      <c r="E28" s="794" t="s">
        <v>216</v>
      </c>
      <c r="F28" s="795">
        <v>151510</v>
      </c>
      <c r="G28" s="796"/>
      <c r="H28" s="794" t="s">
        <v>216</v>
      </c>
      <c r="I28" s="476">
        <v>130268</v>
      </c>
      <c r="J28" s="794" t="s">
        <v>216</v>
      </c>
      <c r="K28" s="795">
        <v>130268</v>
      </c>
    </row>
    <row r="29" spans="1:13" x14ac:dyDescent="0.35">
      <c r="A29" s="181"/>
      <c r="B29" s="181"/>
      <c r="C29" s="99"/>
      <c r="D29" s="99"/>
      <c r="E29" s="99"/>
      <c r="F29" s="112"/>
      <c r="G29" s="98"/>
      <c r="H29" s="99"/>
      <c r="I29" s="99"/>
      <c r="J29" s="99"/>
      <c r="K29" s="112"/>
    </row>
    <row r="30" spans="1:13" x14ac:dyDescent="0.35">
      <c r="A30" s="262" t="s">
        <v>1556</v>
      </c>
      <c r="B30" s="262" t="s">
        <v>1553</v>
      </c>
      <c r="C30" s="263"/>
      <c r="D30" s="263"/>
      <c r="E30" s="263"/>
      <c r="F30" s="263"/>
      <c r="G30" s="264"/>
      <c r="H30" s="263"/>
      <c r="I30" s="263"/>
      <c r="J30" s="263"/>
      <c r="K30" s="263"/>
    </row>
    <row r="31" spans="1:13" x14ac:dyDescent="0.35">
      <c r="A31" s="110" t="s">
        <v>537</v>
      </c>
      <c r="B31" s="110" t="s">
        <v>549</v>
      </c>
      <c r="C31" s="112"/>
      <c r="D31" s="112"/>
      <c r="E31" s="112"/>
      <c r="F31" s="112"/>
      <c r="G31" s="265"/>
      <c r="H31" s="112"/>
      <c r="I31" s="112"/>
      <c r="J31" s="112"/>
      <c r="K31" s="112"/>
    </row>
    <row r="32" spans="1:13" x14ac:dyDescent="0.35">
      <c r="A32" s="181" t="s">
        <v>737</v>
      </c>
      <c r="B32" s="181" t="s">
        <v>736</v>
      </c>
      <c r="C32" s="266" t="s">
        <v>216</v>
      </c>
      <c r="D32" s="266" t="s">
        <v>216</v>
      </c>
      <c r="E32" s="228">
        <v>2909307</v>
      </c>
      <c r="F32" s="267">
        <v>2909307</v>
      </c>
      <c r="G32" s="98"/>
      <c r="H32" s="266" t="s">
        <v>216</v>
      </c>
      <c r="I32" s="266" t="s">
        <v>216</v>
      </c>
      <c r="J32" s="228">
        <v>1277600</v>
      </c>
      <c r="K32" s="267">
        <v>1277600</v>
      </c>
    </row>
    <row r="33" spans="1:13" x14ac:dyDescent="0.35">
      <c r="A33" s="181" t="s">
        <v>954</v>
      </c>
      <c r="B33" s="181" t="s">
        <v>955</v>
      </c>
      <c r="C33" s="266" t="s">
        <v>216</v>
      </c>
      <c r="D33" s="266" t="s">
        <v>216</v>
      </c>
      <c r="E33" s="228">
        <v>40</v>
      </c>
      <c r="F33" s="105">
        <v>40</v>
      </c>
      <c r="G33" s="98"/>
      <c r="H33" s="266" t="s">
        <v>216</v>
      </c>
      <c r="I33" s="266" t="s">
        <v>216</v>
      </c>
      <c r="J33" s="228">
        <v>39</v>
      </c>
      <c r="K33" s="105">
        <v>39</v>
      </c>
    </row>
    <row r="34" spans="1:13" x14ac:dyDescent="0.35">
      <c r="A34" s="181"/>
      <c r="B34" s="181"/>
      <c r="C34" s="99"/>
      <c r="D34" s="99"/>
      <c r="E34" s="99"/>
      <c r="F34" s="112"/>
      <c r="G34" s="98"/>
      <c r="H34" s="99"/>
      <c r="I34" s="99"/>
      <c r="J34" s="99"/>
      <c r="K34" s="99"/>
    </row>
    <row r="35" spans="1:13" x14ac:dyDescent="0.35">
      <c r="A35" s="268" t="s">
        <v>538</v>
      </c>
      <c r="B35" s="268" t="s">
        <v>550</v>
      </c>
      <c r="C35" s="269"/>
      <c r="D35" s="269"/>
      <c r="E35" s="269"/>
      <c r="F35" s="270"/>
      <c r="G35" s="271"/>
      <c r="H35" s="269"/>
      <c r="I35" s="269"/>
      <c r="J35" s="269"/>
      <c r="K35" s="269"/>
    </row>
    <row r="36" spans="1:13" x14ac:dyDescent="0.35">
      <c r="A36" s="1231" t="s">
        <v>968</v>
      </c>
      <c r="B36" s="1231" t="s">
        <v>969</v>
      </c>
      <c r="C36" s="266" t="s">
        <v>216</v>
      </c>
      <c r="D36" s="1232">
        <v>5872</v>
      </c>
      <c r="E36" s="266" t="s">
        <v>216</v>
      </c>
      <c r="F36" s="267">
        <v>5872</v>
      </c>
      <c r="G36" s="271"/>
      <c r="H36" s="266" t="s">
        <v>216</v>
      </c>
      <c r="I36" s="1232">
        <v>5872</v>
      </c>
      <c r="J36" s="266" t="s">
        <v>216</v>
      </c>
      <c r="K36" s="267">
        <v>5872</v>
      </c>
    </row>
    <row r="37" spans="1:13" x14ac:dyDescent="0.35">
      <c r="A37" s="299" t="s">
        <v>975</v>
      </c>
      <c r="B37" s="299" t="s">
        <v>976</v>
      </c>
      <c r="C37" s="266" t="s">
        <v>216</v>
      </c>
      <c r="D37" s="288">
        <v>5297</v>
      </c>
      <c r="E37" s="266" t="s">
        <v>216</v>
      </c>
      <c r="F37" s="267">
        <v>5297</v>
      </c>
      <c r="G37" s="271"/>
      <c r="H37" s="266" t="s">
        <v>216</v>
      </c>
      <c r="I37" s="288">
        <v>5297</v>
      </c>
      <c r="J37" s="266" t="s">
        <v>216</v>
      </c>
      <c r="K37" s="267">
        <v>5297</v>
      </c>
    </row>
    <row r="38" spans="1:13" x14ac:dyDescent="0.35">
      <c r="A38" s="181"/>
      <c r="B38" s="181"/>
      <c r="C38" s="266"/>
      <c r="D38" s="266"/>
      <c r="E38" s="266"/>
      <c r="F38" s="266"/>
      <c r="G38" s="98"/>
      <c r="H38" s="266"/>
      <c r="I38" s="266"/>
      <c r="J38" s="266"/>
      <c r="K38" s="266"/>
    </row>
    <row r="39" spans="1:13" x14ac:dyDescent="0.35">
      <c r="A39" s="110" t="s">
        <v>539</v>
      </c>
      <c r="B39" s="110" t="s">
        <v>551</v>
      </c>
      <c r="C39" s="105"/>
      <c r="D39" s="105"/>
      <c r="E39" s="105"/>
      <c r="F39" s="105"/>
      <c r="G39" s="265"/>
      <c r="H39" s="105"/>
      <c r="I39" s="105"/>
      <c r="J39" s="105"/>
      <c r="K39" s="105"/>
    </row>
    <row r="40" spans="1:13" x14ac:dyDescent="0.35">
      <c r="A40" s="181" t="s">
        <v>956</v>
      </c>
      <c r="B40" s="181" t="s">
        <v>957</v>
      </c>
      <c r="C40" s="266" t="s">
        <v>216</v>
      </c>
      <c r="D40" s="266" t="s">
        <v>216</v>
      </c>
      <c r="E40" s="228">
        <v>2366</v>
      </c>
      <c r="F40" s="267">
        <v>2366</v>
      </c>
      <c r="G40" s="98"/>
      <c r="H40" s="266" t="s">
        <v>216</v>
      </c>
      <c r="I40" s="266" t="s">
        <v>216</v>
      </c>
      <c r="J40" s="228">
        <v>2261</v>
      </c>
      <c r="K40" s="267">
        <v>2261</v>
      </c>
    </row>
    <row r="41" spans="1:13" x14ac:dyDescent="0.35">
      <c r="A41" s="181" t="s">
        <v>771</v>
      </c>
      <c r="B41" s="181" t="s">
        <v>772</v>
      </c>
      <c r="C41" s="266"/>
      <c r="D41" s="266"/>
      <c r="E41" s="228"/>
      <c r="F41" s="266"/>
      <c r="G41" s="267"/>
      <c r="H41" s="98"/>
      <c r="I41" s="266"/>
      <c r="J41" s="228"/>
      <c r="K41" s="266"/>
      <c r="L41" s="267"/>
    </row>
    <row r="42" spans="1:13" x14ac:dyDescent="0.35">
      <c r="A42" s="181" t="s">
        <v>970</v>
      </c>
      <c r="B42" s="181" t="s">
        <v>973</v>
      </c>
      <c r="C42" s="797" t="s">
        <v>216</v>
      </c>
      <c r="D42" s="797" t="s">
        <v>216</v>
      </c>
      <c r="E42" s="797" t="s">
        <v>216</v>
      </c>
      <c r="F42" s="311">
        <v>0</v>
      </c>
      <c r="G42" s="312"/>
      <c r="H42" s="797" t="s">
        <v>216</v>
      </c>
      <c r="I42" s="313">
        <v>263182</v>
      </c>
      <c r="J42" s="797" t="s">
        <v>216</v>
      </c>
      <c r="K42" s="314">
        <v>263182</v>
      </c>
      <c r="M42" s="298"/>
    </row>
    <row r="43" spans="1:13" x14ac:dyDescent="0.35">
      <c r="A43" s="181" t="s">
        <v>971</v>
      </c>
      <c r="B43" s="181" t="s">
        <v>972</v>
      </c>
      <c r="C43" s="797" t="s">
        <v>216</v>
      </c>
      <c r="D43" s="797" t="s">
        <v>216</v>
      </c>
      <c r="E43" s="797" t="s">
        <v>216</v>
      </c>
      <c r="F43" s="311">
        <v>0</v>
      </c>
      <c r="G43" s="312"/>
      <c r="H43" s="797" t="s">
        <v>216</v>
      </c>
      <c r="I43" s="313">
        <v>361116</v>
      </c>
      <c r="J43" s="797" t="s">
        <v>216</v>
      </c>
      <c r="K43" s="314">
        <v>361116</v>
      </c>
      <c r="M43" s="298"/>
    </row>
    <row r="44" spans="1:13" x14ac:dyDescent="0.35">
      <c r="A44" s="181" t="s">
        <v>961</v>
      </c>
      <c r="B44" s="181" t="s">
        <v>959</v>
      </c>
      <c r="C44" s="266" t="s">
        <v>216</v>
      </c>
      <c r="D44" s="266" t="s">
        <v>216</v>
      </c>
      <c r="E44" s="228">
        <v>272894</v>
      </c>
      <c r="F44" s="267">
        <v>272894</v>
      </c>
      <c r="G44" s="98"/>
      <c r="H44" s="266" t="s">
        <v>216</v>
      </c>
      <c r="I44" s="266" t="s">
        <v>216</v>
      </c>
      <c r="J44" s="228">
        <v>212899</v>
      </c>
      <c r="K44" s="267">
        <v>212899</v>
      </c>
    </row>
    <row r="45" spans="1:13" ht="15" thickBot="1" x14ac:dyDescent="0.4">
      <c r="A45" s="272" t="s">
        <v>974</v>
      </c>
      <c r="B45" s="272" t="s">
        <v>960</v>
      </c>
      <c r="C45" s="273" t="s">
        <v>216</v>
      </c>
      <c r="D45" s="274">
        <v>118456</v>
      </c>
      <c r="E45" s="273" t="s">
        <v>216</v>
      </c>
      <c r="F45" s="275">
        <v>118456</v>
      </c>
      <c r="G45" s="276"/>
      <c r="H45" s="273" t="s">
        <v>216</v>
      </c>
      <c r="I45" s="274">
        <v>107163</v>
      </c>
      <c r="J45" s="273" t="s">
        <v>216</v>
      </c>
      <c r="K45" s="275">
        <v>107163</v>
      </c>
    </row>
    <row r="46" spans="1:13" x14ac:dyDescent="0.35">
      <c r="A46" s="277"/>
      <c r="B46" s="277"/>
    </row>
    <row r="47" spans="1:13" ht="23" x14ac:dyDescent="0.35">
      <c r="A47" s="109" t="s">
        <v>540</v>
      </c>
      <c r="B47" s="109" t="s">
        <v>557</v>
      </c>
    </row>
    <row r="48" spans="1:13" x14ac:dyDescent="0.35">
      <c r="A48" s="109"/>
      <c r="B48" s="109"/>
    </row>
    <row r="49" spans="1:11" ht="26.5" thickBot="1" x14ac:dyDescent="0.4">
      <c r="A49" s="257" t="s">
        <v>962</v>
      </c>
      <c r="B49" s="257" t="s">
        <v>963</v>
      </c>
      <c r="K49" s="1464" t="s">
        <v>1813</v>
      </c>
    </row>
    <row r="50" spans="1:11" ht="15" thickBot="1" x14ac:dyDescent="0.4">
      <c r="A50" s="1620" t="s">
        <v>541</v>
      </c>
      <c r="B50" s="302"/>
      <c r="C50" s="1618" t="s">
        <v>108</v>
      </c>
      <c r="D50" s="1618"/>
      <c r="E50" s="1618"/>
      <c r="F50" s="1618"/>
      <c r="G50" s="258"/>
      <c r="H50" s="1618" t="s">
        <v>186</v>
      </c>
      <c r="I50" s="1618"/>
      <c r="J50" s="1618"/>
      <c r="K50" s="1618"/>
    </row>
    <row r="51" spans="1:11" ht="26.25" customHeight="1" thickBot="1" x14ac:dyDescent="0.4">
      <c r="A51" s="1621"/>
      <c r="B51" s="303"/>
      <c r="C51" s="1619" t="s">
        <v>558</v>
      </c>
      <c r="D51" s="1619"/>
      <c r="E51" s="1619"/>
      <c r="F51" s="1619"/>
      <c r="G51" s="278"/>
      <c r="H51" s="1619" t="s">
        <v>558</v>
      </c>
      <c r="I51" s="1619"/>
      <c r="J51" s="1619"/>
      <c r="K51" s="1619"/>
    </row>
    <row r="52" spans="1:11" ht="63" x14ac:dyDescent="0.35">
      <c r="A52" s="1621"/>
      <c r="B52" s="303" t="s">
        <v>556</v>
      </c>
      <c r="C52" s="259" t="s">
        <v>559</v>
      </c>
      <c r="D52" s="259" t="s">
        <v>560</v>
      </c>
      <c r="E52" s="259" t="s">
        <v>561</v>
      </c>
      <c r="F52" s="1623" t="s">
        <v>562</v>
      </c>
      <c r="G52" s="279"/>
      <c r="H52" s="259" t="s">
        <v>559</v>
      </c>
      <c r="I52" s="259" t="s">
        <v>560</v>
      </c>
      <c r="J52" s="259" t="s">
        <v>561</v>
      </c>
      <c r="K52" s="1623" t="s">
        <v>562</v>
      </c>
    </row>
    <row r="53" spans="1:11" ht="18.5" thickBot="1" x14ac:dyDescent="0.4">
      <c r="A53" s="1622"/>
      <c r="B53" s="304"/>
      <c r="C53" s="260" t="s">
        <v>563</v>
      </c>
      <c r="D53" s="260" t="s">
        <v>564</v>
      </c>
      <c r="E53" s="260" t="s">
        <v>565</v>
      </c>
      <c r="F53" s="1624"/>
      <c r="G53" s="280"/>
      <c r="H53" s="260" t="s">
        <v>563</v>
      </c>
      <c r="I53" s="260" t="s">
        <v>564</v>
      </c>
      <c r="J53" s="260" t="s">
        <v>565</v>
      </c>
      <c r="K53" s="1624"/>
    </row>
    <row r="54" spans="1:11" x14ac:dyDescent="0.35">
      <c r="A54" s="780" t="s">
        <v>1600</v>
      </c>
      <c r="B54" s="780" t="s">
        <v>1601</v>
      </c>
      <c r="C54" s="347"/>
      <c r="D54" s="347"/>
      <c r="E54" s="347"/>
      <c r="F54" s="347"/>
      <c r="G54" s="798"/>
      <c r="H54" s="798"/>
      <c r="I54" s="798"/>
      <c r="J54" s="798"/>
      <c r="K54" s="798"/>
    </row>
    <row r="55" spans="1:11" x14ac:dyDescent="0.35">
      <c r="A55" s="781" t="s">
        <v>542</v>
      </c>
      <c r="B55" s="781" t="s">
        <v>552</v>
      </c>
      <c r="C55" s="781"/>
      <c r="D55" s="781"/>
      <c r="E55" s="781"/>
      <c r="F55" s="781"/>
      <c r="G55" s="782"/>
      <c r="H55" s="782"/>
      <c r="I55" s="782"/>
      <c r="J55" s="782"/>
      <c r="K55" s="782"/>
    </row>
    <row r="56" spans="1:11" x14ac:dyDescent="0.35">
      <c r="A56" s="785" t="s">
        <v>538</v>
      </c>
      <c r="B56" s="785" t="s">
        <v>553</v>
      </c>
      <c r="C56" s="785"/>
      <c r="D56" s="785"/>
      <c r="E56" s="785"/>
      <c r="F56" s="785"/>
      <c r="G56" s="786"/>
      <c r="H56" s="786"/>
      <c r="I56" s="786"/>
      <c r="J56" s="786"/>
      <c r="K56" s="786"/>
    </row>
    <row r="57" spans="1:11" x14ac:dyDescent="0.35">
      <c r="A57" s="799" t="s">
        <v>1099</v>
      </c>
      <c r="B57" s="799" t="s">
        <v>1098</v>
      </c>
      <c r="C57" s="396" t="s">
        <v>216</v>
      </c>
      <c r="D57" s="393">
        <v>322</v>
      </c>
      <c r="E57" s="396" t="s">
        <v>216</v>
      </c>
      <c r="F57" s="345">
        <v>322</v>
      </c>
      <c r="G57" s="800"/>
      <c r="H57" s="396" t="s">
        <v>216</v>
      </c>
      <c r="I57" s="393">
        <v>322</v>
      </c>
      <c r="J57" s="396" t="s">
        <v>216</v>
      </c>
      <c r="K57" s="345">
        <v>322</v>
      </c>
    </row>
    <row r="58" spans="1:11" x14ac:dyDescent="0.35">
      <c r="A58" s="396"/>
      <c r="B58" s="396"/>
      <c r="C58" s="396"/>
      <c r="D58" s="396"/>
      <c r="E58" s="396"/>
      <c r="F58" s="347"/>
      <c r="G58" s="784"/>
      <c r="H58" s="396"/>
      <c r="I58" s="396"/>
      <c r="J58" s="396"/>
      <c r="K58" s="347"/>
    </row>
    <row r="59" spans="1:11" x14ac:dyDescent="0.35">
      <c r="A59" s="781" t="s">
        <v>543</v>
      </c>
      <c r="B59" s="781" t="s">
        <v>554</v>
      </c>
      <c r="C59" s="781"/>
      <c r="D59" s="781"/>
      <c r="E59" s="781"/>
      <c r="F59" s="781"/>
      <c r="G59" s="782"/>
      <c r="H59" s="781"/>
      <c r="I59" s="781"/>
      <c r="J59" s="781"/>
      <c r="K59" s="781"/>
    </row>
    <row r="60" spans="1:11" x14ac:dyDescent="0.35">
      <c r="A60" s="783" t="s">
        <v>1100</v>
      </c>
      <c r="B60" s="783" t="s">
        <v>1102</v>
      </c>
      <c r="C60" s="396" t="s">
        <v>216</v>
      </c>
      <c r="D60" s="393">
        <v>202584</v>
      </c>
      <c r="E60" s="396" t="s">
        <v>216</v>
      </c>
      <c r="F60" s="345">
        <v>202584</v>
      </c>
      <c r="G60" s="800"/>
      <c r="H60" s="396" t="s">
        <v>216</v>
      </c>
      <c r="I60" s="393">
        <v>202584</v>
      </c>
      <c r="J60" s="396" t="s">
        <v>216</v>
      </c>
      <c r="K60" s="345">
        <v>202584</v>
      </c>
    </row>
    <row r="61" spans="1:11" x14ac:dyDescent="0.35">
      <c r="A61" s="783" t="s">
        <v>1101</v>
      </c>
      <c r="B61" s="783" t="s">
        <v>1103</v>
      </c>
      <c r="C61" s="396" t="s">
        <v>216</v>
      </c>
      <c r="D61" s="393">
        <v>421393</v>
      </c>
      <c r="E61" s="396" t="s">
        <v>216</v>
      </c>
      <c r="F61" s="345">
        <v>421393</v>
      </c>
      <c r="G61" s="800"/>
      <c r="H61" s="396" t="s">
        <v>216</v>
      </c>
      <c r="I61" s="393">
        <v>410502</v>
      </c>
      <c r="J61" s="396" t="s">
        <v>216</v>
      </c>
      <c r="K61" s="345">
        <v>410502</v>
      </c>
    </row>
    <row r="62" spans="1:11" ht="15" thickBot="1" x14ac:dyDescent="0.4">
      <c r="A62" s="793" t="s">
        <v>1105</v>
      </c>
      <c r="B62" s="793" t="s">
        <v>1104</v>
      </c>
      <c r="C62" s="794" t="s">
        <v>216</v>
      </c>
      <c r="D62" s="794" t="s">
        <v>216</v>
      </c>
      <c r="E62" s="476">
        <v>114495</v>
      </c>
      <c r="F62" s="795">
        <v>114495</v>
      </c>
      <c r="G62" s="801"/>
      <c r="H62" s="794" t="s">
        <v>216</v>
      </c>
      <c r="I62" s="794" t="s">
        <v>216</v>
      </c>
      <c r="J62" s="476">
        <v>70923</v>
      </c>
      <c r="K62" s="795">
        <v>70923</v>
      </c>
    </row>
    <row r="63" spans="1:11" x14ac:dyDescent="0.35">
      <c r="A63" s="181"/>
      <c r="B63" s="181"/>
      <c r="C63" s="281"/>
      <c r="D63" s="281"/>
      <c r="E63" s="281"/>
      <c r="F63" s="281"/>
      <c r="G63" s="282"/>
      <c r="H63" s="281"/>
      <c r="I63" s="281"/>
      <c r="J63" s="281"/>
      <c r="K63" s="281"/>
    </row>
    <row r="64" spans="1:11" x14ac:dyDescent="0.35">
      <c r="A64" s="262" t="s">
        <v>1556</v>
      </c>
      <c r="B64" s="262" t="s">
        <v>1553</v>
      </c>
      <c r="C64" s="283"/>
      <c r="D64" s="283"/>
      <c r="E64" s="283"/>
      <c r="F64" s="283"/>
      <c r="G64" s="284"/>
      <c r="H64" s="263"/>
      <c r="I64" s="263"/>
      <c r="J64" s="263"/>
      <c r="K64" s="263"/>
    </row>
    <row r="65" spans="1:11" x14ac:dyDescent="0.35">
      <c r="A65" s="290"/>
      <c r="B65" s="290"/>
      <c r="C65" s="291"/>
      <c r="D65" s="291"/>
      <c r="E65" s="291"/>
      <c r="F65" s="292"/>
      <c r="G65" s="293"/>
      <c r="H65" s="292"/>
      <c r="I65" s="291"/>
      <c r="J65" s="291"/>
      <c r="K65" s="292"/>
    </row>
    <row r="66" spans="1:11" x14ac:dyDescent="0.35">
      <c r="A66" s="110" t="s">
        <v>543</v>
      </c>
      <c r="B66" s="110" t="s">
        <v>554</v>
      </c>
      <c r="C66" s="285"/>
      <c r="D66" s="285"/>
      <c r="E66" s="285"/>
      <c r="F66" s="285"/>
      <c r="G66" s="286"/>
      <c r="H66" s="285"/>
      <c r="I66" s="285"/>
      <c r="J66" s="285"/>
      <c r="K66" s="285"/>
    </row>
    <row r="67" spans="1:11" x14ac:dyDescent="0.35">
      <c r="A67" s="181" t="s">
        <v>1100</v>
      </c>
      <c r="B67" s="181" t="s">
        <v>1102</v>
      </c>
      <c r="C67" s="266" t="s">
        <v>216</v>
      </c>
      <c r="D67" s="288">
        <v>203772</v>
      </c>
      <c r="E67" s="266" t="s">
        <v>216</v>
      </c>
      <c r="F67" s="267">
        <v>203772</v>
      </c>
      <c r="G67" s="294"/>
      <c r="H67" s="266" t="s">
        <v>216</v>
      </c>
      <c r="I67" s="228">
        <v>203772</v>
      </c>
      <c r="J67" s="266" t="s">
        <v>216</v>
      </c>
      <c r="K67" s="267">
        <v>203772</v>
      </c>
    </row>
    <row r="68" spans="1:11" x14ac:dyDescent="0.35">
      <c r="A68" s="181" t="s">
        <v>1101</v>
      </c>
      <c r="B68" s="181" t="s">
        <v>1103</v>
      </c>
      <c r="C68" s="266" t="s">
        <v>216</v>
      </c>
      <c r="D68" s="288">
        <v>425924</v>
      </c>
      <c r="E68" s="266" t="s">
        <v>216</v>
      </c>
      <c r="F68" s="267">
        <v>425924</v>
      </c>
      <c r="G68" s="294"/>
      <c r="H68" s="266" t="s">
        <v>216</v>
      </c>
      <c r="I68" s="228">
        <v>414407</v>
      </c>
      <c r="J68" s="266" t="s">
        <v>216</v>
      </c>
      <c r="K68" s="267">
        <v>414407</v>
      </c>
    </row>
    <row r="69" spans="1:11" ht="15" thickBot="1" x14ac:dyDescent="0.4">
      <c r="A69" s="272" t="s">
        <v>1105</v>
      </c>
      <c r="B69" s="272" t="s">
        <v>1104</v>
      </c>
      <c r="C69" s="273" t="s">
        <v>216</v>
      </c>
      <c r="D69" s="273" t="s">
        <v>216</v>
      </c>
      <c r="E69" s="274">
        <v>136014</v>
      </c>
      <c r="F69" s="275">
        <v>136014</v>
      </c>
      <c r="G69" s="295"/>
      <c r="H69" s="273" t="s">
        <v>216</v>
      </c>
      <c r="I69" s="273" t="s">
        <v>216</v>
      </c>
      <c r="J69" s="274">
        <v>87078</v>
      </c>
      <c r="K69" s="275">
        <v>87078</v>
      </c>
    </row>
    <row r="71" spans="1:11" ht="23" x14ac:dyDescent="0.35">
      <c r="A71" s="109" t="s">
        <v>964</v>
      </c>
      <c r="B71" s="109" t="s">
        <v>965</v>
      </c>
    </row>
    <row r="73" spans="1:11" ht="47.5" thickBot="1" x14ac:dyDescent="0.4">
      <c r="A73" s="308" t="s">
        <v>966</v>
      </c>
      <c r="B73" s="308" t="s">
        <v>967</v>
      </c>
      <c r="K73" s="1465" t="s">
        <v>544</v>
      </c>
    </row>
    <row r="74" spans="1:11" ht="15" thickBot="1" x14ac:dyDescent="0.4">
      <c r="A74" s="1615"/>
      <c r="B74" s="305"/>
      <c r="C74" s="1618" t="s">
        <v>108</v>
      </c>
      <c r="D74" s="1618"/>
      <c r="E74" s="1618"/>
      <c r="F74" s="1618"/>
      <c r="G74" s="258"/>
      <c r="H74" s="1618" t="s">
        <v>186</v>
      </c>
      <c r="I74" s="1618"/>
      <c r="J74" s="1618"/>
      <c r="K74" s="1618"/>
    </row>
    <row r="75" spans="1:11" ht="26.25" customHeight="1" thickBot="1" x14ac:dyDescent="0.4">
      <c r="A75" s="1616"/>
      <c r="B75" s="306"/>
      <c r="C75" s="1619" t="s">
        <v>570</v>
      </c>
      <c r="D75" s="1619"/>
      <c r="E75" s="1619" t="s">
        <v>571</v>
      </c>
      <c r="F75" s="1619"/>
      <c r="G75" s="278"/>
      <c r="H75" s="1619" t="s">
        <v>570</v>
      </c>
      <c r="I75" s="1619"/>
      <c r="J75" s="1619" t="s">
        <v>571</v>
      </c>
      <c r="K75" s="1619"/>
    </row>
    <row r="76" spans="1:11" ht="15" thickBot="1" x14ac:dyDescent="0.4">
      <c r="A76" s="1617"/>
      <c r="B76" s="307"/>
      <c r="C76" s="1281" t="s">
        <v>1611</v>
      </c>
      <c r="D76" s="1265" t="s">
        <v>1555</v>
      </c>
      <c r="E76" s="1281" t="s">
        <v>1611</v>
      </c>
      <c r="F76" s="1265" t="s">
        <v>1555</v>
      </c>
      <c r="G76" s="1282"/>
      <c r="H76" s="1281" t="s">
        <v>1611</v>
      </c>
      <c r="I76" s="1265" t="s">
        <v>1555</v>
      </c>
      <c r="J76" s="1281" t="s">
        <v>1611</v>
      </c>
      <c r="K76" s="1265" t="s">
        <v>1555</v>
      </c>
    </row>
    <row r="77" spans="1:11" x14ac:dyDescent="0.35">
      <c r="A77" s="291"/>
      <c r="B77" s="291"/>
      <c r="C77" s="396"/>
      <c r="D77" s="291"/>
      <c r="E77" s="396"/>
      <c r="F77" s="291"/>
      <c r="G77" s="293"/>
      <c r="H77" s="396"/>
      <c r="I77" s="291"/>
      <c r="J77" s="396"/>
      <c r="K77" s="291"/>
    </row>
    <row r="78" spans="1:11" x14ac:dyDescent="0.35">
      <c r="A78" s="285" t="s">
        <v>545</v>
      </c>
      <c r="B78" s="285" t="s">
        <v>566</v>
      </c>
      <c r="C78" s="1279"/>
      <c r="D78" s="291"/>
      <c r="E78" s="1279"/>
      <c r="F78" s="291"/>
      <c r="G78" s="286"/>
      <c r="H78" s="1279"/>
      <c r="I78" s="291"/>
      <c r="J78" s="1279"/>
      <c r="K78" s="291"/>
    </row>
    <row r="79" spans="1:11" ht="15" thickBot="1" x14ac:dyDescent="0.4">
      <c r="A79" s="116" t="s">
        <v>546</v>
      </c>
      <c r="B79" s="116" t="s">
        <v>569</v>
      </c>
      <c r="C79" s="1280">
        <v>14025</v>
      </c>
      <c r="D79" s="802">
        <v>863</v>
      </c>
      <c r="E79" s="1280">
        <v>14025</v>
      </c>
      <c r="F79" s="802">
        <v>863</v>
      </c>
      <c r="G79" s="282"/>
      <c r="H79" s="107">
        <v>339582</v>
      </c>
      <c r="I79" s="115">
        <v>361116</v>
      </c>
      <c r="J79" s="107">
        <v>320852</v>
      </c>
      <c r="K79" s="115">
        <v>343998</v>
      </c>
    </row>
    <row r="80" spans="1:11" x14ac:dyDescent="0.35">
      <c r="A80" s="297"/>
      <c r="B80" s="297"/>
      <c r="C80" s="1279"/>
      <c r="D80" s="291"/>
      <c r="E80" s="1279"/>
      <c r="F80" s="291"/>
      <c r="G80" s="293"/>
      <c r="H80" s="1279"/>
      <c r="I80" s="291"/>
      <c r="J80" s="1279"/>
      <c r="K80" s="291"/>
    </row>
    <row r="81" spans="1:11" x14ac:dyDescent="0.35">
      <c r="A81" s="285" t="s">
        <v>547</v>
      </c>
      <c r="B81" s="285" t="s">
        <v>567</v>
      </c>
      <c r="C81" s="1279"/>
      <c r="D81" s="285"/>
      <c r="E81" s="1279"/>
      <c r="F81" s="285"/>
      <c r="G81" s="286"/>
      <c r="H81" s="1279"/>
      <c r="I81" s="285"/>
      <c r="J81" s="1279"/>
      <c r="K81" s="285"/>
    </row>
    <row r="82" spans="1:11" x14ac:dyDescent="0.35">
      <c r="A82" s="287" t="s">
        <v>548</v>
      </c>
      <c r="B82" s="287" t="s">
        <v>568</v>
      </c>
      <c r="C82" s="396"/>
      <c r="D82" s="99"/>
      <c r="E82" s="396"/>
      <c r="F82" s="99"/>
      <c r="G82" s="293"/>
      <c r="H82" s="396"/>
      <c r="I82" s="99"/>
      <c r="J82" s="396"/>
      <c r="K82" s="99"/>
    </row>
    <row r="83" spans="1:11" ht="15" thickBot="1" x14ac:dyDescent="0.4">
      <c r="A83" s="116" t="s">
        <v>33</v>
      </c>
      <c r="B83" s="116" t="s">
        <v>63</v>
      </c>
      <c r="C83" s="107">
        <v>202584</v>
      </c>
      <c r="D83" s="115">
        <v>203772</v>
      </c>
      <c r="E83" s="107">
        <v>186715</v>
      </c>
      <c r="F83" s="115">
        <v>188678</v>
      </c>
      <c r="G83" s="282"/>
      <c r="H83" s="107">
        <v>202584</v>
      </c>
      <c r="I83" s="108">
        <v>203772</v>
      </c>
      <c r="J83" s="107">
        <v>186715</v>
      </c>
      <c r="K83" s="108">
        <v>188678</v>
      </c>
    </row>
  </sheetData>
  <sheetProtection algorithmName="SHA-512" hashValue="3IpCazYjrKdKnDIkHPAWIYiu69qsybQD5fod1D1Sxx+LX0j5FYcIOewI9Cdg0pGW7/GoGOKrxafJT5pccJCstg==" saltValue="U2nfPFflLkpdeQqsLSa/bQ==" spinCount="100000" sheet="1" objects="1" scenarios="1"/>
  <mergeCells count="30">
    <mergeCell ref="A8:A11"/>
    <mergeCell ref="C8:F8"/>
    <mergeCell ref="H8:K8"/>
    <mergeCell ref="C9:F9"/>
    <mergeCell ref="H9:K9"/>
    <mergeCell ref="F10:F11"/>
    <mergeCell ref="K10:K11"/>
    <mergeCell ref="I12:I13"/>
    <mergeCell ref="J12:J13"/>
    <mergeCell ref="K12:K13"/>
    <mergeCell ref="C12:C13"/>
    <mergeCell ref="D12:D13"/>
    <mergeCell ref="E12:E13"/>
    <mergeCell ref="F12:F13"/>
    <mergeCell ref="G12:G13"/>
    <mergeCell ref="H12:H13"/>
    <mergeCell ref="A50:A53"/>
    <mergeCell ref="C50:F50"/>
    <mergeCell ref="H50:K50"/>
    <mergeCell ref="C51:F51"/>
    <mergeCell ref="H51:K51"/>
    <mergeCell ref="F52:F53"/>
    <mergeCell ref="K52:K53"/>
    <mergeCell ref="A74:A76"/>
    <mergeCell ref="C74:F74"/>
    <mergeCell ref="H74:K74"/>
    <mergeCell ref="C75:D75"/>
    <mergeCell ref="E75:F75"/>
    <mergeCell ref="H75:I75"/>
    <mergeCell ref="J75:K75"/>
  </mergeCells>
  <pageMargins left="0" right="0" top="0.74803149606299213" bottom="0.74803149606299213" header="0.31496062992125984" footer="0.31496062992125984"/>
  <pageSetup paperSize="9" scale="60"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173ED-9DA7-4845-A139-7FE7A99708D5}">
  <sheetPr>
    <tabColor rgb="FF92D050"/>
    <pageSetUpPr fitToPage="1"/>
  </sheetPr>
  <dimension ref="A1:G23"/>
  <sheetViews>
    <sheetView showGridLines="0" zoomScaleNormal="100" workbookViewId="0">
      <pane ySplit="4" topLeftCell="A5" activePane="bottomLeft" state="frozen"/>
      <selection pane="bottomLeft" activeCell="A5" sqref="A5"/>
    </sheetView>
  </sheetViews>
  <sheetFormatPr defaultColWidth="9.453125" defaultRowHeight="14.5" outlineLevelCol="1" x14ac:dyDescent="0.35"/>
  <cols>
    <col min="1" max="1" width="60.26953125" style="15" customWidth="1"/>
    <col min="2" max="2" width="56.7265625" style="15" bestFit="1" customWidth="1" outlineLevel="1"/>
    <col min="3" max="3" width="17.453125" style="15" customWidth="1"/>
    <col min="4" max="4" width="11" style="15" customWidth="1"/>
    <col min="5" max="5" width="2.453125" style="15" customWidth="1"/>
    <col min="6" max="7" width="15.54296875" style="15" customWidth="1"/>
    <col min="8" max="16384" width="9.453125" style="15"/>
  </cols>
  <sheetData>
    <row r="1" spans="1:7" x14ac:dyDescent="0.35">
      <c r="A1" s="63" t="s">
        <v>1003</v>
      </c>
      <c r="B1" s="63" t="s">
        <v>1004</v>
      </c>
    </row>
    <row r="2" spans="1:7" ht="26" x14ac:dyDescent="0.35">
      <c r="A2" s="63" t="s">
        <v>1590</v>
      </c>
      <c r="B2" s="63" t="s">
        <v>1591</v>
      </c>
    </row>
    <row r="4" spans="1:7" s="195" customFormat="1" ht="15.5" x14ac:dyDescent="0.35">
      <c r="A4" s="17" t="s">
        <v>1079</v>
      </c>
      <c r="B4" s="196" t="s">
        <v>657</v>
      </c>
      <c r="F4" s="15"/>
    </row>
    <row r="5" spans="1:7" s="195" customFormat="1" ht="16" thickBot="1" x14ac:dyDescent="0.4">
      <c r="A5" s="196"/>
      <c r="B5" s="358"/>
      <c r="D5" s="54"/>
      <c r="E5" s="54"/>
      <c r="F5" s="54"/>
      <c r="G5" s="106" t="s">
        <v>598</v>
      </c>
    </row>
    <row r="6" spans="1:7" s="54" customFormat="1" ht="15.5" x14ac:dyDescent="0.35">
      <c r="A6" s="170"/>
      <c r="B6" s="170"/>
      <c r="C6" s="1629" t="s">
        <v>148</v>
      </c>
      <c r="D6" s="1629"/>
      <c r="E6" s="402"/>
      <c r="F6" s="1629" t="s">
        <v>187</v>
      </c>
      <c r="G6" s="1629"/>
    </row>
    <row r="7" spans="1:7" s="117" customFormat="1" ht="13.5" thickBot="1" x14ac:dyDescent="0.4">
      <c r="A7" s="171"/>
      <c r="B7" s="171"/>
      <c r="C7" s="408" t="s">
        <v>1607</v>
      </c>
      <c r="D7" s="1371" t="s">
        <v>1554</v>
      </c>
      <c r="E7" s="182"/>
      <c r="F7" s="172" t="s">
        <v>1607</v>
      </c>
      <c r="G7" s="173" t="s">
        <v>1554</v>
      </c>
    </row>
    <row r="8" spans="1:7" s="117" customFormat="1" ht="10.5" x14ac:dyDescent="0.35">
      <c r="A8" s="174"/>
      <c r="B8" s="174"/>
      <c r="C8" s="111"/>
      <c r="D8" s="171"/>
      <c r="F8" s="111"/>
      <c r="G8" s="171"/>
    </row>
    <row r="9" spans="1:7" s="117" customFormat="1" ht="10.5" x14ac:dyDescent="0.35">
      <c r="A9" s="174" t="s">
        <v>640</v>
      </c>
      <c r="B9" s="174" t="s">
        <v>639</v>
      </c>
      <c r="C9" s="401"/>
      <c r="D9" s="340"/>
      <c r="F9" s="401"/>
      <c r="G9" s="340"/>
    </row>
    <row r="10" spans="1:7" s="117" customFormat="1" ht="10.5" x14ac:dyDescent="0.35">
      <c r="A10" s="390" t="s">
        <v>1401</v>
      </c>
      <c r="B10" s="390" t="s">
        <v>1402</v>
      </c>
      <c r="C10" s="322">
        <v>62085</v>
      </c>
      <c r="D10" s="321">
        <v>89320</v>
      </c>
      <c r="F10" s="322">
        <v>26782</v>
      </c>
      <c r="G10" s="321">
        <v>51934</v>
      </c>
    </row>
    <row r="11" spans="1:7" s="117" customFormat="1" ht="10.5" x14ac:dyDescent="0.35">
      <c r="A11" s="445" t="s">
        <v>1815</v>
      </c>
      <c r="B11" s="445" t="s">
        <v>1403</v>
      </c>
      <c r="C11" s="322">
        <v>10639</v>
      </c>
      <c r="D11" s="321">
        <v>14864</v>
      </c>
      <c r="F11" s="322">
        <v>19076</v>
      </c>
      <c r="G11" s="321">
        <v>21390</v>
      </c>
    </row>
    <row r="12" spans="1:7" s="117" customFormat="1" ht="10.5" x14ac:dyDescent="0.35">
      <c r="A12" s="444" t="s">
        <v>376</v>
      </c>
      <c r="B12" s="444" t="s">
        <v>638</v>
      </c>
      <c r="C12" s="322">
        <v>15959</v>
      </c>
      <c r="D12" s="321">
        <v>21212</v>
      </c>
      <c r="F12" s="322">
        <v>5761</v>
      </c>
      <c r="G12" s="321">
        <v>7139</v>
      </c>
    </row>
    <row r="13" spans="1:7" s="117" customFormat="1" ht="10.5" x14ac:dyDescent="0.35">
      <c r="A13" s="447" t="s">
        <v>1816</v>
      </c>
      <c r="B13" s="447" t="s">
        <v>1404</v>
      </c>
      <c r="C13" s="349">
        <v>175</v>
      </c>
      <c r="D13" s="1363">
        <v>0</v>
      </c>
      <c r="F13" s="322">
        <v>857</v>
      </c>
      <c r="G13" s="321">
        <v>3321</v>
      </c>
    </row>
    <row r="14" spans="1:7" s="117" customFormat="1" ht="11" thickBot="1" x14ac:dyDescent="0.4">
      <c r="A14" s="177" t="s">
        <v>484</v>
      </c>
      <c r="B14" s="177" t="s">
        <v>637</v>
      </c>
      <c r="C14" s="322">
        <v>25637</v>
      </c>
      <c r="D14" s="321">
        <v>10618</v>
      </c>
      <c r="F14" s="322">
        <v>18447</v>
      </c>
      <c r="G14" s="321">
        <v>3294</v>
      </c>
    </row>
    <row r="15" spans="1:7" s="117" customFormat="1" ht="11" thickBot="1" x14ac:dyDescent="0.4">
      <c r="A15" s="178" t="s">
        <v>636</v>
      </c>
      <c r="B15" s="178" t="s">
        <v>739</v>
      </c>
      <c r="C15" s="212">
        <v>114495</v>
      </c>
      <c r="D15" s="1230">
        <v>136014</v>
      </c>
      <c r="E15" s="1230"/>
      <c r="F15" s="212">
        <v>70923</v>
      </c>
      <c r="G15" s="1230">
        <v>87078</v>
      </c>
    </row>
    <row r="16" spans="1:7" s="117" customFormat="1" ht="10.5" x14ac:dyDescent="0.35">
      <c r="A16" s="323"/>
      <c r="B16" s="323"/>
      <c r="C16" s="451"/>
      <c r="D16" s="318"/>
      <c r="F16" s="451"/>
      <c r="G16" s="318"/>
    </row>
    <row r="17" spans="1:7" s="117" customFormat="1" ht="10.5" x14ac:dyDescent="0.35">
      <c r="A17" s="174" t="s">
        <v>635</v>
      </c>
      <c r="B17" s="174" t="s">
        <v>634</v>
      </c>
      <c r="C17" s="451"/>
      <c r="D17" s="318"/>
      <c r="F17" s="451"/>
      <c r="G17" s="318"/>
    </row>
    <row r="18" spans="1:7" s="117" customFormat="1" ht="10.5" x14ac:dyDescent="0.35">
      <c r="A18" s="390" t="s">
        <v>1817</v>
      </c>
      <c r="B18" s="390" t="s">
        <v>1814</v>
      </c>
      <c r="C18" s="322">
        <v>33648</v>
      </c>
      <c r="D18" s="321">
        <v>33681</v>
      </c>
      <c r="F18" s="322">
        <v>20935</v>
      </c>
      <c r="G18" s="321">
        <v>19055</v>
      </c>
    </row>
    <row r="19" spans="1:7" s="117" customFormat="1" ht="10.5" x14ac:dyDescent="0.35">
      <c r="A19" s="118" t="s">
        <v>828</v>
      </c>
      <c r="B19" s="118" t="s">
        <v>829</v>
      </c>
      <c r="C19" s="322">
        <v>30160</v>
      </c>
      <c r="D19" s="321">
        <v>28907</v>
      </c>
      <c r="F19" s="320">
        <v>6821</v>
      </c>
      <c r="G19" s="319">
        <v>7547</v>
      </c>
    </row>
    <row r="20" spans="1:7" s="117" customFormat="1" ht="11" thickBot="1" x14ac:dyDescent="0.4">
      <c r="A20" s="177" t="s">
        <v>830</v>
      </c>
      <c r="B20" s="177" t="s">
        <v>831</v>
      </c>
      <c r="C20" s="322">
        <v>4965</v>
      </c>
      <c r="D20" s="321">
        <v>4131</v>
      </c>
      <c r="E20" s="56"/>
      <c r="F20" s="320">
        <v>2063</v>
      </c>
      <c r="G20" s="319">
        <v>1620</v>
      </c>
    </row>
    <row r="21" spans="1:7" ht="15" thickBot="1" x14ac:dyDescent="0.4">
      <c r="A21" s="178" t="s">
        <v>633</v>
      </c>
      <c r="B21" s="178" t="s">
        <v>738</v>
      </c>
      <c r="C21" s="212">
        <v>68773</v>
      </c>
      <c r="D21" s="360">
        <v>66719</v>
      </c>
      <c r="E21" s="117"/>
      <c r="F21" s="212">
        <v>29819</v>
      </c>
      <c r="G21" s="360">
        <v>28222</v>
      </c>
    </row>
    <row r="22" spans="1:7" ht="15" thickBot="1" x14ac:dyDescent="0.4">
      <c r="A22" s="400" t="s">
        <v>632</v>
      </c>
      <c r="B22" s="400" t="s">
        <v>631</v>
      </c>
      <c r="C22" s="212">
        <v>183268</v>
      </c>
      <c r="D22" s="360">
        <v>202733</v>
      </c>
      <c r="E22" s="117"/>
      <c r="F22" s="212">
        <v>100742</v>
      </c>
      <c r="G22" s="360">
        <v>115300</v>
      </c>
    </row>
    <row r="23" spans="1:7" x14ac:dyDescent="0.35">
      <c r="E23" s="516"/>
    </row>
  </sheetData>
  <sheetProtection algorithmName="SHA-512" hashValue="HvuysNlhgFoIsIQDMsBxOBbFWpIqGfdGhsin2uhDHQ1mx30T2s6VVAYMf855Cylt/xjuN6MqLABUt6mdfwSDrg==" saltValue="Wu+degwcwje/G0G+pQePAA==" spinCount="100000" sheet="1" objects="1" scenarios="1"/>
  <mergeCells count="2">
    <mergeCell ref="C6:D6"/>
    <mergeCell ref="F6:G6"/>
  </mergeCells>
  <pageMargins left="0" right="0" top="0.9448818897637796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C037A-3709-4073-859F-77B4B5839CAA}">
  <sheetPr>
    <tabColor rgb="FF92D050"/>
    <pageSetUpPr fitToPage="1"/>
  </sheetPr>
  <dimension ref="A1:I61"/>
  <sheetViews>
    <sheetView showGridLines="0" zoomScaleNormal="100" workbookViewId="0">
      <pane ySplit="4" topLeftCell="A5" activePane="bottomLeft" state="frozen"/>
      <selection pane="bottomLeft" activeCell="A5" sqref="A5"/>
    </sheetView>
  </sheetViews>
  <sheetFormatPr defaultColWidth="9.453125" defaultRowHeight="14" outlineLevelCol="1" x14ac:dyDescent="0.35"/>
  <cols>
    <col min="1" max="1" width="60" style="3" bestFit="1" customWidth="1"/>
    <col min="2" max="2" width="56.7265625" style="3" bestFit="1" customWidth="1" outlineLevel="1"/>
    <col min="3" max="3" width="13.453125" style="3" customWidth="1"/>
    <col min="4" max="4" width="14.453125" style="32" customWidth="1"/>
    <col min="5" max="5" width="11.54296875" style="32" customWidth="1"/>
    <col min="6" max="6" width="13.453125" style="32" customWidth="1"/>
    <col min="7" max="7" width="14.453125" style="32" customWidth="1"/>
    <col min="8" max="8" width="13.54296875" style="32" customWidth="1"/>
    <col min="9" max="9" width="14.453125" style="32" customWidth="1"/>
    <col min="10" max="16384" width="9.453125" style="32"/>
  </cols>
  <sheetData>
    <row r="1" spans="1:7" x14ac:dyDescent="0.35">
      <c r="A1" s="63" t="s">
        <v>1003</v>
      </c>
      <c r="B1" s="63" t="s">
        <v>1004</v>
      </c>
      <c r="C1" s="6"/>
    </row>
    <row r="2" spans="1:7" ht="26" x14ac:dyDescent="0.35">
      <c r="A2" s="63" t="s">
        <v>1590</v>
      </c>
      <c r="B2" s="63" t="s">
        <v>1591</v>
      </c>
      <c r="C2" s="6"/>
    </row>
    <row r="3" spans="1:7" x14ac:dyDescent="0.35">
      <c r="A3" s="8"/>
      <c r="B3" s="8"/>
      <c r="C3" s="13"/>
      <c r="E3" s="13"/>
      <c r="F3" s="13"/>
    </row>
    <row r="4" spans="1:7" s="134" customFormat="1" ht="20" x14ac:dyDescent="0.35">
      <c r="A4" s="1127" t="s">
        <v>1012</v>
      </c>
      <c r="B4" s="526" t="s">
        <v>412</v>
      </c>
    </row>
    <row r="5" spans="1:7" ht="14.5" thickBot="1" x14ac:dyDescent="0.4">
      <c r="A5" s="10"/>
      <c r="B5" s="11"/>
      <c r="C5" s="32"/>
      <c r="G5" s="102" t="s">
        <v>35</v>
      </c>
    </row>
    <row r="6" spans="1:7" ht="15.5" x14ac:dyDescent="0.35">
      <c r="A6" s="1630"/>
      <c r="B6" s="1630"/>
      <c r="C6" s="1632" t="s">
        <v>108</v>
      </c>
      <c r="D6" s="1632"/>
      <c r="F6" s="1632" t="s">
        <v>186</v>
      </c>
      <c r="G6" s="1632"/>
    </row>
    <row r="7" spans="1:7" x14ac:dyDescent="0.35">
      <c r="A7" s="1631"/>
      <c r="B7" s="1631"/>
      <c r="C7" s="886" t="s">
        <v>1607</v>
      </c>
      <c r="D7" s="887" t="s">
        <v>1554</v>
      </c>
      <c r="E7" s="1190"/>
      <c r="F7" s="886" t="s">
        <v>1607</v>
      </c>
      <c r="G7" s="887" t="s">
        <v>1554</v>
      </c>
    </row>
    <row r="8" spans="1:7" x14ac:dyDescent="0.35">
      <c r="A8" s="8"/>
      <c r="B8" s="13"/>
      <c r="C8" s="135"/>
      <c r="D8" s="136"/>
      <c r="F8" s="135"/>
      <c r="G8" s="136"/>
    </row>
    <row r="9" spans="1:7" x14ac:dyDescent="0.35">
      <c r="A9" s="8"/>
      <c r="B9" s="13"/>
      <c r="C9" s="137"/>
      <c r="D9" s="8"/>
      <c r="F9" s="137"/>
      <c r="G9" s="6"/>
    </row>
    <row r="10" spans="1:7" x14ac:dyDescent="0.35">
      <c r="A10" s="138" t="s">
        <v>413</v>
      </c>
      <c r="B10" s="138" t="s">
        <v>414</v>
      </c>
      <c r="C10" s="137"/>
      <c r="D10" s="8"/>
      <c r="F10" s="137"/>
      <c r="G10" s="6"/>
    </row>
    <row r="11" spans="1:7" x14ac:dyDescent="0.35">
      <c r="A11" s="138"/>
      <c r="B11" s="138"/>
      <c r="C11" s="137"/>
      <c r="D11" s="8"/>
      <c r="F11" s="137"/>
      <c r="G11" s="6"/>
    </row>
    <row r="12" spans="1:7" x14ac:dyDescent="0.35">
      <c r="A12" s="148" t="s">
        <v>508</v>
      </c>
      <c r="B12" s="148" t="s">
        <v>509</v>
      </c>
      <c r="C12" s="141"/>
      <c r="D12" s="37"/>
      <c r="F12" s="141"/>
      <c r="G12" s="37"/>
    </row>
    <row r="13" spans="1:7" x14ac:dyDescent="0.35">
      <c r="A13" s="140" t="s">
        <v>510</v>
      </c>
      <c r="B13" s="140" t="s">
        <v>529</v>
      </c>
      <c r="C13" s="141">
        <v>138607</v>
      </c>
      <c r="D13" s="58">
        <v>137838</v>
      </c>
      <c r="F13" s="142">
        <v>0</v>
      </c>
      <c r="G13" s="244">
        <v>0</v>
      </c>
    </row>
    <row r="14" spans="1:7" x14ac:dyDescent="0.35">
      <c r="A14" s="140" t="s">
        <v>201</v>
      </c>
      <c r="B14" s="140" t="s">
        <v>202</v>
      </c>
      <c r="C14" s="141">
        <v>652</v>
      </c>
      <c r="D14" s="58">
        <v>668</v>
      </c>
      <c r="E14" s="119"/>
      <c r="F14" s="141">
        <v>651</v>
      </c>
      <c r="G14" s="58">
        <v>668</v>
      </c>
    </row>
    <row r="15" spans="1:7" x14ac:dyDescent="0.35">
      <c r="A15" s="143"/>
      <c r="B15" s="143"/>
      <c r="C15" s="144">
        <v>139259</v>
      </c>
      <c r="D15" s="852">
        <v>138506</v>
      </c>
      <c r="E15" s="145"/>
      <c r="F15" s="146">
        <v>651</v>
      </c>
      <c r="G15" s="147">
        <v>668</v>
      </c>
    </row>
    <row r="16" spans="1:7" x14ac:dyDescent="0.35">
      <c r="A16" s="148" t="s">
        <v>511</v>
      </c>
      <c r="B16" s="148" t="s">
        <v>528</v>
      </c>
      <c r="C16" s="149"/>
      <c r="E16" s="145"/>
      <c r="F16" s="149"/>
    </row>
    <row r="17" spans="1:7" x14ac:dyDescent="0.35">
      <c r="A17" s="140" t="s">
        <v>201</v>
      </c>
      <c r="B17" s="140" t="s">
        <v>202</v>
      </c>
      <c r="C17" s="141">
        <v>295</v>
      </c>
      <c r="D17" s="58">
        <v>300</v>
      </c>
      <c r="E17" s="145"/>
      <c r="F17" s="141">
        <v>295</v>
      </c>
      <c r="G17" s="58">
        <v>300</v>
      </c>
    </row>
    <row r="18" spans="1:7" x14ac:dyDescent="0.35">
      <c r="A18" s="138"/>
      <c r="B18" s="138"/>
      <c r="C18" s="151">
        <v>295</v>
      </c>
      <c r="D18" s="152">
        <v>300</v>
      </c>
      <c r="E18" s="145"/>
      <c r="F18" s="151">
        <v>295</v>
      </c>
      <c r="G18" s="152">
        <v>300</v>
      </c>
    </row>
    <row r="19" spans="1:7" x14ac:dyDescent="0.35">
      <c r="A19" s="148" t="s">
        <v>415</v>
      </c>
      <c r="B19" s="148" t="s">
        <v>416</v>
      </c>
      <c r="C19" s="153"/>
      <c r="D19" s="37"/>
      <c r="E19" s="119"/>
      <c r="F19" s="153"/>
      <c r="G19" s="37"/>
    </row>
    <row r="20" spans="1:7" x14ac:dyDescent="0.35">
      <c r="A20" s="59" t="s">
        <v>512</v>
      </c>
      <c r="B20" s="59" t="s">
        <v>530</v>
      </c>
      <c r="C20" s="154">
        <v>83473</v>
      </c>
      <c r="D20" s="58">
        <v>89470</v>
      </c>
      <c r="E20" s="119"/>
      <c r="F20" s="154">
        <v>83473</v>
      </c>
      <c r="G20" s="58">
        <v>89470</v>
      </c>
    </row>
    <row r="21" spans="1:7" x14ac:dyDescent="0.35">
      <c r="A21" s="140" t="s">
        <v>513</v>
      </c>
      <c r="B21" s="140" t="s">
        <v>531</v>
      </c>
      <c r="C21" s="154">
        <v>25327</v>
      </c>
      <c r="D21" s="58">
        <v>22702</v>
      </c>
      <c r="E21" s="119"/>
      <c r="F21" s="154">
        <v>7848</v>
      </c>
      <c r="G21" s="58">
        <v>4456</v>
      </c>
    </row>
    <row r="22" spans="1:7" x14ac:dyDescent="0.35">
      <c r="A22" s="140" t="s">
        <v>201</v>
      </c>
      <c r="B22" s="140" t="s">
        <v>417</v>
      </c>
      <c r="C22" s="154">
        <v>35</v>
      </c>
      <c r="D22" s="58">
        <v>37</v>
      </c>
      <c r="E22" s="119"/>
      <c r="F22" s="154">
        <v>35</v>
      </c>
      <c r="G22" s="58">
        <v>37</v>
      </c>
    </row>
    <row r="23" spans="1:7" ht="14.5" thickBot="1" x14ac:dyDescent="0.4">
      <c r="A23" s="185"/>
      <c r="B23" s="186"/>
      <c r="C23" s="166">
        <v>108835</v>
      </c>
      <c r="D23" s="167">
        <v>112209</v>
      </c>
      <c r="E23" s="119"/>
      <c r="F23" s="166">
        <v>91356</v>
      </c>
      <c r="G23" s="167">
        <v>93963</v>
      </c>
    </row>
    <row r="24" spans="1:7" ht="14.5" thickBot="1" x14ac:dyDescent="0.4">
      <c r="A24" s="190" t="s">
        <v>439</v>
      </c>
      <c r="B24" s="190" t="s">
        <v>440</v>
      </c>
      <c r="C24" s="191">
        <v>248389</v>
      </c>
      <c r="D24" s="192">
        <v>251015</v>
      </c>
      <c r="E24" s="119"/>
      <c r="F24" s="191">
        <v>92302</v>
      </c>
      <c r="G24" s="192">
        <v>94931</v>
      </c>
    </row>
    <row r="25" spans="1:7" x14ac:dyDescent="0.35">
      <c r="A25" s="161"/>
      <c r="B25" s="161"/>
      <c r="C25" s="162"/>
      <c r="E25" s="119"/>
      <c r="F25" s="162"/>
    </row>
    <row r="26" spans="1:7" x14ac:dyDescent="0.35">
      <c r="A26" s="161"/>
      <c r="B26" s="161"/>
      <c r="C26" s="162"/>
      <c r="E26" s="119"/>
      <c r="F26" s="162"/>
    </row>
    <row r="27" spans="1:7" x14ac:dyDescent="0.35">
      <c r="A27" s="138" t="s">
        <v>418</v>
      </c>
      <c r="B27" s="138" t="s">
        <v>419</v>
      </c>
      <c r="C27" s="1466"/>
      <c r="D27" s="6"/>
      <c r="E27" s="119"/>
      <c r="F27" s="1466"/>
      <c r="G27" s="6"/>
    </row>
    <row r="28" spans="1:7" x14ac:dyDescent="0.35">
      <c r="A28" s="138"/>
      <c r="B28" s="138"/>
      <c r="C28" s="1466"/>
      <c r="D28" s="6"/>
      <c r="E28" s="119"/>
      <c r="F28" s="1466"/>
      <c r="G28" s="6"/>
    </row>
    <row r="29" spans="1:7" x14ac:dyDescent="0.35">
      <c r="A29" s="148" t="s">
        <v>508</v>
      </c>
      <c r="B29" s="148" t="s">
        <v>509</v>
      </c>
      <c r="C29" s="141"/>
      <c r="D29" s="37"/>
      <c r="E29" s="119"/>
      <c r="F29" s="141"/>
      <c r="G29" s="37"/>
    </row>
    <row r="30" spans="1:7" x14ac:dyDescent="0.35">
      <c r="A30" s="140" t="s">
        <v>510</v>
      </c>
      <c r="B30" s="140" t="s">
        <v>529</v>
      </c>
      <c r="C30" s="149">
        <v>16769</v>
      </c>
      <c r="D30" s="853">
        <v>16510</v>
      </c>
      <c r="E30" s="119"/>
      <c r="F30" s="142">
        <v>0</v>
      </c>
      <c r="G30" s="244">
        <v>0</v>
      </c>
    </row>
    <row r="31" spans="1:7" x14ac:dyDescent="0.25">
      <c r="A31" s="140" t="s">
        <v>201</v>
      </c>
      <c r="B31" s="140" t="s">
        <v>202</v>
      </c>
      <c r="C31" s="156">
        <v>497</v>
      </c>
      <c r="D31" s="854">
        <v>4794</v>
      </c>
      <c r="E31" s="119"/>
      <c r="F31" s="157">
        <v>67</v>
      </c>
      <c r="G31" s="158">
        <v>67</v>
      </c>
    </row>
    <row r="32" spans="1:7" x14ac:dyDescent="0.35">
      <c r="A32" s="143"/>
      <c r="B32" s="143"/>
      <c r="C32" s="159">
        <v>17266</v>
      </c>
      <c r="D32" s="852">
        <v>21304</v>
      </c>
      <c r="E32" s="119"/>
      <c r="F32" s="146">
        <v>67</v>
      </c>
      <c r="G32" s="147">
        <v>67</v>
      </c>
    </row>
    <row r="33" spans="1:9" x14ac:dyDescent="0.35">
      <c r="A33" s="148" t="s">
        <v>511</v>
      </c>
      <c r="B33" s="148" t="s">
        <v>528</v>
      </c>
      <c r="C33" s="141"/>
      <c r="D33" s="37"/>
      <c r="E33" s="119"/>
      <c r="F33" s="141"/>
      <c r="G33" s="37"/>
    </row>
    <row r="34" spans="1:9" x14ac:dyDescent="0.35">
      <c r="A34" s="140" t="s">
        <v>201</v>
      </c>
      <c r="B34" s="143" t="s">
        <v>202</v>
      </c>
      <c r="C34" s="142">
        <v>20</v>
      </c>
      <c r="D34" s="58">
        <v>20</v>
      </c>
      <c r="E34" s="119"/>
      <c r="F34" s="139">
        <v>20</v>
      </c>
      <c r="G34" s="58">
        <v>20</v>
      </c>
    </row>
    <row r="35" spans="1:9" x14ac:dyDescent="0.35">
      <c r="A35" s="143"/>
      <c r="B35" s="143"/>
      <c r="C35" s="146">
        <v>20</v>
      </c>
      <c r="D35" s="147">
        <v>20</v>
      </c>
      <c r="E35" s="119"/>
      <c r="F35" s="146">
        <v>20</v>
      </c>
      <c r="G35" s="147">
        <v>20</v>
      </c>
    </row>
    <row r="36" spans="1:9" x14ac:dyDescent="0.35">
      <c r="A36" s="148" t="s">
        <v>415</v>
      </c>
      <c r="B36" s="148" t="s">
        <v>416</v>
      </c>
      <c r="C36" s="141"/>
      <c r="D36" s="37"/>
      <c r="E36" s="119"/>
      <c r="F36" s="141"/>
      <c r="G36" s="37"/>
    </row>
    <row r="37" spans="1:9" x14ac:dyDescent="0.35">
      <c r="A37" s="140" t="s">
        <v>512</v>
      </c>
      <c r="B37" s="140" t="s">
        <v>530</v>
      </c>
      <c r="C37" s="149">
        <v>23990</v>
      </c>
      <c r="D37" s="853">
        <v>23990</v>
      </c>
      <c r="E37" s="119"/>
      <c r="F37" s="139">
        <v>23990</v>
      </c>
      <c r="G37" s="150">
        <v>23990</v>
      </c>
    </row>
    <row r="38" spans="1:9" x14ac:dyDescent="0.35">
      <c r="A38" s="140" t="s">
        <v>513</v>
      </c>
      <c r="B38" s="140" t="s">
        <v>531</v>
      </c>
      <c r="C38" s="149">
        <v>963</v>
      </c>
      <c r="D38" s="853">
        <v>963</v>
      </c>
      <c r="E38" s="119"/>
      <c r="F38" s="139">
        <v>142</v>
      </c>
      <c r="G38" s="150">
        <v>142</v>
      </c>
    </row>
    <row r="39" spans="1:9" x14ac:dyDescent="0.35">
      <c r="A39" s="143"/>
      <c r="B39" s="143"/>
      <c r="C39" s="146">
        <v>24953</v>
      </c>
      <c r="D39" s="147">
        <v>24953</v>
      </c>
      <c r="E39" s="119"/>
      <c r="F39" s="159">
        <v>24132</v>
      </c>
      <c r="G39" s="160">
        <v>24132</v>
      </c>
    </row>
    <row r="40" spans="1:9" x14ac:dyDescent="0.35">
      <c r="A40" s="161"/>
      <c r="B40" s="161"/>
      <c r="C40" s="162"/>
      <c r="D40" s="163"/>
      <c r="E40" s="119"/>
      <c r="F40" s="164"/>
      <c r="G40" s="27"/>
    </row>
    <row r="41" spans="1:9" ht="14.5" thickBot="1" x14ac:dyDescent="0.4">
      <c r="A41" s="165" t="s">
        <v>437</v>
      </c>
      <c r="B41" s="165" t="s">
        <v>438</v>
      </c>
      <c r="C41" s="166">
        <v>42239</v>
      </c>
      <c r="D41" s="167">
        <v>46277</v>
      </c>
      <c r="E41" s="119"/>
      <c r="F41" s="166">
        <v>24219</v>
      </c>
      <c r="G41" s="167">
        <v>24219</v>
      </c>
    </row>
    <row r="42" spans="1:9" ht="14.5" thickBot="1" x14ac:dyDescent="0.4">
      <c r="A42" s="187" t="s">
        <v>435</v>
      </c>
      <c r="B42" s="187" t="s">
        <v>436</v>
      </c>
      <c r="C42" s="188">
        <v>290628</v>
      </c>
      <c r="D42" s="189">
        <v>297292</v>
      </c>
      <c r="E42" s="119"/>
      <c r="F42" s="188">
        <v>116521</v>
      </c>
      <c r="G42" s="189">
        <v>119150</v>
      </c>
    </row>
    <row r="43" spans="1:9" x14ac:dyDescent="0.35">
      <c r="C43" s="32"/>
      <c r="E43" s="119"/>
    </row>
    <row r="44" spans="1:9" x14ac:dyDescent="0.35">
      <c r="C44" s="32"/>
      <c r="E44" s="119"/>
    </row>
    <row r="45" spans="1:9" x14ac:dyDescent="0.35">
      <c r="E45" s="119"/>
    </row>
    <row r="46" spans="1:9" ht="15" thickBot="1" x14ac:dyDescent="0.35">
      <c r="A46" s="168" t="s">
        <v>420</v>
      </c>
      <c r="B46" s="168" t="s">
        <v>421</v>
      </c>
      <c r="C46" s="169"/>
      <c r="D46" s="169"/>
      <c r="E46" s="169"/>
      <c r="F46" s="713"/>
      <c r="G46" s="206"/>
      <c r="H46" s="677"/>
    </row>
    <row r="47" spans="1:9" ht="16" thickBot="1" x14ac:dyDescent="0.4">
      <c r="A47" s="170"/>
      <c r="B47" s="170"/>
      <c r="C47" s="1633" t="s">
        <v>108</v>
      </c>
      <c r="D47" s="1633"/>
      <c r="E47" s="1633"/>
      <c r="G47" s="1634" t="s">
        <v>186</v>
      </c>
      <c r="H47" s="1634"/>
      <c r="I47" s="1634"/>
    </row>
    <row r="48" spans="1:9" ht="26.5" thickBot="1" x14ac:dyDescent="0.4">
      <c r="A48" s="171"/>
      <c r="B48" s="171"/>
      <c r="C48" s="222" t="s">
        <v>1593</v>
      </c>
      <c r="D48" s="223" t="s">
        <v>1592</v>
      </c>
      <c r="E48" s="223">
        <v>2023</v>
      </c>
      <c r="G48" s="172" t="s">
        <v>1593</v>
      </c>
      <c r="H48" s="173" t="s">
        <v>1592</v>
      </c>
      <c r="I48" s="173">
        <v>2023</v>
      </c>
    </row>
    <row r="49" spans="1:9" x14ac:dyDescent="0.35">
      <c r="A49" s="171"/>
      <c r="B49" s="171"/>
      <c r="C49" s="111"/>
      <c r="D49" s="171"/>
      <c r="E49" s="171"/>
      <c r="G49" s="111"/>
      <c r="H49" s="171"/>
      <c r="I49" s="171"/>
    </row>
    <row r="50" spans="1:9" x14ac:dyDescent="0.35">
      <c r="A50" s="174" t="s">
        <v>848</v>
      </c>
      <c r="B50" s="174" t="s">
        <v>849</v>
      </c>
      <c r="C50" s="175">
        <v>297292</v>
      </c>
      <c r="D50" s="1256">
        <v>308527</v>
      </c>
      <c r="E50" s="1256">
        <v>308527</v>
      </c>
      <c r="G50" s="175">
        <v>119150</v>
      </c>
      <c r="H50" s="1256">
        <v>154399</v>
      </c>
      <c r="I50" s="1256">
        <v>154399</v>
      </c>
    </row>
    <row r="51" spans="1:9" x14ac:dyDescent="0.35">
      <c r="A51" s="986" t="s">
        <v>1087</v>
      </c>
      <c r="B51" s="988" t="s">
        <v>1122</v>
      </c>
      <c r="C51" s="175"/>
      <c r="D51" s="1256"/>
      <c r="E51" s="1256"/>
      <c r="G51" s="141"/>
      <c r="H51" s="150"/>
      <c r="I51" s="150"/>
    </row>
    <row r="52" spans="1:9" x14ac:dyDescent="0.35">
      <c r="A52" s="385" t="s">
        <v>1092</v>
      </c>
      <c r="B52" s="385" t="s">
        <v>1091</v>
      </c>
      <c r="C52" s="141">
        <v>5199</v>
      </c>
      <c r="D52" s="150">
        <v>3565</v>
      </c>
      <c r="E52" s="150">
        <v>23015</v>
      </c>
      <c r="G52" s="149">
        <v>0</v>
      </c>
      <c r="H52" s="853">
        <v>0</v>
      </c>
      <c r="I52" s="853">
        <v>0</v>
      </c>
    </row>
    <row r="53" spans="1:9" x14ac:dyDescent="0.35">
      <c r="A53" s="385" t="s">
        <v>1093</v>
      </c>
      <c r="B53" s="385" t="s">
        <v>1094</v>
      </c>
      <c r="C53" s="141">
        <v>2867</v>
      </c>
      <c r="D53" s="150">
        <v>975</v>
      </c>
      <c r="E53" s="150">
        <v>20606</v>
      </c>
      <c r="G53" s="141">
        <v>3428</v>
      </c>
      <c r="H53" s="853">
        <v>0</v>
      </c>
      <c r="I53" s="150">
        <v>2625</v>
      </c>
    </row>
    <row r="54" spans="1:9" x14ac:dyDescent="0.35">
      <c r="A54" s="986" t="s">
        <v>1088</v>
      </c>
      <c r="B54" s="988" t="s">
        <v>1121</v>
      </c>
      <c r="C54" s="141"/>
      <c r="D54" s="150"/>
      <c r="E54" s="150"/>
      <c r="G54" s="141"/>
      <c r="H54" s="150"/>
      <c r="I54" s="150"/>
    </row>
    <row r="55" spans="1:9" x14ac:dyDescent="0.2">
      <c r="A55" s="1184" t="s">
        <v>1089</v>
      </c>
      <c r="B55" s="1185" t="s">
        <v>1106</v>
      </c>
      <c r="C55" s="141">
        <v>-6240</v>
      </c>
      <c r="D55" s="150">
        <v>-6229</v>
      </c>
      <c r="E55" s="150">
        <v>-24933</v>
      </c>
      <c r="G55" s="141">
        <v>-6035</v>
      </c>
      <c r="H55" s="150">
        <v>-6035</v>
      </c>
      <c r="I55" s="150">
        <v>-24139</v>
      </c>
    </row>
    <row r="56" spans="1:9" ht="14.5" thickBot="1" x14ac:dyDescent="0.4">
      <c r="A56" s="987" t="s">
        <v>1090</v>
      </c>
      <c r="B56" s="987" t="s">
        <v>1107</v>
      </c>
      <c r="C56" s="141">
        <v>-8490</v>
      </c>
      <c r="D56" s="150">
        <v>-17456</v>
      </c>
      <c r="E56" s="150">
        <v>-29923</v>
      </c>
      <c r="G56" s="141">
        <v>-22</v>
      </c>
      <c r="H56" s="150">
        <v>-13670</v>
      </c>
      <c r="I56" s="150">
        <v>-13735</v>
      </c>
    </row>
    <row r="57" spans="1:9" ht="14.5" thickBot="1" x14ac:dyDescent="0.4">
      <c r="A57" s="178" t="s">
        <v>856</v>
      </c>
      <c r="B57" s="178" t="s">
        <v>857</v>
      </c>
      <c r="C57" s="191">
        <v>290628</v>
      </c>
      <c r="D57" s="192">
        <v>289382</v>
      </c>
      <c r="E57" s="192">
        <v>297292</v>
      </c>
      <c r="G57" s="191">
        <v>116521</v>
      </c>
      <c r="H57" s="1229">
        <v>134694</v>
      </c>
      <c r="I57" s="1229">
        <v>119150</v>
      </c>
    </row>
    <row r="58" spans="1:9" x14ac:dyDescent="0.35">
      <c r="C58" s="32"/>
    </row>
    <row r="61" spans="1:9" x14ac:dyDescent="0.35">
      <c r="E61" s="33"/>
      <c r="H61" s="33"/>
    </row>
  </sheetData>
  <sheetProtection algorithmName="SHA-512" hashValue="ezszbWOqssmiwvvkr4P41y9uStKu7kYk5Pj4S5ziOCRaOXzCWU2D3spl0MmgmMuGDXhec2t6JMFK17m2+DIKVA==" saltValue="2p8JiTC6hkRcIyyaTmEIOw==" spinCount="100000" sheet="1" objects="1" scenarios="1"/>
  <mergeCells count="6">
    <mergeCell ref="A6:A7"/>
    <mergeCell ref="B6:B7"/>
    <mergeCell ref="C6:D6"/>
    <mergeCell ref="F6:G6"/>
    <mergeCell ref="C47:E47"/>
    <mergeCell ref="G47:I47"/>
  </mergeCells>
  <pageMargins left="0" right="0" top="0" bottom="0" header="0" footer="0"/>
  <pageSetup paperSize="9" scale="4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E08FA-01D7-4091-AFD4-EA58E1925888}">
  <sheetPr>
    <tabColor rgb="FF92D050"/>
    <pageSetUpPr fitToPage="1"/>
  </sheetPr>
  <dimension ref="A1:XFD123"/>
  <sheetViews>
    <sheetView showGridLines="0" zoomScaleNormal="100" workbookViewId="0">
      <pane ySplit="5" topLeftCell="A6" activePane="bottomLeft" state="frozen"/>
      <selection pane="bottomLeft" activeCell="A6" sqref="A6"/>
    </sheetView>
  </sheetViews>
  <sheetFormatPr defaultColWidth="9.453125" defaultRowHeight="14" outlineLevelCol="1" x14ac:dyDescent="0.35"/>
  <cols>
    <col min="1" max="1" width="61" style="3" bestFit="1" customWidth="1"/>
    <col min="2" max="2" width="57.453125" style="3" bestFit="1" customWidth="1" outlineLevel="1"/>
    <col min="3" max="3" width="20.453125" style="3" customWidth="1"/>
    <col min="4" max="4" width="16.1796875" style="3" customWidth="1"/>
    <col min="5" max="5" width="13.453125" style="32" customWidth="1"/>
    <col min="6" max="6" width="18" style="32" customWidth="1"/>
    <col min="7" max="7" width="17.54296875" style="32" customWidth="1"/>
    <col min="8" max="8" width="16.54296875" style="32" customWidth="1"/>
    <col min="9" max="9" width="13.54296875" style="32" customWidth="1"/>
    <col min="10" max="16384" width="9.453125" style="32"/>
  </cols>
  <sheetData>
    <row r="1" spans="1:10" x14ac:dyDescent="0.35">
      <c r="A1" s="63" t="s">
        <v>1003</v>
      </c>
      <c r="B1" s="63" t="s">
        <v>1004</v>
      </c>
      <c r="C1" s="6"/>
      <c r="D1" s="6"/>
    </row>
    <row r="2" spans="1:10" ht="26" x14ac:dyDescent="0.35">
      <c r="A2" s="63" t="s">
        <v>1590</v>
      </c>
      <c r="B2" s="63" t="s">
        <v>1591</v>
      </c>
      <c r="C2" s="6"/>
      <c r="D2" s="6"/>
    </row>
    <row r="3" spans="1:10" x14ac:dyDescent="0.35">
      <c r="A3" s="706"/>
      <c r="B3" s="706"/>
      <c r="C3" s="32"/>
      <c r="D3" s="32"/>
    </row>
    <row r="5" spans="1:10" s="54" customFormat="1" ht="15.5" x14ac:dyDescent="0.35">
      <c r="A5" s="17" t="s">
        <v>1013</v>
      </c>
      <c r="B5" s="17" t="s">
        <v>1014</v>
      </c>
      <c r="C5" s="195"/>
    </row>
    <row r="6" spans="1:10" s="54" customFormat="1" ht="15.5" x14ac:dyDescent="0.35">
      <c r="A6" s="17"/>
      <c r="B6" s="17"/>
    </row>
    <row r="7" spans="1:10" s="55" customFormat="1" ht="26" x14ac:dyDescent="0.35">
      <c r="A7" s="732" t="s">
        <v>1015</v>
      </c>
      <c r="B7" s="548" t="s">
        <v>1016</v>
      </c>
      <c r="C7" s="171"/>
      <c r="D7" s="106"/>
      <c r="E7" s="171"/>
      <c r="F7" s="171"/>
      <c r="G7" s="117"/>
      <c r="H7" s="117"/>
      <c r="I7" s="117"/>
    </row>
    <row r="8" spans="1:10" s="56" customFormat="1" ht="14.5" thickBot="1" x14ac:dyDescent="0.4">
      <c r="A8" s="407"/>
      <c r="B8" s="407"/>
      <c r="C8" s="171"/>
      <c r="D8" s="106"/>
      <c r="E8" s="171"/>
      <c r="F8" s="171"/>
      <c r="G8" s="106"/>
      <c r="H8" s="117"/>
      <c r="I8" s="102" t="s">
        <v>598</v>
      </c>
    </row>
    <row r="9" spans="1:10" s="56" customFormat="1" ht="14.5" thickBot="1" x14ac:dyDescent="0.4">
      <c r="A9" s="855"/>
      <c r="B9" s="1638"/>
      <c r="C9" s="1640" t="s">
        <v>108</v>
      </c>
      <c r="D9" s="1640"/>
      <c r="E9" s="171"/>
      <c r="F9" s="1640" t="s">
        <v>186</v>
      </c>
      <c r="G9" s="1640"/>
      <c r="H9" s="1640"/>
      <c r="I9" s="1640"/>
    </row>
    <row r="10" spans="1:10" s="56" customFormat="1" ht="13.5" thickBot="1" x14ac:dyDescent="0.4">
      <c r="A10" s="856"/>
      <c r="B10" s="1639"/>
      <c r="C10" s="222" t="s">
        <v>1593</v>
      </c>
      <c r="D10" s="223" t="s">
        <v>1592</v>
      </c>
      <c r="E10" s="171"/>
      <c r="F10" s="1641" t="s">
        <v>1593</v>
      </c>
      <c r="G10" s="1641"/>
      <c r="H10" s="1642" t="s">
        <v>1592</v>
      </c>
      <c r="I10" s="1642"/>
    </row>
    <row r="11" spans="1:10" s="56" customFormat="1" ht="21.5" thickBot="1" x14ac:dyDescent="0.4">
      <c r="A11" s="117"/>
      <c r="B11" s="117"/>
      <c r="C11" s="413" t="s">
        <v>1017</v>
      </c>
      <c r="D11" s="1283" t="s">
        <v>1017</v>
      </c>
      <c r="E11" s="117"/>
      <c r="F11" s="427" t="s">
        <v>616</v>
      </c>
      <c r="G11" s="427" t="s">
        <v>1017</v>
      </c>
      <c r="H11" s="428" t="s">
        <v>616</v>
      </c>
      <c r="I11" s="428" t="s">
        <v>1017</v>
      </c>
    </row>
    <row r="12" spans="1:10" s="56" customFormat="1" ht="21" x14ac:dyDescent="0.35">
      <c r="A12" s="117"/>
      <c r="B12" s="117"/>
      <c r="C12" s="1467" t="s">
        <v>773</v>
      </c>
      <c r="D12" s="1468" t="s">
        <v>773</v>
      </c>
      <c r="E12" s="171"/>
      <c r="F12" s="413" t="s">
        <v>615</v>
      </c>
      <c r="G12" s="413" t="s">
        <v>773</v>
      </c>
      <c r="H12" s="329" t="s">
        <v>615</v>
      </c>
      <c r="I12" s="329" t="s">
        <v>773</v>
      </c>
    </row>
    <row r="13" spans="1:10" s="56" customFormat="1" ht="10.5" x14ac:dyDescent="0.35">
      <c r="A13" s="346"/>
      <c r="B13" s="412"/>
      <c r="C13" s="1469"/>
      <c r="D13" s="1470"/>
      <c r="E13" s="171"/>
      <c r="F13" s="413"/>
      <c r="G13" s="413"/>
      <c r="H13" s="329"/>
      <c r="I13" s="329"/>
    </row>
    <row r="14" spans="1:10" s="56" customFormat="1" ht="15" thickBot="1" x14ac:dyDescent="0.4">
      <c r="A14" s="857" t="s">
        <v>1018</v>
      </c>
      <c r="B14" s="857" t="s">
        <v>1019</v>
      </c>
      <c r="C14" s="858">
        <v>16587</v>
      </c>
      <c r="D14" s="1180">
        <v>5426</v>
      </c>
      <c r="E14" s="181"/>
      <c r="F14" s="858">
        <v>49627</v>
      </c>
      <c r="G14" s="858">
        <v>16561</v>
      </c>
      <c r="H14" s="1180">
        <v>57535</v>
      </c>
      <c r="I14" s="1180">
        <v>5383</v>
      </c>
      <c r="J14" s="15"/>
    </row>
    <row r="15" spans="1:10" s="51" customFormat="1" ht="12" x14ac:dyDescent="0.35">
      <c r="A15" s="859"/>
      <c r="B15" s="859"/>
      <c r="C15" s="409"/>
      <c r="D15" s="411"/>
      <c r="E15" s="181"/>
      <c r="F15" s="409"/>
      <c r="G15" s="409"/>
      <c r="H15" s="411"/>
      <c r="I15" s="411"/>
    </row>
    <row r="16" spans="1:10" s="15" customFormat="1" ht="15" thickBot="1" x14ac:dyDescent="0.4">
      <c r="A16" s="857" t="s">
        <v>1020</v>
      </c>
      <c r="B16" s="857" t="s">
        <v>1021</v>
      </c>
      <c r="C16" s="858">
        <v>40300</v>
      </c>
      <c r="D16" s="1180">
        <v>28646</v>
      </c>
      <c r="E16" s="181"/>
      <c r="F16" s="858">
        <v>47975</v>
      </c>
      <c r="G16" s="858">
        <v>15722</v>
      </c>
      <c r="H16" s="1180">
        <v>23887</v>
      </c>
      <c r="I16" s="1180">
        <v>9481</v>
      </c>
    </row>
    <row r="17" spans="1:9" s="15" customFormat="1" ht="20" x14ac:dyDescent="0.35">
      <c r="A17" s="410" t="s">
        <v>1022</v>
      </c>
      <c r="B17" s="410" t="s">
        <v>1023</v>
      </c>
      <c r="C17" s="409"/>
      <c r="D17" s="411"/>
      <c r="E17" s="406"/>
      <c r="F17" s="409"/>
      <c r="G17" s="409"/>
      <c r="H17" s="411"/>
      <c r="I17" s="411"/>
    </row>
    <row r="18" spans="1:9" s="15" customFormat="1" ht="14.5" x14ac:dyDescent="0.35">
      <c r="A18" s="542" t="s">
        <v>649</v>
      </c>
      <c r="B18" s="860" t="s">
        <v>648</v>
      </c>
      <c r="C18" s="349">
        <v>0</v>
      </c>
      <c r="D18" s="395">
        <v>0</v>
      </c>
      <c r="E18" s="406"/>
      <c r="F18" s="380">
        <v>45258</v>
      </c>
      <c r="G18" s="349">
        <v>0</v>
      </c>
      <c r="H18" s="458">
        <v>22842</v>
      </c>
      <c r="I18" s="395">
        <v>0</v>
      </c>
    </row>
    <row r="19" spans="1:9" s="15" customFormat="1" ht="14.5" x14ac:dyDescent="0.35">
      <c r="A19" s="184"/>
      <c r="B19" s="184"/>
      <c r="C19" s="861"/>
      <c r="D19" s="183"/>
    </row>
    <row r="20" spans="1:9" s="15" customFormat="1" ht="14.5" x14ac:dyDescent="0.35">
      <c r="A20" s="184"/>
      <c r="B20" s="184"/>
      <c r="C20" s="861"/>
      <c r="D20" s="183"/>
    </row>
    <row r="21" spans="1:9" s="55" customFormat="1" ht="15" thickBot="1" x14ac:dyDescent="0.4">
      <c r="A21" s="57"/>
      <c r="B21" s="57"/>
      <c r="C21" s="15"/>
      <c r="D21" s="15"/>
      <c r="E21" s="15"/>
      <c r="F21" s="15"/>
      <c r="G21" s="102" t="s">
        <v>598</v>
      </c>
    </row>
    <row r="22" spans="1:9" ht="14.5" thickTop="1" x14ac:dyDescent="0.35">
      <c r="A22" s="1569"/>
      <c r="B22" s="1569"/>
      <c r="C22" s="1635" t="s">
        <v>108</v>
      </c>
      <c r="D22" s="1635"/>
      <c r="F22" s="1635" t="s">
        <v>186</v>
      </c>
      <c r="G22" s="1635"/>
    </row>
    <row r="23" spans="1:9" x14ac:dyDescent="0.35">
      <c r="A23" s="1631"/>
      <c r="B23" s="1631"/>
      <c r="C23" s="1194" t="s">
        <v>1607</v>
      </c>
      <c r="D23" s="1195" t="s">
        <v>1554</v>
      </c>
      <c r="E23" s="1190"/>
      <c r="F23" s="1194" t="s">
        <v>1607</v>
      </c>
      <c r="G23" s="1195" t="s">
        <v>1554</v>
      </c>
    </row>
    <row r="24" spans="1:9" x14ac:dyDescent="0.35">
      <c r="A24" s="8"/>
      <c r="B24" s="13"/>
      <c r="C24" s="137"/>
      <c r="D24" s="8"/>
      <c r="F24" s="137"/>
      <c r="G24" s="6"/>
    </row>
    <row r="25" spans="1:9" ht="39" x14ac:dyDescent="0.35">
      <c r="A25" s="57" t="s">
        <v>1024</v>
      </c>
      <c r="B25" s="57" t="s">
        <v>1025</v>
      </c>
      <c r="C25" s="137"/>
      <c r="D25" s="8"/>
      <c r="F25" s="137"/>
      <c r="G25" s="6"/>
    </row>
    <row r="26" spans="1:9" x14ac:dyDescent="0.35">
      <c r="A26" s="161"/>
      <c r="B26" s="161"/>
      <c r="C26" s="164"/>
      <c r="D26" s="27"/>
      <c r="F26" s="164"/>
      <c r="G26" s="27"/>
    </row>
    <row r="27" spans="1:9" x14ac:dyDescent="0.35">
      <c r="A27" s="862" t="s">
        <v>183</v>
      </c>
      <c r="B27" s="862" t="s">
        <v>647</v>
      </c>
      <c r="C27" s="863"/>
      <c r="D27" s="63"/>
      <c r="E27" s="145"/>
      <c r="F27" s="863"/>
      <c r="G27" s="434"/>
    </row>
    <row r="28" spans="1:9" x14ac:dyDescent="0.35">
      <c r="A28" s="864" t="s">
        <v>1026</v>
      </c>
      <c r="B28" s="864" t="s">
        <v>1027</v>
      </c>
      <c r="C28" s="142">
        <v>0</v>
      </c>
      <c r="D28" s="244">
        <v>0</v>
      </c>
      <c r="F28" s="139">
        <v>67455</v>
      </c>
      <c r="G28" s="58">
        <v>41642</v>
      </c>
    </row>
    <row r="29" spans="1:9" x14ac:dyDescent="0.35">
      <c r="A29" s="864" t="s">
        <v>1028</v>
      </c>
      <c r="B29" s="864" t="s">
        <v>1029</v>
      </c>
      <c r="C29" s="154">
        <v>15165</v>
      </c>
      <c r="D29" s="58">
        <v>15506</v>
      </c>
      <c r="F29" s="154">
        <v>14800</v>
      </c>
      <c r="G29" s="58">
        <v>15172</v>
      </c>
    </row>
    <row r="30" spans="1:9" ht="23" x14ac:dyDescent="0.3">
      <c r="A30" s="864" t="s">
        <v>1030</v>
      </c>
      <c r="B30" s="864" t="s">
        <v>1031</v>
      </c>
      <c r="C30" s="878">
        <v>0</v>
      </c>
      <c r="D30" s="748">
        <v>0</v>
      </c>
      <c r="E30" s="990"/>
      <c r="F30" s="157">
        <v>-38</v>
      </c>
      <c r="G30" s="681">
        <v>-31</v>
      </c>
      <c r="H30" s="1012"/>
      <c r="I30" s="1179"/>
    </row>
    <row r="31" spans="1:9" ht="23.5" thickBot="1" x14ac:dyDescent="0.35">
      <c r="A31" s="865" t="s">
        <v>1032</v>
      </c>
      <c r="B31" s="865" t="s">
        <v>1033</v>
      </c>
      <c r="C31" s="1015">
        <v>-54</v>
      </c>
      <c r="D31" s="866">
        <v>-33</v>
      </c>
      <c r="E31" s="990"/>
      <c r="F31" s="1015">
        <v>-28</v>
      </c>
      <c r="G31" s="866">
        <v>-33</v>
      </c>
    </row>
    <row r="32" spans="1:9" s="51" customFormat="1" ht="12.5" thickBot="1" x14ac:dyDescent="0.4">
      <c r="A32" s="190"/>
      <c r="B32" s="190"/>
      <c r="C32" s="867">
        <v>15111</v>
      </c>
      <c r="D32" s="868">
        <v>15473</v>
      </c>
      <c r="F32" s="867">
        <v>82189</v>
      </c>
      <c r="G32" s="868">
        <v>56750</v>
      </c>
    </row>
    <row r="33" spans="1:9" s="51" customFormat="1" ht="12" x14ac:dyDescent="0.35">
      <c r="A33" s="138"/>
      <c r="B33" s="138"/>
      <c r="C33" s="869"/>
      <c r="D33" s="870"/>
      <c r="F33" s="869"/>
      <c r="G33" s="870"/>
    </row>
    <row r="34" spans="1:9" x14ac:dyDescent="0.35">
      <c r="A34" s="862" t="s">
        <v>1763</v>
      </c>
      <c r="B34" s="862" t="s">
        <v>1764</v>
      </c>
      <c r="C34" s="863"/>
      <c r="D34" s="63"/>
      <c r="E34" s="145"/>
      <c r="F34" s="863"/>
      <c r="G34" s="434"/>
    </row>
    <row r="35" spans="1:9" x14ac:dyDescent="0.35">
      <c r="A35" s="864" t="s">
        <v>1034</v>
      </c>
      <c r="B35" s="864" t="s">
        <v>1035</v>
      </c>
      <c r="C35" s="142">
        <v>0</v>
      </c>
      <c r="D35" s="244">
        <v>0</v>
      </c>
      <c r="F35" s="139">
        <v>16411</v>
      </c>
      <c r="G35" s="58">
        <v>15214</v>
      </c>
    </row>
    <row r="36" spans="1:9" ht="14.5" thickBot="1" x14ac:dyDescent="0.4">
      <c r="A36" s="865" t="s">
        <v>1028</v>
      </c>
      <c r="B36" s="865" t="s">
        <v>1029</v>
      </c>
      <c r="C36" s="871">
        <v>10639</v>
      </c>
      <c r="D36" s="1178">
        <v>14864</v>
      </c>
      <c r="F36" s="871">
        <v>2665</v>
      </c>
      <c r="G36" s="1178">
        <v>6176</v>
      </c>
    </row>
    <row r="37" spans="1:9" s="51" customFormat="1" ht="12.5" thickBot="1" x14ac:dyDescent="0.4">
      <c r="A37" s="872"/>
      <c r="B37" s="872"/>
      <c r="C37" s="873">
        <v>10639</v>
      </c>
      <c r="D37" s="874">
        <v>14864</v>
      </c>
      <c r="F37" s="873">
        <v>19076</v>
      </c>
      <c r="G37" s="874">
        <v>21390</v>
      </c>
      <c r="H37" s="1012"/>
      <c r="I37" s="1352"/>
    </row>
    <row r="38" spans="1:9" ht="14.5" thickTop="1" x14ac:dyDescent="0.35">
      <c r="A38" s="317"/>
      <c r="B38" s="317"/>
    </row>
    <row r="39" spans="1:9" ht="14.5" thickBot="1" x14ac:dyDescent="0.4">
      <c r="G39" s="102" t="s">
        <v>598</v>
      </c>
    </row>
    <row r="40" spans="1:9" ht="14.5" thickTop="1" x14ac:dyDescent="0.35">
      <c r="A40" s="1569"/>
      <c r="B40" s="1569"/>
      <c r="C40" s="1635" t="s">
        <v>108</v>
      </c>
      <c r="D40" s="1635"/>
      <c r="F40" s="1635" t="s">
        <v>186</v>
      </c>
      <c r="G40" s="1635"/>
    </row>
    <row r="41" spans="1:9" x14ac:dyDescent="0.35">
      <c r="A41" s="1631"/>
      <c r="B41" s="1631"/>
      <c r="C41" s="1194" t="s">
        <v>1607</v>
      </c>
      <c r="D41" s="1195" t="s">
        <v>1554</v>
      </c>
      <c r="E41" s="1190"/>
      <c r="F41" s="1194" t="s">
        <v>1607</v>
      </c>
      <c r="G41" s="1195" t="s">
        <v>1554</v>
      </c>
    </row>
    <row r="42" spans="1:9" x14ac:dyDescent="0.35">
      <c r="A42" s="8"/>
      <c r="B42" s="13"/>
      <c r="C42" s="135"/>
      <c r="D42" s="136"/>
      <c r="F42" s="135"/>
      <c r="G42" s="136"/>
    </row>
    <row r="43" spans="1:9" x14ac:dyDescent="0.35">
      <c r="C43" s="875"/>
      <c r="F43" s="876"/>
    </row>
    <row r="44" spans="1:9" ht="26" x14ac:dyDescent="0.35">
      <c r="A44" s="57" t="s">
        <v>185</v>
      </c>
      <c r="B44" s="57" t="s">
        <v>184</v>
      </c>
      <c r="C44" s="137"/>
      <c r="D44" s="8"/>
      <c r="F44" s="137"/>
      <c r="G44" s="6"/>
    </row>
    <row r="45" spans="1:9" ht="23" x14ac:dyDescent="0.3">
      <c r="A45" s="864" t="s">
        <v>1036</v>
      </c>
      <c r="B45" s="877" t="s">
        <v>1037</v>
      </c>
      <c r="C45" s="878">
        <v>0</v>
      </c>
      <c r="D45" s="748">
        <v>0</v>
      </c>
      <c r="E45" s="990"/>
      <c r="F45" s="157">
        <v>16495</v>
      </c>
      <c r="G45" s="681">
        <v>11425</v>
      </c>
    </row>
    <row r="46" spans="1:9" x14ac:dyDescent="0.35">
      <c r="A46" s="864" t="s">
        <v>1038</v>
      </c>
      <c r="B46" s="864" t="s">
        <v>1039</v>
      </c>
      <c r="C46" s="142">
        <v>0</v>
      </c>
      <c r="D46" s="244">
        <v>0</v>
      </c>
      <c r="F46" s="139">
        <v>1245</v>
      </c>
      <c r="G46" s="58">
        <v>3483</v>
      </c>
      <c r="H46" s="1179"/>
      <c r="I46" s="1179"/>
    </row>
    <row r="47" spans="1:9" ht="14.5" thickBot="1" x14ac:dyDescent="0.35">
      <c r="A47" s="1408" t="s">
        <v>1650</v>
      </c>
      <c r="B47" s="1471" t="s">
        <v>1651</v>
      </c>
      <c r="C47" s="1409">
        <v>297</v>
      </c>
      <c r="D47" s="1410">
        <v>0</v>
      </c>
      <c r="E47" s="990"/>
      <c r="F47" s="1411">
        <v>293</v>
      </c>
      <c r="G47" s="1410">
        <v>0</v>
      </c>
      <c r="H47" s="1179"/>
      <c r="I47" s="1179"/>
    </row>
    <row r="48" spans="1:9" s="51" customFormat="1" ht="12.5" thickBot="1" x14ac:dyDescent="0.4">
      <c r="A48" s="872"/>
      <c r="B48" s="872"/>
      <c r="C48" s="884">
        <v>297</v>
      </c>
      <c r="D48" s="885">
        <v>0</v>
      </c>
      <c r="F48" s="873">
        <v>18033</v>
      </c>
      <c r="G48" s="874">
        <v>14908</v>
      </c>
    </row>
    <row r="49" spans="1:16384" s="32" customFormat="1" ht="14.5" thickTop="1" x14ac:dyDescent="0.35">
      <c r="A49" s="3"/>
      <c r="B49" s="3"/>
      <c r="C49" s="875"/>
      <c r="D49" s="3"/>
      <c r="F49" s="876"/>
    </row>
    <row r="50" spans="1:16384" s="32" customFormat="1" ht="26" x14ac:dyDescent="0.35">
      <c r="A50" s="57" t="s">
        <v>1765</v>
      </c>
      <c r="B50" s="57" t="s">
        <v>1766</v>
      </c>
      <c r="C50" s="137"/>
      <c r="D50" s="8"/>
      <c r="F50" s="137"/>
      <c r="G50" s="6"/>
    </row>
    <row r="51" spans="1:16384" s="32" customFormat="1" x14ac:dyDescent="0.3">
      <c r="A51" s="864" t="s">
        <v>432</v>
      </c>
      <c r="B51" s="882" t="s">
        <v>1040</v>
      </c>
      <c r="C51" s="878">
        <v>0</v>
      </c>
      <c r="D51" s="748">
        <v>0</v>
      </c>
      <c r="E51" s="990"/>
      <c r="F51" s="157">
        <v>778</v>
      </c>
      <c r="G51" s="681">
        <v>3321</v>
      </c>
    </row>
    <row r="52" spans="1:16384" s="32" customFormat="1" ht="23.5" thickBot="1" x14ac:dyDescent="0.35">
      <c r="A52" s="865" t="s">
        <v>1041</v>
      </c>
      <c r="B52" s="883" t="s">
        <v>1042</v>
      </c>
      <c r="C52" s="878">
        <v>175</v>
      </c>
      <c r="D52" s="748">
        <v>0</v>
      </c>
      <c r="E52" s="990"/>
      <c r="F52" s="157">
        <v>79</v>
      </c>
      <c r="G52" s="748">
        <v>0</v>
      </c>
    </row>
    <row r="53" spans="1:16384" s="51" customFormat="1" ht="12.5" thickBot="1" x14ac:dyDescent="0.4">
      <c r="A53" s="872"/>
      <c r="B53" s="872"/>
      <c r="C53" s="884">
        <v>175</v>
      </c>
      <c r="D53" s="885">
        <v>0</v>
      </c>
      <c r="F53" s="873">
        <v>857</v>
      </c>
      <c r="G53" s="874">
        <v>3321</v>
      </c>
    </row>
    <row r="54" spans="1:16384" s="32" customFormat="1" ht="38.25" customHeight="1" thickTop="1" x14ac:dyDescent="0.35">
      <c r="A54" s="429" t="s">
        <v>1819</v>
      </c>
      <c r="B54" s="429" t="s">
        <v>1818</v>
      </c>
    </row>
    <row r="58" spans="1:16384" s="15" customFormat="1" ht="14.5" x14ac:dyDescent="0.35">
      <c r="A58" s="57" t="s">
        <v>1043</v>
      </c>
      <c r="B58" s="57" t="s">
        <v>1044</v>
      </c>
      <c r="C58" s="8"/>
      <c r="D58" s="8"/>
      <c r="E58" s="32"/>
      <c r="F58" s="8"/>
      <c r="G58" s="6"/>
      <c r="H58" s="57"/>
      <c r="I58" s="57"/>
      <c r="J58" s="8"/>
      <c r="K58" s="8"/>
      <c r="L58" s="32"/>
      <c r="M58" s="8"/>
      <c r="N58" s="6"/>
      <c r="O58" s="57"/>
      <c r="P58" s="57"/>
      <c r="Q58" s="8"/>
      <c r="R58" s="8"/>
      <c r="S58" s="32"/>
      <c r="T58" s="8"/>
      <c r="U58" s="6"/>
      <c r="V58" s="57"/>
      <c r="W58" s="57"/>
      <c r="X58" s="8"/>
      <c r="Y58" s="8"/>
      <c r="Z58" s="32"/>
      <c r="AA58" s="8"/>
      <c r="AB58" s="6"/>
      <c r="AC58" s="57"/>
      <c r="AD58" s="57"/>
      <c r="AE58" s="8"/>
      <c r="AF58" s="8"/>
      <c r="AG58" s="32"/>
      <c r="AH58" s="8"/>
      <c r="AI58" s="6"/>
      <c r="AJ58" s="57"/>
      <c r="AK58" s="57"/>
      <c r="AL58" s="8"/>
      <c r="AM58" s="8"/>
      <c r="AN58" s="32"/>
      <c r="AO58" s="8"/>
      <c r="AP58" s="6"/>
      <c r="AQ58" s="57"/>
      <c r="AR58" s="57"/>
      <c r="AS58" s="8"/>
      <c r="AT58" s="8"/>
      <c r="AU58" s="32"/>
      <c r="AV58" s="8"/>
      <c r="AW58" s="6"/>
      <c r="AX58" s="57"/>
      <c r="AY58" s="57"/>
      <c r="AZ58" s="8"/>
      <c r="BA58" s="8"/>
      <c r="BB58" s="32"/>
      <c r="BC58" s="8"/>
      <c r="BD58" s="6"/>
      <c r="BE58" s="57"/>
      <c r="BF58" s="57"/>
      <c r="BG58" s="8"/>
      <c r="BH58" s="8"/>
      <c r="BI58" s="32"/>
      <c r="BJ58" s="8"/>
      <c r="BK58" s="6"/>
      <c r="BL58" s="57"/>
      <c r="BM58" s="57"/>
      <c r="BN58" s="8"/>
      <c r="BO58" s="8"/>
      <c r="BP58" s="32"/>
      <c r="BQ58" s="8"/>
      <c r="BR58" s="6"/>
      <c r="BS58" s="57"/>
      <c r="BT58" s="57"/>
      <c r="BU58" s="8"/>
      <c r="BV58" s="8"/>
      <c r="BW58" s="32"/>
      <c r="BX58" s="8"/>
      <c r="BY58" s="6"/>
      <c r="BZ58" s="57"/>
      <c r="CA58" s="57"/>
      <c r="CB58" s="8"/>
      <c r="CC58" s="8"/>
      <c r="CD58" s="32"/>
      <c r="CE58" s="8"/>
      <c r="CF58" s="6"/>
      <c r="CG58" s="57"/>
      <c r="CH58" s="57"/>
      <c r="CI58" s="8"/>
      <c r="CJ58" s="8"/>
      <c r="CK58" s="32"/>
      <c r="CL58" s="8"/>
      <c r="CM58" s="6"/>
      <c r="CN58" s="57"/>
      <c r="CO58" s="57"/>
      <c r="CP58" s="8"/>
      <c r="CQ58" s="8"/>
      <c r="CR58" s="32"/>
      <c r="CS58" s="8"/>
      <c r="CT58" s="6"/>
      <c r="CU58" s="57"/>
      <c r="CV58" s="57"/>
      <c r="CW58" s="8"/>
      <c r="CX58" s="8"/>
      <c r="CY58" s="32"/>
      <c r="CZ58" s="8"/>
      <c r="DA58" s="6"/>
      <c r="DB58" s="57"/>
      <c r="DC58" s="57"/>
      <c r="DD58" s="8"/>
      <c r="DE58" s="8"/>
      <c r="DF58" s="32"/>
      <c r="DG58" s="8"/>
      <c r="DH58" s="6"/>
      <c r="DI58" s="57"/>
      <c r="DJ58" s="57"/>
      <c r="DK58" s="8"/>
      <c r="DL58" s="8"/>
      <c r="DM58" s="32"/>
      <c r="DN58" s="8"/>
      <c r="DO58" s="6"/>
      <c r="DP58" s="57"/>
      <c r="DQ58" s="57"/>
      <c r="DR58" s="8"/>
      <c r="DS58" s="8"/>
      <c r="DT58" s="32"/>
      <c r="DU58" s="8"/>
      <c r="DV58" s="6"/>
      <c r="DW58" s="57"/>
      <c r="DX58" s="57"/>
      <c r="DY58" s="8"/>
      <c r="DZ58" s="8"/>
      <c r="EA58" s="32"/>
      <c r="EB58" s="8"/>
      <c r="EC58" s="6"/>
      <c r="ED58" s="57"/>
      <c r="EE58" s="57"/>
      <c r="EF58" s="8"/>
      <c r="EG58" s="8"/>
      <c r="EH58" s="32"/>
      <c r="EI58" s="8"/>
      <c r="EJ58" s="6"/>
      <c r="EK58" s="57"/>
      <c r="EL58" s="57"/>
      <c r="EM58" s="8"/>
      <c r="EN58" s="8"/>
      <c r="EO58" s="32"/>
      <c r="EP58" s="8"/>
      <c r="EQ58" s="6"/>
      <c r="ER58" s="57"/>
      <c r="ES58" s="57"/>
      <c r="ET58" s="8"/>
      <c r="EU58" s="8"/>
      <c r="EV58" s="32"/>
      <c r="EW58" s="8"/>
      <c r="EX58" s="6"/>
      <c r="EY58" s="57"/>
      <c r="EZ58" s="57"/>
      <c r="FA58" s="8"/>
      <c r="FB58" s="8"/>
      <c r="FC58" s="32"/>
      <c r="FD58" s="8"/>
      <c r="FE58" s="6"/>
      <c r="FF58" s="57"/>
      <c r="FG58" s="57"/>
      <c r="FH58" s="8"/>
      <c r="FI58" s="8"/>
      <c r="FJ58" s="32"/>
      <c r="FK58" s="8"/>
      <c r="FL58" s="6"/>
      <c r="FM58" s="57"/>
      <c r="FN58" s="57"/>
      <c r="FO58" s="8"/>
      <c r="FP58" s="8"/>
      <c r="FQ58" s="32"/>
      <c r="FR58" s="8"/>
      <c r="FS58" s="6"/>
      <c r="FT58" s="57"/>
      <c r="FU58" s="57"/>
      <c r="FV58" s="8"/>
      <c r="FW58" s="8"/>
      <c r="FX58" s="32"/>
      <c r="FY58" s="8"/>
      <c r="FZ58" s="6"/>
      <c r="GA58" s="57"/>
      <c r="GB58" s="57"/>
      <c r="GC58" s="8"/>
      <c r="GD58" s="8"/>
      <c r="GE58" s="32"/>
      <c r="GF58" s="8"/>
      <c r="GG58" s="6"/>
      <c r="GH58" s="57"/>
      <c r="GI58" s="57"/>
      <c r="GJ58" s="8"/>
      <c r="GK58" s="8"/>
      <c r="GL58" s="32"/>
      <c r="GM58" s="8"/>
      <c r="GN58" s="6"/>
      <c r="GO58" s="57"/>
      <c r="GP58" s="57"/>
      <c r="GQ58" s="8"/>
      <c r="GR58" s="8"/>
      <c r="GS58" s="32"/>
      <c r="GT58" s="8"/>
      <c r="GU58" s="6"/>
      <c r="GV58" s="57"/>
      <c r="GW58" s="57"/>
      <c r="GX58" s="8"/>
      <c r="GY58" s="8"/>
      <c r="GZ58" s="32"/>
      <c r="HA58" s="8"/>
      <c r="HB58" s="6"/>
      <c r="HC58" s="57"/>
      <c r="HD58" s="57"/>
      <c r="HE58" s="8"/>
      <c r="HF58" s="8"/>
      <c r="HG58" s="32"/>
      <c r="HH58" s="8"/>
      <c r="HI58" s="6"/>
      <c r="HJ58" s="57"/>
      <c r="HK58" s="57"/>
      <c r="HL58" s="8"/>
      <c r="HM58" s="8"/>
      <c r="HN58" s="32"/>
      <c r="HO58" s="8"/>
      <c r="HP58" s="6"/>
      <c r="HQ58" s="57"/>
      <c r="HR58" s="57"/>
      <c r="HS58" s="8"/>
      <c r="HT58" s="8"/>
      <c r="HU58" s="32"/>
      <c r="HV58" s="8"/>
      <c r="HW58" s="6"/>
      <c r="HX58" s="57"/>
      <c r="HY58" s="57"/>
      <c r="HZ58" s="8"/>
      <c r="IA58" s="8"/>
      <c r="IB58" s="32"/>
      <c r="IC58" s="8"/>
      <c r="ID58" s="6"/>
      <c r="IE58" s="57"/>
      <c r="IF58" s="57"/>
      <c r="IG58" s="8"/>
      <c r="IH58" s="8"/>
      <c r="II58" s="32"/>
      <c r="IJ58" s="8"/>
      <c r="IK58" s="6"/>
      <c r="IL58" s="57"/>
      <c r="IM58" s="57"/>
      <c r="IN58" s="8"/>
      <c r="IO58" s="8"/>
      <c r="IP58" s="32"/>
      <c r="IQ58" s="8"/>
      <c r="IR58" s="6"/>
      <c r="IS58" s="57"/>
      <c r="IT58" s="57"/>
      <c r="IU58" s="8"/>
      <c r="IV58" s="8"/>
      <c r="IW58" s="32"/>
      <c r="IX58" s="8"/>
      <c r="IY58" s="6"/>
      <c r="IZ58" s="57"/>
      <c r="JA58" s="57"/>
      <c r="JB58" s="8"/>
      <c r="JC58" s="8"/>
      <c r="JD58" s="32"/>
      <c r="JE58" s="8"/>
      <c r="JF58" s="6"/>
      <c r="JG58" s="57"/>
      <c r="JH58" s="57"/>
      <c r="JI58" s="8"/>
      <c r="JJ58" s="8"/>
      <c r="JK58" s="32"/>
      <c r="JL58" s="8"/>
      <c r="JM58" s="6"/>
      <c r="JN58" s="57"/>
      <c r="JO58" s="57"/>
      <c r="JP58" s="8"/>
      <c r="JQ58" s="8"/>
      <c r="JR58" s="32"/>
      <c r="JS58" s="8"/>
      <c r="JT58" s="6"/>
      <c r="JU58" s="57"/>
      <c r="JV58" s="57"/>
      <c r="JW58" s="8"/>
      <c r="JX58" s="8"/>
      <c r="JY58" s="32"/>
      <c r="JZ58" s="8"/>
      <c r="KA58" s="6"/>
      <c r="KB58" s="57"/>
      <c r="KC58" s="57"/>
      <c r="KD58" s="8"/>
      <c r="KE58" s="8"/>
      <c r="KF58" s="32"/>
      <c r="KG58" s="8"/>
      <c r="KH58" s="6"/>
      <c r="KI58" s="57"/>
      <c r="KJ58" s="57"/>
      <c r="KK58" s="8"/>
      <c r="KL58" s="8"/>
      <c r="KM58" s="32"/>
      <c r="KN58" s="8"/>
      <c r="KO58" s="6"/>
      <c r="KP58" s="57"/>
      <c r="KQ58" s="57"/>
      <c r="KR58" s="8"/>
      <c r="KS58" s="8"/>
      <c r="KT58" s="32"/>
      <c r="KU58" s="8"/>
      <c r="KV58" s="6"/>
      <c r="KW58" s="57"/>
      <c r="KX58" s="57"/>
      <c r="KY58" s="8"/>
      <c r="KZ58" s="8"/>
      <c r="LA58" s="32"/>
      <c r="LB58" s="8"/>
      <c r="LC58" s="6"/>
      <c r="LD58" s="57"/>
      <c r="LE58" s="57"/>
      <c r="LF58" s="8"/>
      <c r="LG58" s="8"/>
      <c r="LH58" s="32"/>
      <c r="LI58" s="8"/>
      <c r="LJ58" s="6"/>
      <c r="LK58" s="57"/>
      <c r="LL58" s="57"/>
      <c r="LM58" s="8"/>
      <c r="LN58" s="8"/>
      <c r="LO58" s="32"/>
      <c r="LP58" s="8"/>
      <c r="LQ58" s="6"/>
      <c r="LR58" s="57"/>
      <c r="LS58" s="57"/>
      <c r="LT58" s="8"/>
      <c r="LU58" s="8"/>
      <c r="LV58" s="32"/>
      <c r="LW58" s="8"/>
      <c r="LX58" s="6"/>
      <c r="LY58" s="57"/>
      <c r="LZ58" s="57"/>
      <c r="MA58" s="8"/>
      <c r="MB58" s="8"/>
      <c r="MC58" s="32"/>
      <c r="MD58" s="8"/>
      <c r="ME58" s="6"/>
      <c r="MF58" s="57"/>
      <c r="MG58" s="57"/>
      <c r="MH58" s="8"/>
      <c r="MI58" s="8"/>
      <c r="MJ58" s="32"/>
      <c r="MK58" s="8"/>
      <c r="ML58" s="6"/>
      <c r="MM58" s="57"/>
      <c r="MN58" s="57"/>
      <c r="MO58" s="8"/>
      <c r="MP58" s="8"/>
      <c r="MQ58" s="32"/>
      <c r="MR58" s="8"/>
      <c r="MS58" s="6"/>
      <c r="MT58" s="57"/>
      <c r="MU58" s="57"/>
      <c r="MV58" s="8"/>
      <c r="MW58" s="8"/>
      <c r="MX58" s="32"/>
      <c r="MY58" s="8"/>
      <c r="MZ58" s="6"/>
      <c r="NA58" s="57"/>
      <c r="NB58" s="57"/>
      <c r="NC58" s="8"/>
      <c r="ND58" s="8"/>
      <c r="NE58" s="32"/>
      <c r="NF58" s="8"/>
      <c r="NG58" s="6"/>
      <c r="NH58" s="57"/>
      <c r="NI58" s="57"/>
      <c r="NJ58" s="8"/>
      <c r="NK58" s="8"/>
      <c r="NL58" s="32"/>
      <c r="NM58" s="8"/>
      <c r="NN58" s="6"/>
      <c r="NO58" s="57"/>
      <c r="NP58" s="57"/>
      <c r="NQ58" s="8"/>
      <c r="NR58" s="8"/>
      <c r="NS58" s="32"/>
      <c r="NT58" s="8"/>
      <c r="NU58" s="6"/>
      <c r="NV58" s="57"/>
      <c r="NW58" s="57"/>
      <c r="NX58" s="8"/>
      <c r="NY58" s="8"/>
      <c r="NZ58" s="32"/>
      <c r="OA58" s="8"/>
      <c r="OB58" s="6"/>
      <c r="OC58" s="57"/>
      <c r="OD58" s="57"/>
      <c r="OE58" s="8"/>
      <c r="OF58" s="8"/>
      <c r="OG58" s="32"/>
      <c r="OH58" s="8"/>
      <c r="OI58" s="6"/>
      <c r="OJ58" s="57"/>
      <c r="OK58" s="57"/>
      <c r="OL58" s="8"/>
      <c r="OM58" s="8"/>
      <c r="ON58" s="32"/>
      <c r="OO58" s="8"/>
      <c r="OP58" s="6"/>
      <c r="OQ58" s="57"/>
      <c r="OR58" s="57"/>
      <c r="OS58" s="8"/>
      <c r="OT58" s="8"/>
      <c r="OU58" s="32"/>
      <c r="OV58" s="8"/>
      <c r="OW58" s="6"/>
      <c r="OX58" s="57"/>
      <c r="OY58" s="57"/>
      <c r="OZ58" s="8"/>
      <c r="PA58" s="8"/>
      <c r="PB58" s="32"/>
      <c r="PC58" s="8"/>
      <c r="PD58" s="6"/>
      <c r="PE58" s="57"/>
      <c r="PF58" s="57"/>
      <c r="PG58" s="8"/>
      <c r="PH58" s="8"/>
      <c r="PI58" s="32"/>
      <c r="PJ58" s="8"/>
      <c r="PK58" s="6"/>
      <c r="PL58" s="57"/>
      <c r="PM58" s="57"/>
      <c r="PN58" s="8"/>
      <c r="PO58" s="8"/>
      <c r="PP58" s="32"/>
      <c r="PQ58" s="8"/>
      <c r="PR58" s="6"/>
      <c r="PS58" s="57"/>
      <c r="PT58" s="57"/>
      <c r="PU58" s="8"/>
      <c r="PV58" s="8"/>
      <c r="PW58" s="32"/>
      <c r="PX58" s="8"/>
      <c r="PY58" s="6"/>
      <c r="PZ58" s="57"/>
      <c r="QA58" s="57"/>
      <c r="QB58" s="8"/>
      <c r="QC58" s="8"/>
      <c r="QD58" s="32"/>
      <c r="QE58" s="8"/>
      <c r="QF58" s="6"/>
      <c r="QG58" s="57"/>
      <c r="QH58" s="57"/>
      <c r="QI58" s="8"/>
      <c r="QJ58" s="8"/>
      <c r="QK58" s="32"/>
      <c r="QL58" s="8"/>
      <c r="QM58" s="6"/>
      <c r="QN58" s="57"/>
      <c r="QO58" s="57"/>
      <c r="QP58" s="8"/>
      <c r="QQ58" s="8"/>
      <c r="QR58" s="32"/>
      <c r="QS58" s="8"/>
      <c r="QT58" s="6"/>
      <c r="QU58" s="57"/>
      <c r="QV58" s="57"/>
      <c r="QW58" s="8"/>
      <c r="QX58" s="8"/>
      <c r="QY58" s="32"/>
      <c r="QZ58" s="8"/>
      <c r="RA58" s="6"/>
      <c r="RB58" s="57"/>
      <c r="RC58" s="57"/>
      <c r="RD58" s="8"/>
      <c r="RE58" s="8"/>
      <c r="RF58" s="32"/>
      <c r="RG58" s="8"/>
      <c r="RH58" s="6"/>
      <c r="RI58" s="57"/>
      <c r="RJ58" s="57"/>
      <c r="RK58" s="8"/>
      <c r="RL58" s="8"/>
      <c r="RM58" s="32"/>
      <c r="RN58" s="8"/>
      <c r="RO58" s="6"/>
      <c r="RP58" s="57"/>
      <c r="RQ58" s="57"/>
      <c r="RR58" s="8"/>
      <c r="RS58" s="8"/>
      <c r="RT58" s="32"/>
      <c r="RU58" s="8"/>
      <c r="RV58" s="6"/>
      <c r="RW58" s="57"/>
      <c r="RX58" s="57"/>
      <c r="RY58" s="8"/>
      <c r="RZ58" s="8"/>
      <c r="SA58" s="32"/>
      <c r="SB58" s="8"/>
      <c r="SC58" s="6"/>
      <c r="SD58" s="57"/>
      <c r="SE58" s="57"/>
      <c r="SF58" s="8"/>
      <c r="SG58" s="8"/>
      <c r="SH58" s="32"/>
      <c r="SI58" s="8"/>
      <c r="SJ58" s="6"/>
      <c r="SK58" s="57"/>
      <c r="SL58" s="57"/>
      <c r="SM58" s="8"/>
      <c r="SN58" s="8"/>
      <c r="SO58" s="32"/>
      <c r="SP58" s="8"/>
      <c r="SQ58" s="6"/>
      <c r="SR58" s="57"/>
      <c r="SS58" s="57"/>
      <c r="ST58" s="8"/>
      <c r="SU58" s="8"/>
      <c r="SV58" s="32"/>
      <c r="SW58" s="8"/>
      <c r="SX58" s="6"/>
      <c r="SY58" s="57"/>
      <c r="SZ58" s="57"/>
      <c r="TA58" s="8"/>
      <c r="TB58" s="8"/>
      <c r="TC58" s="32"/>
      <c r="TD58" s="8"/>
      <c r="TE58" s="6"/>
      <c r="TF58" s="57"/>
      <c r="TG58" s="57"/>
      <c r="TH58" s="8"/>
      <c r="TI58" s="8"/>
      <c r="TJ58" s="32"/>
      <c r="TK58" s="8"/>
      <c r="TL58" s="6"/>
      <c r="TM58" s="57"/>
      <c r="TN58" s="57"/>
      <c r="TO58" s="8"/>
      <c r="TP58" s="8"/>
      <c r="TQ58" s="32"/>
      <c r="TR58" s="8"/>
      <c r="TS58" s="6"/>
      <c r="TT58" s="57"/>
      <c r="TU58" s="57"/>
      <c r="TV58" s="8"/>
      <c r="TW58" s="8"/>
      <c r="TX58" s="32"/>
      <c r="TY58" s="8"/>
      <c r="TZ58" s="6"/>
      <c r="UA58" s="57"/>
      <c r="UB58" s="57"/>
      <c r="UC58" s="8"/>
      <c r="UD58" s="8"/>
      <c r="UE58" s="32"/>
      <c r="UF58" s="8"/>
      <c r="UG58" s="6"/>
      <c r="UH58" s="57"/>
      <c r="UI58" s="57"/>
      <c r="UJ58" s="8"/>
      <c r="UK58" s="8"/>
      <c r="UL58" s="32"/>
      <c r="UM58" s="8"/>
      <c r="UN58" s="6"/>
      <c r="UO58" s="57"/>
      <c r="UP58" s="57"/>
      <c r="UQ58" s="8"/>
      <c r="UR58" s="8"/>
      <c r="US58" s="32"/>
      <c r="UT58" s="8"/>
      <c r="UU58" s="6"/>
      <c r="UV58" s="57"/>
      <c r="UW58" s="57"/>
      <c r="UX58" s="8"/>
      <c r="UY58" s="8"/>
      <c r="UZ58" s="32"/>
      <c r="VA58" s="8"/>
      <c r="VB58" s="6"/>
      <c r="VC58" s="57"/>
      <c r="VD58" s="57"/>
      <c r="VE58" s="8"/>
      <c r="VF58" s="8"/>
      <c r="VG58" s="32"/>
      <c r="VH58" s="8"/>
      <c r="VI58" s="6"/>
      <c r="VJ58" s="57"/>
      <c r="VK58" s="57"/>
      <c r="VL58" s="8"/>
      <c r="VM58" s="8"/>
      <c r="VN58" s="32"/>
      <c r="VO58" s="8"/>
      <c r="VP58" s="6"/>
      <c r="VQ58" s="57"/>
      <c r="VR58" s="57"/>
      <c r="VS58" s="8"/>
      <c r="VT58" s="8"/>
      <c r="VU58" s="32"/>
      <c r="VV58" s="8"/>
      <c r="VW58" s="6"/>
      <c r="VX58" s="57"/>
      <c r="VY58" s="57"/>
      <c r="VZ58" s="8"/>
      <c r="WA58" s="8"/>
      <c r="WB58" s="32"/>
      <c r="WC58" s="8"/>
      <c r="WD58" s="6"/>
      <c r="WE58" s="57"/>
      <c r="WF58" s="57"/>
      <c r="WG58" s="8"/>
      <c r="WH58" s="8"/>
      <c r="WI58" s="32"/>
      <c r="WJ58" s="8"/>
      <c r="WK58" s="6"/>
      <c r="WL58" s="57"/>
      <c r="WM58" s="57"/>
      <c r="WN58" s="8"/>
      <c r="WO58" s="8"/>
      <c r="WP58" s="32"/>
      <c r="WQ58" s="8"/>
      <c r="WR58" s="6"/>
      <c r="WS58" s="57"/>
      <c r="WT58" s="57"/>
      <c r="WU58" s="8"/>
      <c r="WV58" s="8"/>
      <c r="WW58" s="32"/>
      <c r="WX58" s="8"/>
      <c r="WY58" s="6"/>
      <c r="WZ58" s="57"/>
      <c r="XA58" s="57"/>
      <c r="XB58" s="8"/>
      <c r="XC58" s="8"/>
      <c r="XD58" s="32"/>
      <c r="XE58" s="8"/>
      <c r="XF58" s="6"/>
      <c r="XG58" s="57"/>
      <c r="XH58" s="57"/>
      <c r="XI58" s="8"/>
      <c r="XJ58" s="8"/>
      <c r="XK58" s="32"/>
      <c r="XL58" s="8"/>
      <c r="XM58" s="6"/>
      <c r="XN58" s="57"/>
      <c r="XO58" s="57"/>
      <c r="XP58" s="8"/>
      <c r="XQ58" s="8"/>
      <c r="XR58" s="32"/>
      <c r="XS58" s="8"/>
      <c r="XT58" s="6"/>
      <c r="XU58" s="57"/>
      <c r="XV58" s="57"/>
      <c r="XW58" s="8"/>
      <c r="XX58" s="8"/>
      <c r="XY58" s="32"/>
      <c r="XZ58" s="8"/>
      <c r="YA58" s="6"/>
      <c r="YB58" s="57"/>
      <c r="YC58" s="57"/>
      <c r="YD58" s="8"/>
      <c r="YE58" s="8"/>
      <c r="YF58" s="32"/>
      <c r="YG58" s="8"/>
      <c r="YH58" s="6"/>
      <c r="YI58" s="57"/>
      <c r="YJ58" s="57"/>
      <c r="YK58" s="8"/>
      <c r="YL58" s="8"/>
      <c r="YM58" s="32"/>
      <c r="YN58" s="8"/>
      <c r="YO58" s="6"/>
      <c r="YP58" s="57"/>
      <c r="YQ58" s="57"/>
      <c r="YR58" s="8"/>
      <c r="YS58" s="8"/>
      <c r="YT58" s="32"/>
      <c r="YU58" s="8"/>
      <c r="YV58" s="6"/>
      <c r="YW58" s="57"/>
      <c r="YX58" s="57"/>
      <c r="YY58" s="8"/>
      <c r="YZ58" s="8"/>
      <c r="ZA58" s="32"/>
      <c r="ZB58" s="8"/>
      <c r="ZC58" s="6"/>
      <c r="ZD58" s="57"/>
      <c r="ZE58" s="57"/>
      <c r="ZF58" s="8"/>
      <c r="ZG58" s="8"/>
      <c r="ZH58" s="32"/>
      <c r="ZI58" s="8"/>
      <c r="ZJ58" s="6"/>
      <c r="ZK58" s="57"/>
      <c r="ZL58" s="57"/>
      <c r="ZM58" s="8"/>
      <c r="ZN58" s="8"/>
      <c r="ZO58" s="32"/>
      <c r="ZP58" s="8"/>
      <c r="ZQ58" s="6"/>
      <c r="ZR58" s="57"/>
      <c r="ZS58" s="57"/>
      <c r="ZT58" s="8"/>
      <c r="ZU58" s="8"/>
      <c r="ZV58" s="32"/>
      <c r="ZW58" s="8"/>
      <c r="ZX58" s="6"/>
      <c r="ZY58" s="57"/>
      <c r="ZZ58" s="57"/>
      <c r="AAA58" s="8"/>
      <c r="AAB58" s="8"/>
      <c r="AAC58" s="32"/>
      <c r="AAD58" s="8"/>
      <c r="AAE58" s="6"/>
      <c r="AAF58" s="57"/>
      <c r="AAG58" s="57"/>
      <c r="AAH58" s="8"/>
      <c r="AAI58" s="8"/>
      <c r="AAJ58" s="32"/>
      <c r="AAK58" s="8"/>
      <c r="AAL58" s="6"/>
      <c r="AAM58" s="57"/>
      <c r="AAN58" s="57"/>
      <c r="AAO58" s="8"/>
      <c r="AAP58" s="8"/>
      <c r="AAQ58" s="32"/>
      <c r="AAR58" s="8"/>
      <c r="AAS58" s="6"/>
      <c r="AAT58" s="57"/>
      <c r="AAU58" s="57"/>
      <c r="AAV58" s="8"/>
      <c r="AAW58" s="8"/>
      <c r="AAX58" s="32"/>
      <c r="AAY58" s="8"/>
      <c r="AAZ58" s="6"/>
      <c r="ABA58" s="57"/>
      <c r="ABB58" s="57"/>
      <c r="ABC58" s="8"/>
      <c r="ABD58" s="8"/>
      <c r="ABE58" s="32"/>
      <c r="ABF58" s="8"/>
      <c r="ABG58" s="6"/>
      <c r="ABH58" s="57"/>
      <c r="ABI58" s="57"/>
      <c r="ABJ58" s="8"/>
      <c r="ABK58" s="8"/>
      <c r="ABL58" s="32"/>
      <c r="ABM58" s="8"/>
      <c r="ABN58" s="6"/>
      <c r="ABO58" s="57"/>
      <c r="ABP58" s="57"/>
      <c r="ABQ58" s="8"/>
      <c r="ABR58" s="8"/>
      <c r="ABS58" s="32"/>
      <c r="ABT58" s="8"/>
      <c r="ABU58" s="6"/>
      <c r="ABV58" s="57"/>
      <c r="ABW58" s="57"/>
      <c r="ABX58" s="8"/>
      <c r="ABY58" s="8"/>
      <c r="ABZ58" s="32"/>
      <c r="ACA58" s="8"/>
      <c r="ACB58" s="6"/>
      <c r="ACC58" s="57"/>
      <c r="ACD58" s="57"/>
      <c r="ACE58" s="8"/>
      <c r="ACF58" s="8"/>
      <c r="ACG58" s="32"/>
      <c r="ACH58" s="8"/>
      <c r="ACI58" s="6"/>
      <c r="ACJ58" s="57"/>
      <c r="ACK58" s="57"/>
      <c r="ACL58" s="8"/>
      <c r="ACM58" s="8"/>
      <c r="ACN58" s="32"/>
      <c r="ACO58" s="8"/>
      <c r="ACP58" s="6"/>
      <c r="ACQ58" s="57"/>
      <c r="ACR58" s="57"/>
      <c r="ACS58" s="8"/>
      <c r="ACT58" s="8"/>
      <c r="ACU58" s="32"/>
      <c r="ACV58" s="8"/>
      <c r="ACW58" s="6"/>
      <c r="ACX58" s="57"/>
      <c r="ACY58" s="57"/>
      <c r="ACZ58" s="8"/>
      <c r="ADA58" s="8"/>
      <c r="ADB58" s="32"/>
      <c r="ADC58" s="8"/>
      <c r="ADD58" s="6"/>
      <c r="ADE58" s="57"/>
      <c r="ADF58" s="57"/>
      <c r="ADG58" s="8"/>
      <c r="ADH58" s="8"/>
      <c r="ADI58" s="32"/>
      <c r="ADJ58" s="8"/>
      <c r="ADK58" s="6"/>
      <c r="ADL58" s="57"/>
      <c r="ADM58" s="57"/>
      <c r="ADN58" s="8"/>
      <c r="ADO58" s="8"/>
      <c r="ADP58" s="32"/>
      <c r="ADQ58" s="8"/>
      <c r="ADR58" s="6"/>
      <c r="ADS58" s="57"/>
      <c r="ADT58" s="57"/>
      <c r="ADU58" s="8"/>
      <c r="ADV58" s="8"/>
      <c r="ADW58" s="32"/>
      <c r="ADX58" s="8"/>
      <c r="ADY58" s="6"/>
      <c r="ADZ58" s="57"/>
      <c r="AEA58" s="57"/>
      <c r="AEB58" s="8"/>
      <c r="AEC58" s="8"/>
      <c r="AED58" s="32"/>
      <c r="AEE58" s="8"/>
      <c r="AEF58" s="6"/>
      <c r="AEG58" s="57"/>
      <c r="AEH58" s="57"/>
      <c r="AEI58" s="8"/>
      <c r="AEJ58" s="8"/>
      <c r="AEK58" s="32"/>
      <c r="AEL58" s="8"/>
      <c r="AEM58" s="6"/>
      <c r="AEN58" s="57"/>
      <c r="AEO58" s="57"/>
      <c r="AEP58" s="8"/>
      <c r="AEQ58" s="8"/>
      <c r="AER58" s="32"/>
      <c r="AES58" s="8"/>
      <c r="AET58" s="6"/>
      <c r="AEU58" s="57"/>
      <c r="AEV58" s="57"/>
      <c r="AEW58" s="8"/>
      <c r="AEX58" s="8"/>
      <c r="AEY58" s="32"/>
      <c r="AEZ58" s="8"/>
      <c r="AFA58" s="6"/>
      <c r="AFB58" s="57"/>
      <c r="AFC58" s="57"/>
      <c r="AFD58" s="8"/>
      <c r="AFE58" s="8"/>
      <c r="AFF58" s="32"/>
      <c r="AFG58" s="8"/>
      <c r="AFH58" s="6"/>
      <c r="AFI58" s="57"/>
      <c r="AFJ58" s="57"/>
      <c r="AFK58" s="8"/>
      <c r="AFL58" s="8"/>
      <c r="AFM58" s="32"/>
      <c r="AFN58" s="8"/>
      <c r="AFO58" s="6"/>
      <c r="AFP58" s="57"/>
      <c r="AFQ58" s="57"/>
      <c r="AFR58" s="8"/>
      <c r="AFS58" s="8"/>
      <c r="AFT58" s="32"/>
      <c r="AFU58" s="8"/>
      <c r="AFV58" s="6"/>
      <c r="AFW58" s="57"/>
      <c r="AFX58" s="57"/>
      <c r="AFY58" s="8"/>
      <c r="AFZ58" s="8"/>
      <c r="AGA58" s="32"/>
      <c r="AGB58" s="8"/>
      <c r="AGC58" s="6"/>
      <c r="AGD58" s="57"/>
      <c r="AGE58" s="57"/>
      <c r="AGF58" s="8"/>
      <c r="AGG58" s="8"/>
      <c r="AGH58" s="32"/>
      <c r="AGI58" s="8"/>
      <c r="AGJ58" s="6"/>
      <c r="AGK58" s="57"/>
      <c r="AGL58" s="57"/>
      <c r="AGM58" s="8"/>
      <c r="AGN58" s="8"/>
      <c r="AGO58" s="32"/>
      <c r="AGP58" s="8"/>
      <c r="AGQ58" s="6"/>
      <c r="AGR58" s="57"/>
      <c r="AGS58" s="57"/>
      <c r="AGT58" s="8"/>
      <c r="AGU58" s="8"/>
      <c r="AGV58" s="32"/>
      <c r="AGW58" s="8"/>
      <c r="AGX58" s="6"/>
      <c r="AGY58" s="57"/>
      <c r="AGZ58" s="57"/>
      <c r="AHA58" s="8"/>
      <c r="AHB58" s="8"/>
      <c r="AHC58" s="32"/>
      <c r="AHD58" s="8"/>
      <c r="AHE58" s="6"/>
      <c r="AHF58" s="57"/>
      <c r="AHG58" s="57"/>
      <c r="AHH58" s="8"/>
      <c r="AHI58" s="8"/>
      <c r="AHJ58" s="32"/>
      <c r="AHK58" s="8"/>
      <c r="AHL58" s="6"/>
      <c r="AHM58" s="57"/>
      <c r="AHN58" s="57"/>
      <c r="AHO58" s="8"/>
      <c r="AHP58" s="8"/>
      <c r="AHQ58" s="32"/>
      <c r="AHR58" s="8"/>
      <c r="AHS58" s="6"/>
      <c r="AHT58" s="57"/>
      <c r="AHU58" s="57"/>
      <c r="AHV58" s="8"/>
      <c r="AHW58" s="8"/>
      <c r="AHX58" s="32"/>
      <c r="AHY58" s="8"/>
      <c r="AHZ58" s="6"/>
      <c r="AIA58" s="57"/>
      <c r="AIB58" s="57"/>
      <c r="AIC58" s="8"/>
      <c r="AID58" s="8"/>
      <c r="AIE58" s="32"/>
      <c r="AIF58" s="8"/>
      <c r="AIG58" s="6"/>
      <c r="AIH58" s="57"/>
      <c r="AII58" s="57"/>
      <c r="AIJ58" s="8"/>
      <c r="AIK58" s="8"/>
      <c r="AIL58" s="32"/>
      <c r="AIM58" s="8"/>
      <c r="AIN58" s="6"/>
      <c r="AIO58" s="57"/>
      <c r="AIP58" s="57"/>
      <c r="AIQ58" s="8"/>
      <c r="AIR58" s="8"/>
      <c r="AIS58" s="32"/>
      <c r="AIT58" s="8"/>
      <c r="AIU58" s="6"/>
      <c r="AIV58" s="57"/>
      <c r="AIW58" s="57"/>
      <c r="AIX58" s="8"/>
      <c r="AIY58" s="8"/>
      <c r="AIZ58" s="32"/>
      <c r="AJA58" s="8"/>
      <c r="AJB58" s="6"/>
      <c r="AJC58" s="57"/>
      <c r="AJD58" s="57"/>
      <c r="AJE58" s="8"/>
      <c r="AJF58" s="8"/>
      <c r="AJG58" s="32"/>
      <c r="AJH58" s="8"/>
      <c r="AJI58" s="6"/>
      <c r="AJJ58" s="57"/>
      <c r="AJK58" s="57"/>
      <c r="AJL58" s="8"/>
      <c r="AJM58" s="8"/>
      <c r="AJN58" s="32"/>
      <c r="AJO58" s="8"/>
      <c r="AJP58" s="6"/>
      <c r="AJQ58" s="57"/>
      <c r="AJR58" s="57"/>
      <c r="AJS58" s="8"/>
      <c r="AJT58" s="8"/>
      <c r="AJU58" s="32"/>
      <c r="AJV58" s="8"/>
      <c r="AJW58" s="6"/>
      <c r="AJX58" s="57"/>
      <c r="AJY58" s="57"/>
      <c r="AJZ58" s="8"/>
      <c r="AKA58" s="8"/>
      <c r="AKB58" s="32"/>
      <c r="AKC58" s="8"/>
      <c r="AKD58" s="6"/>
      <c r="AKE58" s="57"/>
      <c r="AKF58" s="57"/>
      <c r="AKG58" s="8"/>
      <c r="AKH58" s="8"/>
      <c r="AKI58" s="32"/>
      <c r="AKJ58" s="8"/>
      <c r="AKK58" s="6"/>
      <c r="AKL58" s="57"/>
      <c r="AKM58" s="57"/>
      <c r="AKN58" s="8"/>
      <c r="AKO58" s="8"/>
      <c r="AKP58" s="32"/>
      <c r="AKQ58" s="8"/>
      <c r="AKR58" s="6"/>
      <c r="AKS58" s="57"/>
      <c r="AKT58" s="57"/>
      <c r="AKU58" s="8"/>
      <c r="AKV58" s="8"/>
      <c r="AKW58" s="32"/>
      <c r="AKX58" s="8"/>
      <c r="AKY58" s="6"/>
      <c r="AKZ58" s="57"/>
      <c r="ALA58" s="57"/>
      <c r="ALB58" s="8"/>
      <c r="ALC58" s="8"/>
      <c r="ALD58" s="32"/>
      <c r="ALE58" s="8"/>
      <c r="ALF58" s="6"/>
      <c r="ALG58" s="57"/>
      <c r="ALH58" s="57"/>
      <c r="ALI58" s="8"/>
      <c r="ALJ58" s="8"/>
      <c r="ALK58" s="32"/>
      <c r="ALL58" s="8"/>
      <c r="ALM58" s="6"/>
      <c r="ALN58" s="57"/>
      <c r="ALO58" s="57"/>
      <c r="ALP58" s="8"/>
      <c r="ALQ58" s="8"/>
      <c r="ALR58" s="32"/>
      <c r="ALS58" s="8"/>
      <c r="ALT58" s="6"/>
      <c r="ALU58" s="57"/>
      <c r="ALV58" s="57"/>
      <c r="ALW58" s="8"/>
      <c r="ALX58" s="8"/>
      <c r="ALY58" s="32"/>
      <c r="ALZ58" s="8"/>
      <c r="AMA58" s="6"/>
      <c r="AMB58" s="57"/>
      <c r="AMC58" s="57"/>
      <c r="AMD58" s="8"/>
      <c r="AME58" s="8"/>
      <c r="AMF58" s="32"/>
      <c r="AMG58" s="8"/>
      <c r="AMH58" s="6"/>
      <c r="AMI58" s="57"/>
      <c r="AMJ58" s="57"/>
      <c r="AMK58" s="8"/>
      <c r="AML58" s="8"/>
      <c r="AMM58" s="32"/>
      <c r="AMN58" s="8"/>
      <c r="AMO58" s="6"/>
      <c r="AMP58" s="57"/>
      <c r="AMQ58" s="57"/>
      <c r="AMR58" s="8"/>
      <c r="AMS58" s="8"/>
      <c r="AMT58" s="32"/>
      <c r="AMU58" s="8"/>
      <c r="AMV58" s="6"/>
      <c r="AMW58" s="57"/>
      <c r="AMX58" s="57"/>
      <c r="AMY58" s="8"/>
      <c r="AMZ58" s="8"/>
      <c r="ANA58" s="32"/>
      <c r="ANB58" s="8"/>
      <c r="ANC58" s="6"/>
      <c r="AND58" s="57"/>
      <c r="ANE58" s="57"/>
      <c r="ANF58" s="8"/>
      <c r="ANG58" s="8"/>
      <c r="ANH58" s="32"/>
      <c r="ANI58" s="8"/>
      <c r="ANJ58" s="6"/>
      <c r="ANK58" s="57"/>
      <c r="ANL58" s="57"/>
      <c r="ANM58" s="8"/>
      <c r="ANN58" s="8"/>
      <c r="ANO58" s="32"/>
      <c r="ANP58" s="8"/>
      <c r="ANQ58" s="6"/>
      <c r="ANR58" s="57"/>
      <c r="ANS58" s="57"/>
      <c r="ANT58" s="8"/>
      <c r="ANU58" s="8"/>
      <c r="ANV58" s="32"/>
      <c r="ANW58" s="8"/>
      <c r="ANX58" s="6"/>
      <c r="ANY58" s="57"/>
      <c r="ANZ58" s="57"/>
      <c r="AOA58" s="8"/>
      <c r="AOB58" s="8"/>
      <c r="AOC58" s="32"/>
      <c r="AOD58" s="8"/>
      <c r="AOE58" s="6"/>
      <c r="AOF58" s="57"/>
      <c r="AOG58" s="57"/>
      <c r="AOH58" s="8"/>
      <c r="AOI58" s="8"/>
      <c r="AOJ58" s="32"/>
      <c r="AOK58" s="8"/>
      <c r="AOL58" s="6"/>
      <c r="AOM58" s="57"/>
      <c r="AON58" s="57"/>
      <c r="AOO58" s="8"/>
      <c r="AOP58" s="8"/>
      <c r="AOQ58" s="32"/>
      <c r="AOR58" s="8"/>
      <c r="AOS58" s="6"/>
      <c r="AOT58" s="57"/>
      <c r="AOU58" s="57"/>
      <c r="AOV58" s="8"/>
      <c r="AOW58" s="8"/>
      <c r="AOX58" s="32"/>
      <c r="AOY58" s="8"/>
      <c r="AOZ58" s="6"/>
      <c r="APA58" s="57"/>
      <c r="APB58" s="57"/>
      <c r="APC58" s="8"/>
      <c r="APD58" s="8"/>
      <c r="APE58" s="32"/>
      <c r="APF58" s="8"/>
      <c r="APG58" s="6"/>
      <c r="APH58" s="57"/>
      <c r="API58" s="57"/>
      <c r="APJ58" s="8"/>
      <c r="APK58" s="8"/>
      <c r="APL58" s="32"/>
      <c r="APM58" s="8"/>
      <c r="APN58" s="6"/>
      <c r="APO58" s="57"/>
      <c r="APP58" s="57"/>
      <c r="APQ58" s="8"/>
      <c r="APR58" s="8"/>
      <c r="APS58" s="32"/>
      <c r="APT58" s="8"/>
      <c r="APU58" s="6"/>
      <c r="APV58" s="57"/>
      <c r="APW58" s="57"/>
      <c r="APX58" s="8"/>
      <c r="APY58" s="8"/>
      <c r="APZ58" s="32"/>
      <c r="AQA58" s="8"/>
      <c r="AQB58" s="6"/>
      <c r="AQC58" s="57"/>
      <c r="AQD58" s="57"/>
      <c r="AQE58" s="8"/>
      <c r="AQF58" s="8"/>
      <c r="AQG58" s="32"/>
      <c r="AQH58" s="8"/>
      <c r="AQI58" s="6"/>
      <c r="AQJ58" s="57"/>
      <c r="AQK58" s="57"/>
      <c r="AQL58" s="8"/>
      <c r="AQM58" s="8"/>
      <c r="AQN58" s="32"/>
      <c r="AQO58" s="8"/>
      <c r="AQP58" s="6"/>
      <c r="AQQ58" s="57"/>
      <c r="AQR58" s="57"/>
      <c r="AQS58" s="8"/>
      <c r="AQT58" s="8"/>
      <c r="AQU58" s="32"/>
      <c r="AQV58" s="8"/>
      <c r="AQW58" s="6"/>
      <c r="AQX58" s="57"/>
      <c r="AQY58" s="57"/>
      <c r="AQZ58" s="8"/>
      <c r="ARA58" s="8"/>
      <c r="ARB58" s="32"/>
      <c r="ARC58" s="8"/>
      <c r="ARD58" s="6"/>
      <c r="ARE58" s="57"/>
      <c r="ARF58" s="57"/>
      <c r="ARG58" s="8"/>
      <c r="ARH58" s="8"/>
      <c r="ARI58" s="32"/>
      <c r="ARJ58" s="8"/>
      <c r="ARK58" s="6"/>
      <c r="ARL58" s="57"/>
      <c r="ARM58" s="57"/>
      <c r="ARN58" s="8"/>
      <c r="ARO58" s="8"/>
      <c r="ARP58" s="32"/>
      <c r="ARQ58" s="8"/>
      <c r="ARR58" s="6"/>
      <c r="ARS58" s="57"/>
      <c r="ART58" s="57"/>
      <c r="ARU58" s="8"/>
      <c r="ARV58" s="8"/>
      <c r="ARW58" s="32"/>
      <c r="ARX58" s="8"/>
      <c r="ARY58" s="6"/>
      <c r="ARZ58" s="57"/>
      <c r="ASA58" s="57"/>
      <c r="ASB58" s="8"/>
      <c r="ASC58" s="8"/>
      <c r="ASD58" s="32"/>
      <c r="ASE58" s="8"/>
      <c r="ASF58" s="6"/>
      <c r="ASG58" s="57"/>
      <c r="ASH58" s="57"/>
      <c r="ASI58" s="8"/>
      <c r="ASJ58" s="8"/>
      <c r="ASK58" s="32"/>
      <c r="ASL58" s="8"/>
      <c r="ASM58" s="6"/>
      <c r="ASN58" s="57"/>
      <c r="ASO58" s="57"/>
      <c r="ASP58" s="8"/>
      <c r="ASQ58" s="8"/>
      <c r="ASR58" s="32"/>
      <c r="ASS58" s="8"/>
      <c r="AST58" s="6"/>
      <c r="ASU58" s="57"/>
      <c r="ASV58" s="57"/>
      <c r="ASW58" s="8"/>
      <c r="ASX58" s="8"/>
      <c r="ASY58" s="32"/>
      <c r="ASZ58" s="8"/>
      <c r="ATA58" s="6"/>
      <c r="ATB58" s="57"/>
      <c r="ATC58" s="57"/>
      <c r="ATD58" s="8"/>
      <c r="ATE58" s="8"/>
      <c r="ATF58" s="32"/>
      <c r="ATG58" s="8"/>
      <c r="ATH58" s="6"/>
      <c r="ATI58" s="57"/>
      <c r="ATJ58" s="57"/>
      <c r="ATK58" s="8"/>
      <c r="ATL58" s="8"/>
      <c r="ATM58" s="32"/>
      <c r="ATN58" s="8"/>
      <c r="ATO58" s="6"/>
      <c r="ATP58" s="57"/>
      <c r="ATQ58" s="57"/>
      <c r="ATR58" s="8"/>
      <c r="ATS58" s="8"/>
      <c r="ATT58" s="32"/>
      <c r="ATU58" s="8"/>
      <c r="ATV58" s="6"/>
      <c r="ATW58" s="57"/>
      <c r="ATX58" s="57"/>
      <c r="ATY58" s="8"/>
      <c r="ATZ58" s="8"/>
      <c r="AUA58" s="32"/>
      <c r="AUB58" s="8"/>
      <c r="AUC58" s="6"/>
      <c r="AUD58" s="57"/>
      <c r="AUE58" s="57"/>
      <c r="AUF58" s="8"/>
      <c r="AUG58" s="8"/>
      <c r="AUH58" s="32"/>
      <c r="AUI58" s="8"/>
      <c r="AUJ58" s="6"/>
      <c r="AUK58" s="57"/>
      <c r="AUL58" s="57"/>
      <c r="AUM58" s="8"/>
      <c r="AUN58" s="8"/>
      <c r="AUO58" s="32"/>
      <c r="AUP58" s="8"/>
      <c r="AUQ58" s="6"/>
      <c r="AUR58" s="57"/>
      <c r="AUS58" s="57"/>
      <c r="AUT58" s="8"/>
      <c r="AUU58" s="8"/>
      <c r="AUV58" s="32"/>
      <c r="AUW58" s="8"/>
      <c r="AUX58" s="6"/>
      <c r="AUY58" s="57"/>
      <c r="AUZ58" s="57"/>
      <c r="AVA58" s="8"/>
      <c r="AVB58" s="8"/>
      <c r="AVC58" s="32"/>
      <c r="AVD58" s="8"/>
      <c r="AVE58" s="6"/>
      <c r="AVF58" s="57"/>
      <c r="AVG58" s="57"/>
      <c r="AVH58" s="8"/>
      <c r="AVI58" s="8"/>
      <c r="AVJ58" s="32"/>
      <c r="AVK58" s="8"/>
      <c r="AVL58" s="6"/>
      <c r="AVM58" s="57"/>
      <c r="AVN58" s="57"/>
      <c r="AVO58" s="8"/>
      <c r="AVP58" s="8"/>
      <c r="AVQ58" s="32"/>
      <c r="AVR58" s="8"/>
      <c r="AVS58" s="6"/>
      <c r="AVT58" s="57"/>
      <c r="AVU58" s="57"/>
      <c r="AVV58" s="8"/>
      <c r="AVW58" s="8"/>
      <c r="AVX58" s="32"/>
      <c r="AVY58" s="8"/>
      <c r="AVZ58" s="6"/>
      <c r="AWA58" s="57"/>
      <c r="AWB58" s="57"/>
      <c r="AWC58" s="8"/>
      <c r="AWD58" s="8"/>
      <c r="AWE58" s="32"/>
      <c r="AWF58" s="8"/>
      <c r="AWG58" s="6"/>
      <c r="AWH58" s="57"/>
      <c r="AWI58" s="57"/>
      <c r="AWJ58" s="8"/>
      <c r="AWK58" s="8"/>
      <c r="AWL58" s="32"/>
      <c r="AWM58" s="8"/>
      <c r="AWN58" s="6"/>
      <c r="AWO58" s="57"/>
      <c r="AWP58" s="57"/>
      <c r="AWQ58" s="8"/>
      <c r="AWR58" s="8"/>
      <c r="AWS58" s="32"/>
      <c r="AWT58" s="8"/>
      <c r="AWU58" s="6"/>
      <c r="AWV58" s="57"/>
      <c r="AWW58" s="57"/>
      <c r="AWX58" s="8"/>
      <c r="AWY58" s="8"/>
      <c r="AWZ58" s="32"/>
      <c r="AXA58" s="8"/>
      <c r="AXB58" s="6"/>
      <c r="AXC58" s="57"/>
      <c r="AXD58" s="57"/>
      <c r="AXE58" s="8"/>
      <c r="AXF58" s="8"/>
      <c r="AXG58" s="32"/>
      <c r="AXH58" s="8"/>
      <c r="AXI58" s="6"/>
      <c r="AXJ58" s="57"/>
      <c r="AXK58" s="57"/>
      <c r="AXL58" s="8"/>
      <c r="AXM58" s="8"/>
      <c r="AXN58" s="32"/>
      <c r="AXO58" s="8"/>
      <c r="AXP58" s="6"/>
      <c r="AXQ58" s="57"/>
      <c r="AXR58" s="57"/>
      <c r="AXS58" s="8"/>
      <c r="AXT58" s="8"/>
      <c r="AXU58" s="32"/>
      <c r="AXV58" s="8"/>
      <c r="AXW58" s="6"/>
      <c r="AXX58" s="57"/>
      <c r="AXY58" s="57"/>
      <c r="AXZ58" s="8"/>
      <c r="AYA58" s="8"/>
      <c r="AYB58" s="32"/>
      <c r="AYC58" s="8"/>
      <c r="AYD58" s="6"/>
      <c r="AYE58" s="57"/>
      <c r="AYF58" s="57"/>
      <c r="AYG58" s="8"/>
      <c r="AYH58" s="8"/>
      <c r="AYI58" s="32"/>
      <c r="AYJ58" s="8"/>
      <c r="AYK58" s="6"/>
      <c r="AYL58" s="57"/>
      <c r="AYM58" s="57"/>
      <c r="AYN58" s="8"/>
      <c r="AYO58" s="8"/>
      <c r="AYP58" s="32"/>
      <c r="AYQ58" s="8"/>
      <c r="AYR58" s="6"/>
      <c r="AYS58" s="57"/>
      <c r="AYT58" s="57"/>
      <c r="AYU58" s="8"/>
      <c r="AYV58" s="8"/>
      <c r="AYW58" s="32"/>
      <c r="AYX58" s="8"/>
      <c r="AYY58" s="6"/>
      <c r="AYZ58" s="57"/>
      <c r="AZA58" s="57"/>
      <c r="AZB58" s="8"/>
      <c r="AZC58" s="8"/>
      <c r="AZD58" s="32"/>
      <c r="AZE58" s="8"/>
      <c r="AZF58" s="6"/>
      <c r="AZG58" s="57"/>
      <c r="AZH58" s="57"/>
      <c r="AZI58" s="8"/>
      <c r="AZJ58" s="8"/>
      <c r="AZK58" s="32"/>
      <c r="AZL58" s="8"/>
      <c r="AZM58" s="6"/>
      <c r="AZN58" s="57"/>
      <c r="AZO58" s="57"/>
      <c r="AZP58" s="8"/>
      <c r="AZQ58" s="8"/>
      <c r="AZR58" s="32"/>
      <c r="AZS58" s="8"/>
      <c r="AZT58" s="6"/>
      <c r="AZU58" s="57"/>
      <c r="AZV58" s="57"/>
      <c r="AZW58" s="8"/>
      <c r="AZX58" s="8"/>
      <c r="AZY58" s="32"/>
      <c r="AZZ58" s="8"/>
      <c r="BAA58" s="6"/>
      <c r="BAB58" s="57"/>
      <c r="BAC58" s="57"/>
      <c r="BAD58" s="8"/>
      <c r="BAE58" s="8"/>
      <c r="BAF58" s="32"/>
      <c r="BAG58" s="8"/>
      <c r="BAH58" s="6"/>
      <c r="BAI58" s="57"/>
      <c r="BAJ58" s="57"/>
      <c r="BAK58" s="8"/>
      <c r="BAL58" s="8"/>
      <c r="BAM58" s="32"/>
      <c r="BAN58" s="8"/>
      <c r="BAO58" s="6"/>
      <c r="BAP58" s="57"/>
      <c r="BAQ58" s="57"/>
      <c r="BAR58" s="8"/>
      <c r="BAS58" s="8"/>
      <c r="BAT58" s="32"/>
      <c r="BAU58" s="8"/>
      <c r="BAV58" s="6"/>
      <c r="BAW58" s="57"/>
      <c r="BAX58" s="57"/>
      <c r="BAY58" s="8"/>
      <c r="BAZ58" s="8"/>
      <c r="BBA58" s="32"/>
      <c r="BBB58" s="8"/>
      <c r="BBC58" s="6"/>
      <c r="BBD58" s="57"/>
      <c r="BBE58" s="57"/>
      <c r="BBF58" s="8"/>
      <c r="BBG58" s="8"/>
      <c r="BBH58" s="32"/>
      <c r="BBI58" s="8"/>
      <c r="BBJ58" s="6"/>
      <c r="BBK58" s="57"/>
      <c r="BBL58" s="57"/>
      <c r="BBM58" s="8"/>
      <c r="BBN58" s="8"/>
      <c r="BBO58" s="32"/>
      <c r="BBP58" s="8"/>
      <c r="BBQ58" s="6"/>
      <c r="BBR58" s="57"/>
      <c r="BBS58" s="57"/>
      <c r="BBT58" s="8"/>
      <c r="BBU58" s="8"/>
      <c r="BBV58" s="32"/>
      <c r="BBW58" s="8"/>
      <c r="BBX58" s="6"/>
      <c r="BBY58" s="57"/>
      <c r="BBZ58" s="57"/>
      <c r="BCA58" s="8"/>
      <c r="BCB58" s="8"/>
      <c r="BCC58" s="32"/>
      <c r="BCD58" s="8"/>
      <c r="BCE58" s="6"/>
      <c r="BCF58" s="57"/>
      <c r="BCG58" s="57"/>
      <c r="BCH58" s="8"/>
      <c r="BCI58" s="8"/>
      <c r="BCJ58" s="32"/>
      <c r="BCK58" s="8"/>
      <c r="BCL58" s="6"/>
      <c r="BCM58" s="57"/>
      <c r="BCN58" s="57"/>
      <c r="BCO58" s="8"/>
      <c r="BCP58" s="8"/>
      <c r="BCQ58" s="32"/>
      <c r="BCR58" s="8"/>
      <c r="BCS58" s="6"/>
      <c r="BCT58" s="57"/>
      <c r="BCU58" s="57"/>
      <c r="BCV58" s="8"/>
      <c r="BCW58" s="8"/>
      <c r="BCX58" s="32"/>
      <c r="BCY58" s="8"/>
      <c r="BCZ58" s="6"/>
      <c r="BDA58" s="57"/>
      <c r="BDB58" s="57"/>
      <c r="BDC58" s="8"/>
      <c r="BDD58" s="8"/>
      <c r="BDE58" s="32"/>
      <c r="BDF58" s="8"/>
      <c r="BDG58" s="6"/>
      <c r="BDH58" s="57"/>
      <c r="BDI58" s="57"/>
      <c r="BDJ58" s="8"/>
      <c r="BDK58" s="8"/>
      <c r="BDL58" s="32"/>
      <c r="BDM58" s="8"/>
      <c r="BDN58" s="6"/>
      <c r="BDO58" s="57"/>
      <c r="BDP58" s="57"/>
      <c r="BDQ58" s="8"/>
      <c r="BDR58" s="8"/>
      <c r="BDS58" s="32"/>
      <c r="BDT58" s="8"/>
      <c r="BDU58" s="6"/>
      <c r="BDV58" s="57"/>
      <c r="BDW58" s="57"/>
      <c r="BDX58" s="8"/>
      <c r="BDY58" s="8"/>
      <c r="BDZ58" s="32"/>
      <c r="BEA58" s="8"/>
      <c r="BEB58" s="6"/>
      <c r="BEC58" s="57"/>
      <c r="BED58" s="57"/>
      <c r="BEE58" s="8"/>
      <c r="BEF58" s="8"/>
      <c r="BEG58" s="32"/>
      <c r="BEH58" s="8"/>
      <c r="BEI58" s="6"/>
      <c r="BEJ58" s="57"/>
      <c r="BEK58" s="57"/>
      <c r="BEL58" s="8"/>
      <c r="BEM58" s="8"/>
      <c r="BEN58" s="32"/>
      <c r="BEO58" s="8"/>
      <c r="BEP58" s="6"/>
      <c r="BEQ58" s="57"/>
      <c r="BER58" s="57"/>
      <c r="BES58" s="8"/>
      <c r="BET58" s="8"/>
      <c r="BEU58" s="32"/>
      <c r="BEV58" s="8"/>
      <c r="BEW58" s="6"/>
      <c r="BEX58" s="57"/>
      <c r="BEY58" s="57"/>
      <c r="BEZ58" s="8"/>
      <c r="BFA58" s="8"/>
      <c r="BFB58" s="32"/>
      <c r="BFC58" s="8"/>
      <c r="BFD58" s="6"/>
      <c r="BFE58" s="57"/>
      <c r="BFF58" s="57"/>
      <c r="BFG58" s="8"/>
      <c r="BFH58" s="8"/>
      <c r="BFI58" s="32"/>
      <c r="BFJ58" s="8"/>
      <c r="BFK58" s="6"/>
      <c r="BFL58" s="57"/>
      <c r="BFM58" s="57"/>
      <c r="BFN58" s="8"/>
      <c r="BFO58" s="8"/>
      <c r="BFP58" s="32"/>
      <c r="BFQ58" s="8"/>
      <c r="BFR58" s="6"/>
      <c r="BFS58" s="57"/>
      <c r="BFT58" s="57"/>
      <c r="BFU58" s="8"/>
      <c r="BFV58" s="8"/>
      <c r="BFW58" s="32"/>
      <c r="BFX58" s="8"/>
      <c r="BFY58" s="6"/>
      <c r="BFZ58" s="57"/>
      <c r="BGA58" s="57"/>
      <c r="BGB58" s="8"/>
      <c r="BGC58" s="8"/>
      <c r="BGD58" s="32"/>
      <c r="BGE58" s="8"/>
      <c r="BGF58" s="6"/>
      <c r="BGG58" s="57"/>
      <c r="BGH58" s="57"/>
      <c r="BGI58" s="8"/>
      <c r="BGJ58" s="8"/>
      <c r="BGK58" s="32"/>
      <c r="BGL58" s="8"/>
      <c r="BGM58" s="6"/>
      <c r="BGN58" s="57"/>
      <c r="BGO58" s="57"/>
      <c r="BGP58" s="8"/>
      <c r="BGQ58" s="8"/>
      <c r="BGR58" s="32"/>
      <c r="BGS58" s="8"/>
      <c r="BGT58" s="6"/>
      <c r="BGU58" s="57"/>
      <c r="BGV58" s="57"/>
      <c r="BGW58" s="8"/>
      <c r="BGX58" s="8"/>
      <c r="BGY58" s="32"/>
      <c r="BGZ58" s="8"/>
      <c r="BHA58" s="6"/>
      <c r="BHB58" s="57"/>
      <c r="BHC58" s="57"/>
      <c r="BHD58" s="8"/>
      <c r="BHE58" s="8"/>
      <c r="BHF58" s="32"/>
      <c r="BHG58" s="8"/>
      <c r="BHH58" s="6"/>
      <c r="BHI58" s="57"/>
      <c r="BHJ58" s="57"/>
      <c r="BHK58" s="8"/>
      <c r="BHL58" s="8"/>
      <c r="BHM58" s="32"/>
      <c r="BHN58" s="8"/>
      <c r="BHO58" s="6"/>
      <c r="BHP58" s="57"/>
      <c r="BHQ58" s="57"/>
      <c r="BHR58" s="8"/>
      <c r="BHS58" s="8"/>
      <c r="BHT58" s="32"/>
      <c r="BHU58" s="8"/>
      <c r="BHV58" s="6"/>
      <c r="BHW58" s="57"/>
      <c r="BHX58" s="57"/>
      <c r="BHY58" s="8"/>
      <c r="BHZ58" s="8"/>
      <c r="BIA58" s="32"/>
      <c r="BIB58" s="8"/>
      <c r="BIC58" s="6"/>
      <c r="BID58" s="57"/>
      <c r="BIE58" s="57"/>
      <c r="BIF58" s="8"/>
      <c r="BIG58" s="8"/>
      <c r="BIH58" s="32"/>
      <c r="BII58" s="8"/>
      <c r="BIJ58" s="6"/>
      <c r="BIK58" s="57"/>
      <c r="BIL58" s="57"/>
      <c r="BIM58" s="8"/>
      <c r="BIN58" s="8"/>
      <c r="BIO58" s="32"/>
      <c r="BIP58" s="8"/>
      <c r="BIQ58" s="6"/>
      <c r="BIR58" s="57"/>
      <c r="BIS58" s="57"/>
      <c r="BIT58" s="8"/>
      <c r="BIU58" s="8"/>
      <c r="BIV58" s="32"/>
      <c r="BIW58" s="8"/>
      <c r="BIX58" s="6"/>
      <c r="BIY58" s="57"/>
      <c r="BIZ58" s="57"/>
      <c r="BJA58" s="8"/>
      <c r="BJB58" s="8"/>
      <c r="BJC58" s="32"/>
      <c r="BJD58" s="8"/>
      <c r="BJE58" s="6"/>
      <c r="BJF58" s="57"/>
      <c r="BJG58" s="57"/>
      <c r="BJH58" s="8"/>
      <c r="BJI58" s="8"/>
      <c r="BJJ58" s="32"/>
      <c r="BJK58" s="8"/>
      <c r="BJL58" s="6"/>
      <c r="BJM58" s="57"/>
      <c r="BJN58" s="57"/>
      <c r="BJO58" s="8"/>
      <c r="BJP58" s="8"/>
      <c r="BJQ58" s="32"/>
      <c r="BJR58" s="8"/>
      <c r="BJS58" s="6"/>
      <c r="BJT58" s="57"/>
      <c r="BJU58" s="57"/>
      <c r="BJV58" s="8"/>
      <c r="BJW58" s="8"/>
      <c r="BJX58" s="32"/>
      <c r="BJY58" s="8"/>
      <c r="BJZ58" s="6"/>
      <c r="BKA58" s="57"/>
      <c r="BKB58" s="57"/>
      <c r="BKC58" s="8"/>
      <c r="BKD58" s="8"/>
      <c r="BKE58" s="32"/>
      <c r="BKF58" s="8"/>
      <c r="BKG58" s="6"/>
      <c r="BKH58" s="57"/>
      <c r="BKI58" s="57"/>
      <c r="BKJ58" s="8"/>
      <c r="BKK58" s="8"/>
      <c r="BKL58" s="32"/>
      <c r="BKM58" s="8"/>
      <c r="BKN58" s="6"/>
      <c r="BKO58" s="57"/>
      <c r="BKP58" s="57"/>
      <c r="BKQ58" s="8"/>
      <c r="BKR58" s="8"/>
      <c r="BKS58" s="32"/>
      <c r="BKT58" s="8"/>
      <c r="BKU58" s="6"/>
      <c r="BKV58" s="57"/>
      <c r="BKW58" s="57"/>
      <c r="BKX58" s="8"/>
      <c r="BKY58" s="8"/>
      <c r="BKZ58" s="32"/>
      <c r="BLA58" s="8"/>
      <c r="BLB58" s="6"/>
      <c r="BLC58" s="57"/>
      <c r="BLD58" s="57"/>
      <c r="BLE58" s="8"/>
      <c r="BLF58" s="8"/>
      <c r="BLG58" s="32"/>
      <c r="BLH58" s="8"/>
      <c r="BLI58" s="6"/>
      <c r="BLJ58" s="57"/>
      <c r="BLK58" s="57"/>
      <c r="BLL58" s="8"/>
      <c r="BLM58" s="8"/>
      <c r="BLN58" s="32"/>
      <c r="BLO58" s="8"/>
      <c r="BLP58" s="6"/>
      <c r="BLQ58" s="57"/>
      <c r="BLR58" s="57"/>
      <c r="BLS58" s="8"/>
      <c r="BLT58" s="8"/>
      <c r="BLU58" s="32"/>
      <c r="BLV58" s="8"/>
      <c r="BLW58" s="6"/>
      <c r="BLX58" s="57"/>
      <c r="BLY58" s="57"/>
      <c r="BLZ58" s="8"/>
      <c r="BMA58" s="8"/>
      <c r="BMB58" s="32"/>
      <c r="BMC58" s="8"/>
      <c r="BMD58" s="6"/>
      <c r="BME58" s="57"/>
      <c r="BMF58" s="57"/>
      <c r="BMG58" s="8"/>
      <c r="BMH58" s="8"/>
      <c r="BMI58" s="32"/>
      <c r="BMJ58" s="8"/>
      <c r="BMK58" s="6"/>
      <c r="BML58" s="57"/>
      <c r="BMM58" s="57"/>
      <c r="BMN58" s="8"/>
      <c r="BMO58" s="8"/>
      <c r="BMP58" s="32"/>
      <c r="BMQ58" s="8"/>
      <c r="BMR58" s="6"/>
      <c r="BMS58" s="57"/>
      <c r="BMT58" s="57"/>
      <c r="BMU58" s="8"/>
      <c r="BMV58" s="8"/>
      <c r="BMW58" s="32"/>
      <c r="BMX58" s="8"/>
      <c r="BMY58" s="6"/>
      <c r="BMZ58" s="57"/>
      <c r="BNA58" s="57"/>
      <c r="BNB58" s="8"/>
      <c r="BNC58" s="8"/>
      <c r="BND58" s="32"/>
      <c r="BNE58" s="8"/>
      <c r="BNF58" s="6"/>
      <c r="BNG58" s="57"/>
      <c r="BNH58" s="57"/>
      <c r="BNI58" s="8"/>
      <c r="BNJ58" s="8"/>
      <c r="BNK58" s="32"/>
      <c r="BNL58" s="8"/>
      <c r="BNM58" s="6"/>
      <c r="BNN58" s="57"/>
      <c r="BNO58" s="57"/>
      <c r="BNP58" s="8"/>
      <c r="BNQ58" s="8"/>
      <c r="BNR58" s="32"/>
      <c r="BNS58" s="8"/>
      <c r="BNT58" s="6"/>
      <c r="BNU58" s="57"/>
      <c r="BNV58" s="57"/>
      <c r="BNW58" s="8"/>
      <c r="BNX58" s="8"/>
      <c r="BNY58" s="32"/>
      <c r="BNZ58" s="8"/>
      <c r="BOA58" s="6"/>
      <c r="BOB58" s="57"/>
      <c r="BOC58" s="57"/>
      <c r="BOD58" s="8"/>
      <c r="BOE58" s="8"/>
      <c r="BOF58" s="32"/>
      <c r="BOG58" s="8"/>
      <c r="BOH58" s="6"/>
      <c r="BOI58" s="57"/>
      <c r="BOJ58" s="57"/>
      <c r="BOK58" s="8"/>
      <c r="BOL58" s="8"/>
      <c r="BOM58" s="32"/>
      <c r="BON58" s="8"/>
      <c r="BOO58" s="6"/>
      <c r="BOP58" s="57"/>
      <c r="BOQ58" s="57"/>
      <c r="BOR58" s="8"/>
      <c r="BOS58" s="8"/>
      <c r="BOT58" s="32"/>
      <c r="BOU58" s="8"/>
      <c r="BOV58" s="6"/>
      <c r="BOW58" s="57"/>
      <c r="BOX58" s="57"/>
      <c r="BOY58" s="8"/>
      <c r="BOZ58" s="8"/>
      <c r="BPA58" s="32"/>
      <c r="BPB58" s="8"/>
      <c r="BPC58" s="6"/>
      <c r="BPD58" s="57"/>
      <c r="BPE58" s="57"/>
      <c r="BPF58" s="8"/>
      <c r="BPG58" s="8"/>
      <c r="BPH58" s="32"/>
      <c r="BPI58" s="8"/>
      <c r="BPJ58" s="6"/>
      <c r="BPK58" s="57"/>
      <c r="BPL58" s="57"/>
      <c r="BPM58" s="8"/>
      <c r="BPN58" s="8"/>
      <c r="BPO58" s="32"/>
      <c r="BPP58" s="8"/>
      <c r="BPQ58" s="6"/>
      <c r="BPR58" s="57"/>
      <c r="BPS58" s="57"/>
      <c r="BPT58" s="8"/>
      <c r="BPU58" s="8"/>
      <c r="BPV58" s="32"/>
      <c r="BPW58" s="8"/>
      <c r="BPX58" s="6"/>
      <c r="BPY58" s="57"/>
      <c r="BPZ58" s="57"/>
      <c r="BQA58" s="8"/>
      <c r="BQB58" s="8"/>
      <c r="BQC58" s="32"/>
      <c r="BQD58" s="8"/>
      <c r="BQE58" s="6"/>
      <c r="BQF58" s="57"/>
      <c r="BQG58" s="57"/>
      <c r="BQH58" s="8"/>
      <c r="BQI58" s="8"/>
      <c r="BQJ58" s="32"/>
      <c r="BQK58" s="8"/>
      <c r="BQL58" s="6"/>
      <c r="BQM58" s="57"/>
      <c r="BQN58" s="57"/>
      <c r="BQO58" s="8"/>
      <c r="BQP58" s="8"/>
      <c r="BQQ58" s="32"/>
      <c r="BQR58" s="8"/>
      <c r="BQS58" s="6"/>
      <c r="BQT58" s="57"/>
      <c r="BQU58" s="57"/>
      <c r="BQV58" s="8"/>
      <c r="BQW58" s="8"/>
      <c r="BQX58" s="32"/>
      <c r="BQY58" s="8"/>
      <c r="BQZ58" s="6"/>
      <c r="BRA58" s="57"/>
      <c r="BRB58" s="57"/>
      <c r="BRC58" s="8"/>
      <c r="BRD58" s="8"/>
      <c r="BRE58" s="32"/>
      <c r="BRF58" s="8"/>
      <c r="BRG58" s="6"/>
      <c r="BRH58" s="57"/>
      <c r="BRI58" s="57"/>
      <c r="BRJ58" s="8"/>
      <c r="BRK58" s="8"/>
      <c r="BRL58" s="32"/>
      <c r="BRM58" s="8"/>
      <c r="BRN58" s="6"/>
      <c r="BRO58" s="57"/>
      <c r="BRP58" s="57"/>
      <c r="BRQ58" s="8"/>
      <c r="BRR58" s="8"/>
      <c r="BRS58" s="32"/>
      <c r="BRT58" s="8"/>
      <c r="BRU58" s="6"/>
      <c r="BRV58" s="57"/>
      <c r="BRW58" s="57"/>
      <c r="BRX58" s="8"/>
      <c r="BRY58" s="8"/>
      <c r="BRZ58" s="32"/>
      <c r="BSA58" s="8"/>
      <c r="BSB58" s="6"/>
      <c r="BSC58" s="57"/>
      <c r="BSD58" s="57"/>
      <c r="BSE58" s="8"/>
      <c r="BSF58" s="8"/>
      <c r="BSG58" s="32"/>
      <c r="BSH58" s="8"/>
      <c r="BSI58" s="6"/>
      <c r="BSJ58" s="57"/>
      <c r="BSK58" s="57"/>
      <c r="BSL58" s="8"/>
      <c r="BSM58" s="8"/>
      <c r="BSN58" s="32"/>
      <c r="BSO58" s="8"/>
      <c r="BSP58" s="6"/>
      <c r="BSQ58" s="57"/>
      <c r="BSR58" s="57"/>
      <c r="BSS58" s="8"/>
      <c r="BST58" s="8"/>
      <c r="BSU58" s="32"/>
      <c r="BSV58" s="8"/>
      <c r="BSW58" s="6"/>
      <c r="BSX58" s="57"/>
      <c r="BSY58" s="57"/>
      <c r="BSZ58" s="8"/>
      <c r="BTA58" s="8"/>
      <c r="BTB58" s="32"/>
      <c r="BTC58" s="8"/>
      <c r="BTD58" s="6"/>
      <c r="BTE58" s="57"/>
      <c r="BTF58" s="57"/>
      <c r="BTG58" s="8"/>
      <c r="BTH58" s="8"/>
      <c r="BTI58" s="32"/>
      <c r="BTJ58" s="8"/>
      <c r="BTK58" s="6"/>
      <c r="BTL58" s="57"/>
      <c r="BTM58" s="57"/>
      <c r="BTN58" s="8"/>
      <c r="BTO58" s="8"/>
      <c r="BTP58" s="32"/>
      <c r="BTQ58" s="8"/>
      <c r="BTR58" s="6"/>
      <c r="BTS58" s="57"/>
      <c r="BTT58" s="57"/>
      <c r="BTU58" s="8"/>
      <c r="BTV58" s="8"/>
      <c r="BTW58" s="32"/>
      <c r="BTX58" s="8"/>
      <c r="BTY58" s="6"/>
      <c r="BTZ58" s="57"/>
      <c r="BUA58" s="57"/>
      <c r="BUB58" s="8"/>
      <c r="BUC58" s="8"/>
      <c r="BUD58" s="32"/>
      <c r="BUE58" s="8"/>
      <c r="BUF58" s="6"/>
      <c r="BUG58" s="57"/>
      <c r="BUH58" s="57"/>
      <c r="BUI58" s="8"/>
      <c r="BUJ58" s="8"/>
      <c r="BUK58" s="32"/>
      <c r="BUL58" s="8"/>
      <c r="BUM58" s="6"/>
      <c r="BUN58" s="57"/>
      <c r="BUO58" s="57"/>
      <c r="BUP58" s="8"/>
      <c r="BUQ58" s="8"/>
      <c r="BUR58" s="32"/>
      <c r="BUS58" s="8"/>
      <c r="BUT58" s="6"/>
      <c r="BUU58" s="57"/>
      <c r="BUV58" s="57"/>
      <c r="BUW58" s="8"/>
      <c r="BUX58" s="8"/>
      <c r="BUY58" s="32"/>
      <c r="BUZ58" s="8"/>
      <c r="BVA58" s="6"/>
      <c r="BVB58" s="57"/>
      <c r="BVC58" s="57"/>
      <c r="BVD58" s="8"/>
      <c r="BVE58" s="8"/>
      <c r="BVF58" s="32"/>
      <c r="BVG58" s="8"/>
      <c r="BVH58" s="6"/>
      <c r="BVI58" s="57"/>
      <c r="BVJ58" s="57"/>
      <c r="BVK58" s="8"/>
      <c r="BVL58" s="8"/>
      <c r="BVM58" s="32"/>
      <c r="BVN58" s="8"/>
      <c r="BVO58" s="6"/>
      <c r="BVP58" s="57"/>
      <c r="BVQ58" s="57"/>
      <c r="BVR58" s="8"/>
      <c r="BVS58" s="8"/>
      <c r="BVT58" s="32"/>
      <c r="BVU58" s="8"/>
      <c r="BVV58" s="6"/>
      <c r="BVW58" s="57"/>
      <c r="BVX58" s="57"/>
      <c r="BVY58" s="8"/>
      <c r="BVZ58" s="8"/>
      <c r="BWA58" s="32"/>
      <c r="BWB58" s="8"/>
      <c r="BWC58" s="6"/>
      <c r="BWD58" s="57"/>
      <c r="BWE58" s="57"/>
      <c r="BWF58" s="8"/>
      <c r="BWG58" s="8"/>
      <c r="BWH58" s="32"/>
      <c r="BWI58" s="8"/>
      <c r="BWJ58" s="6"/>
      <c r="BWK58" s="57"/>
      <c r="BWL58" s="57"/>
      <c r="BWM58" s="8"/>
      <c r="BWN58" s="8"/>
      <c r="BWO58" s="32"/>
      <c r="BWP58" s="8"/>
      <c r="BWQ58" s="6"/>
      <c r="BWR58" s="57"/>
      <c r="BWS58" s="57"/>
      <c r="BWT58" s="8"/>
      <c r="BWU58" s="8"/>
      <c r="BWV58" s="32"/>
      <c r="BWW58" s="8"/>
      <c r="BWX58" s="6"/>
      <c r="BWY58" s="57"/>
      <c r="BWZ58" s="57"/>
      <c r="BXA58" s="8"/>
      <c r="BXB58" s="8"/>
      <c r="BXC58" s="32"/>
      <c r="BXD58" s="8"/>
      <c r="BXE58" s="6"/>
      <c r="BXF58" s="57"/>
      <c r="BXG58" s="57"/>
      <c r="BXH58" s="8"/>
      <c r="BXI58" s="8"/>
      <c r="BXJ58" s="32"/>
      <c r="BXK58" s="8"/>
      <c r="BXL58" s="6"/>
      <c r="BXM58" s="57"/>
      <c r="BXN58" s="57"/>
      <c r="BXO58" s="8"/>
      <c r="BXP58" s="8"/>
      <c r="BXQ58" s="32"/>
      <c r="BXR58" s="8"/>
      <c r="BXS58" s="6"/>
      <c r="BXT58" s="57"/>
      <c r="BXU58" s="57"/>
      <c r="BXV58" s="8"/>
      <c r="BXW58" s="8"/>
      <c r="BXX58" s="32"/>
      <c r="BXY58" s="8"/>
      <c r="BXZ58" s="6"/>
      <c r="BYA58" s="57"/>
      <c r="BYB58" s="57"/>
      <c r="BYC58" s="8"/>
      <c r="BYD58" s="8"/>
      <c r="BYE58" s="32"/>
      <c r="BYF58" s="8"/>
      <c r="BYG58" s="6"/>
      <c r="BYH58" s="57"/>
      <c r="BYI58" s="57"/>
      <c r="BYJ58" s="8"/>
      <c r="BYK58" s="8"/>
      <c r="BYL58" s="32"/>
      <c r="BYM58" s="8"/>
      <c r="BYN58" s="6"/>
      <c r="BYO58" s="57"/>
      <c r="BYP58" s="57"/>
      <c r="BYQ58" s="8"/>
      <c r="BYR58" s="8"/>
      <c r="BYS58" s="32"/>
      <c r="BYT58" s="8"/>
      <c r="BYU58" s="6"/>
      <c r="BYV58" s="57"/>
      <c r="BYW58" s="57"/>
      <c r="BYX58" s="8"/>
      <c r="BYY58" s="8"/>
      <c r="BYZ58" s="32"/>
      <c r="BZA58" s="8"/>
      <c r="BZB58" s="6"/>
      <c r="BZC58" s="57"/>
      <c r="BZD58" s="57"/>
      <c r="BZE58" s="8"/>
      <c r="BZF58" s="8"/>
      <c r="BZG58" s="32"/>
      <c r="BZH58" s="8"/>
      <c r="BZI58" s="6"/>
      <c r="BZJ58" s="57"/>
      <c r="BZK58" s="57"/>
      <c r="BZL58" s="8"/>
      <c r="BZM58" s="8"/>
      <c r="BZN58" s="32"/>
      <c r="BZO58" s="8"/>
      <c r="BZP58" s="6"/>
      <c r="BZQ58" s="57"/>
      <c r="BZR58" s="57"/>
      <c r="BZS58" s="8"/>
      <c r="BZT58" s="8"/>
      <c r="BZU58" s="32"/>
      <c r="BZV58" s="8"/>
      <c r="BZW58" s="6"/>
      <c r="BZX58" s="57"/>
      <c r="BZY58" s="57"/>
      <c r="BZZ58" s="8"/>
      <c r="CAA58" s="8"/>
      <c r="CAB58" s="32"/>
      <c r="CAC58" s="8"/>
      <c r="CAD58" s="6"/>
      <c r="CAE58" s="57"/>
      <c r="CAF58" s="57"/>
      <c r="CAG58" s="8"/>
      <c r="CAH58" s="8"/>
      <c r="CAI58" s="32"/>
      <c r="CAJ58" s="8"/>
      <c r="CAK58" s="6"/>
      <c r="CAL58" s="57"/>
      <c r="CAM58" s="57"/>
      <c r="CAN58" s="8"/>
      <c r="CAO58" s="8"/>
      <c r="CAP58" s="32"/>
      <c r="CAQ58" s="8"/>
      <c r="CAR58" s="6"/>
      <c r="CAS58" s="57"/>
      <c r="CAT58" s="57"/>
      <c r="CAU58" s="8"/>
      <c r="CAV58" s="8"/>
      <c r="CAW58" s="32"/>
      <c r="CAX58" s="8"/>
      <c r="CAY58" s="6"/>
      <c r="CAZ58" s="57"/>
      <c r="CBA58" s="57"/>
      <c r="CBB58" s="8"/>
      <c r="CBC58" s="8"/>
      <c r="CBD58" s="32"/>
      <c r="CBE58" s="8"/>
      <c r="CBF58" s="6"/>
      <c r="CBG58" s="57"/>
      <c r="CBH58" s="57"/>
      <c r="CBI58" s="8"/>
      <c r="CBJ58" s="8"/>
      <c r="CBK58" s="32"/>
      <c r="CBL58" s="8"/>
      <c r="CBM58" s="6"/>
      <c r="CBN58" s="57"/>
      <c r="CBO58" s="57"/>
      <c r="CBP58" s="8"/>
      <c r="CBQ58" s="8"/>
      <c r="CBR58" s="32"/>
      <c r="CBS58" s="8"/>
      <c r="CBT58" s="6"/>
      <c r="CBU58" s="57"/>
      <c r="CBV58" s="57"/>
      <c r="CBW58" s="8"/>
      <c r="CBX58" s="8"/>
      <c r="CBY58" s="32"/>
      <c r="CBZ58" s="8"/>
      <c r="CCA58" s="6"/>
      <c r="CCB58" s="57"/>
      <c r="CCC58" s="57"/>
      <c r="CCD58" s="8"/>
      <c r="CCE58" s="8"/>
      <c r="CCF58" s="32"/>
      <c r="CCG58" s="8"/>
      <c r="CCH58" s="6"/>
      <c r="CCI58" s="57"/>
      <c r="CCJ58" s="57"/>
      <c r="CCK58" s="8"/>
      <c r="CCL58" s="8"/>
      <c r="CCM58" s="32"/>
      <c r="CCN58" s="8"/>
      <c r="CCO58" s="6"/>
      <c r="CCP58" s="57"/>
      <c r="CCQ58" s="57"/>
      <c r="CCR58" s="8"/>
      <c r="CCS58" s="8"/>
      <c r="CCT58" s="32"/>
      <c r="CCU58" s="8"/>
      <c r="CCV58" s="6"/>
      <c r="CCW58" s="57"/>
      <c r="CCX58" s="57"/>
      <c r="CCY58" s="8"/>
      <c r="CCZ58" s="8"/>
      <c r="CDA58" s="32"/>
      <c r="CDB58" s="8"/>
      <c r="CDC58" s="6"/>
      <c r="CDD58" s="57"/>
      <c r="CDE58" s="57"/>
      <c r="CDF58" s="8"/>
      <c r="CDG58" s="8"/>
      <c r="CDH58" s="32"/>
      <c r="CDI58" s="8"/>
      <c r="CDJ58" s="6"/>
      <c r="CDK58" s="57"/>
      <c r="CDL58" s="57"/>
      <c r="CDM58" s="8"/>
      <c r="CDN58" s="8"/>
      <c r="CDO58" s="32"/>
      <c r="CDP58" s="8"/>
      <c r="CDQ58" s="6"/>
      <c r="CDR58" s="57"/>
      <c r="CDS58" s="57"/>
      <c r="CDT58" s="8"/>
      <c r="CDU58" s="8"/>
      <c r="CDV58" s="32"/>
      <c r="CDW58" s="8"/>
      <c r="CDX58" s="6"/>
      <c r="CDY58" s="57"/>
      <c r="CDZ58" s="57"/>
      <c r="CEA58" s="8"/>
      <c r="CEB58" s="8"/>
      <c r="CEC58" s="32"/>
      <c r="CED58" s="8"/>
      <c r="CEE58" s="6"/>
      <c r="CEF58" s="57"/>
      <c r="CEG58" s="57"/>
      <c r="CEH58" s="8"/>
      <c r="CEI58" s="8"/>
      <c r="CEJ58" s="32"/>
      <c r="CEK58" s="8"/>
      <c r="CEL58" s="6"/>
      <c r="CEM58" s="57"/>
      <c r="CEN58" s="57"/>
      <c r="CEO58" s="8"/>
      <c r="CEP58" s="8"/>
      <c r="CEQ58" s="32"/>
      <c r="CER58" s="8"/>
      <c r="CES58" s="6"/>
      <c r="CET58" s="57"/>
      <c r="CEU58" s="57"/>
      <c r="CEV58" s="8"/>
      <c r="CEW58" s="8"/>
      <c r="CEX58" s="32"/>
      <c r="CEY58" s="8"/>
      <c r="CEZ58" s="6"/>
      <c r="CFA58" s="57"/>
      <c r="CFB58" s="57"/>
      <c r="CFC58" s="8"/>
      <c r="CFD58" s="8"/>
      <c r="CFE58" s="32"/>
      <c r="CFF58" s="8"/>
      <c r="CFG58" s="6"/>
      <c r="CFH58" s="57"/>
      <c r="CFI58" s="57"/>
      <c r="CFJ58" s="8"/>
      <c r="CFK58" s="8"/>
      <c r="CFL58" s="32"/>
      <c r="CFM58" s="8"/>
      <c r="CFN58" s="6"/>
      <c r="CFO58" s="57"/>
      <c r="CFP58" s="57"/>
      <c r="CFQ58" s="8"/>
      <c r="CFR58" s="8"/>
      <c r="CFS58" s="32"/>
      <c r="CFT58" s="8"/>
      <c r="CFU58" s="6"/>
      <c r="CFV58" s="57"/>
      <c r="CFW58" s="57"/>
      <c r="CFX58" s="8"/>
      <c r="CFY58" s="8"/>
      <c r="CFZ58" s="32"/>
      <c r="CGA58" s="8"/>
      <c r="CGB58" s="6"/>
      <c r="CGC58" s="57"/>
      <c r="CGD58" s="57"/>
      <c r="CGE58" s="8"/>
      <c r="CGF58" s="8"/>
      <c r="CGG58" s="32"/>
      <c r="CGH58" s="8"/>
      <c r="CGI58" s="6"/>
      <c r="CGJ58" s="57"/>
      <c r="CGK58" s="57"/>
      <c r="CGL58" s="8"/>
      <c r="CGM58" s="8"/>
      <c r="CGN58" s="32"/>
      <c r="CGO58" s="8"/>
      <c r="CGP58" s="6"/>
      <c r="CGQ58" s="57"/>
      <c r="CGR58" s="57"/>
      <c r="CGS58" s="8"/>
      <c r="CGT58" s="8"/>
      <c r="CGU58" s="32"/>
      <c r="CGV58" s="8"/>
      <c r="CGW58" s="6"/>
      <c r="CGX58" s="57"/>
      <c r="CGY58" s="57"/>
      <c r="CGZ58" s="8"/>
      <c r="CHA58" s="8"/>
      <c r="CHB58" s="32"/>
      <c r="CHC58" s="8"/>
      <c r="CHD58" s="6"/>
      <c r="CHE58" s="57"/>
      <c r="CHF58" s="57"/>
      <c r="CHG58" s="8"/>
      <c r="CHH58" s="8"/>
      <c r="CHI58" s="32"/>
      <c r="CHJ58" s="8"/>
      <c r="CHK58" s="6"/>
      <c r="CHL58" s="57"/>
      <c r="CHM58" s="57"/>
      <c r="CHN58" s="8"/>
      <c r="CHO58" s="8"/>
      <c r="CHP58" s="32"/>
      <c r="CHQ58" s="8"/>
      <c r="CHR58" s="6"/>
      <c r="CHS58" s="57"/>
      <c r="CHT58" s="57"/>
      <c r="CHU58" s="8"/>
      <c r="CHV58" s="8"/>
      <c r="CHW58" s="32"/>
      <c r="CHX58" s="8"/>
      <c r="CHY58" s="6"/>
      <c r="CHZ58" s="57"/>
      <c r="CIA58" s="57"/>
      <c r="CIB58" s="8"/>
      <c r="CIC58" s="8"/>
      <c r="CID58" s="32"/>
      <c r="CIE58" s="8"/>
      <c r="CIF58" s="6"/>
      <c r="CIG58" s="57"/>
      <c r="CIH58" s="57"/>
      <c r="CII58" s="8"/>
      <c r="CIJ58" s="8"/>
      <c r="CIK58" s="32"/>
      <c r="CIL58" s="8"/>
      <c r="CIM58" s="6"/>
      <c r="CIN58" s="57"/>
      <c r="CIO58" s="57"/>
      <c r="CIP58" s="8"/>
      <c r="CIQ58" s="8"/>
      <c r="CIR58" s="32"/>
      <c r="CIS58" s="8"/>
      <c r="CIT58" s="6"/>
      <c r="CIU58" s="57"/>
      <c r="CIV58" s="57"/>
      <c r="CIW58" s="8"/>
      <c r="CIX58" s="8"/>
      <c r="CIY58" s="32"/>
      <c r="CIZ58" s="8"/>
      <c r="CJA58" s="6"/>
      <c r="CJB58" s="57"/>
      <c r="CJC58" s="57"/>
      <c r="CJD58" s="8"/>
      <c r="CJE58" s="8"/>
      <c r="CJF58" s="32"/>
      <c r="CJG58" s="8"/>
      <c r="CJH58" s="6"/>
      <c r="CJI58" s="57"/>
      <c r="CJJ58" s="57"/>
      <c r="CJK58" s="8"/>
      <c r="CJL58" s="8"/>
      <c r="CJM58" s="32"/>
      <c r="CJN58" s="8"/>
      <c r="CJO58" s="6"/>
      <c r="CJP58" s="57"/>
      <c r="CJQ58" s="57"/>
      <c r="CJR58" s="8"/>
      <c r="CJS58" s="8"/>
      <c r="CJT58" s="32"/>
      <c r="CJU58" s="8"/>
      <c r="CJV58" s="6"/>
      <c r="CJW58" s="57"/>
      <c r="CJX58" s="57"/>
      <c r="CJY58" s="8"/>
      <c r="CJZ58" s="8"/>
      <c r="CKA58" s="32"/>
      <c r="CKB58" s="8"/>
      <c r="CKC58" s="6"/>
      <c r="CKD58" s="57"/>
      <c r="CKE58" s="57"/>
      <c r="CKF58" s="8"/>
      <c r="CKG58" s="8"/>
      <c r="CKH58" s="32"/>
      <c r="CKI58" s="8"/>
      <c r="CKJ58" s="6"/>
      <c r="CKK58" s="57"/>
      <c r="CKL58" s="57"/>
      <c r="CKM58" s="8"/>
      <c r="CKN58" s="8"/>
      <c r="CKO58" s="32"/>
      <c r="CKP58" s="8"/>
      <c r="CKQ58" s="6"/>
      <c r="CKR58" s="57"/>
      <c r="CKS58" s="57"/>
      <c r="CKT58" s="8"/>
      <c r="CKU58" s="8"/>
      <c r="CKV58" s="32"/>
      <c r="CKW58" s="8"/>
      <c r="CKX58" s="6"/>
      <c r="CKY58" s="57"/>
      <c r="CKZ58" s="57"/>
      <c r="CLA58" s="8"/>
      <c r="CLB58" s="8"/>
      <c r="CLC58" s="32"/>
      <c r="CLD58" s="8"/>
      <c r="CLE58" s="6"/>
      <c r="CLF58" s="57"/>
      <c r="CLG58" s="57"/>
      <c r="CLH58" s="8"/>
      <c r="CLI58" s="8"/>
      <c r="CLJ58" s="32"/>
      <c r="CLK58" s="8"/>
      <c r="CLL58" s="6"/>
      <c r="CLM58" s="57"/>
      <c r="CLN58" s="57"/>
      <c r="CLO58" s="8"/>
      <c r="CLP58" s="8"/>
      <c r="CLQ58" s="32"/>
      <c r="CLR58" s="8"/>
      <c r="CLS58" s="6"/>
      <c r="CLT58" s="57"/>
      <c r="CLU58" s="57"/>
      <c r="CLV58" s="8"/>
      <c r="CLW58" s="8"/>
      <c r="CLX58" s="32"/>
      <c r="CLY58" s="8"/>
      <c r="CLZ58" s="6"/>
      <c r="CMA58" s="57"/>
      <c r="CMB58" s="57"/>
      <c r="CMC58" s="8"/>
      <c r="CMD58" s="8"/>
      <c r="CME58" s="32"/>
      <c r="CMF58" s="8"/>
      <c r="CMG58" s="6"/>
      <c r="CMH58" s="57"/>
      <c r="CMI58" s="57"/>
      <c r="CMJ58" s="8"/>
      <c r="CMK58" s="8"/>
      <c r="CML58" s="32"/>
      <c r="CMM58" s="8"/>
      <c r="CMN58" s="6"/>
      <c r="CMO58" s="57"/>
      <c r="CMP58" s="57"/>
      <c r="CMQ58" s="8"/>
      <c r="CMR58" s="8"/>
      <c r="CMS58" s="32"/>
      <c r="CMT58" s="8"/>
      <c r="CMU58" s="6"/>
      <c r="CMV58" s="57"/>
      <c r="CMW58" s="57"/>
      <c r="CMX58" s="8"/>
      <c r="CMY58" s="8"/>
      <c r="CMZ58" s="32"/>
      <c r="CNA58" s="8"/>
      <c r="CNB58" s="6"/>
      <c r="CNC58" s="57"/>
      <c r="CND58" s="57"/>
      <c r="CNE58" s="8"/>
      <c r="CNF58" s="8"/>
      <c r="CNG58" s="32"/>
      <c r="CNH58" s="8"/>
      <c r="CNI58" s="6"/>
      <c r="CNJ58" s="57"/>
      <c r="CNK58" s="57"/>
      <c r="CNL58" s="8"/>
      <c r="CNM58" s="8"/>
      <c r="CNN58" s="32"/>
      <c r="CNO58" s="8"/>
      <c r="CNP58" s="6"/>
      <c r="CNQ58" s="57"/>
      <c r="CNR58" s="57"/>
      <c r="CNS58" s="8"/>
      <c r="CNT58" s="8"/>
      <c r="CNU58" s="32"/>
      <c r="CNV58" s="8"/>
      <c r="CNW58" s="6"/>
      <c r="CNX58" s="57"/>
      <c r="CNY58" s="57"/>
      <c r="CNZ58" s="8"/>
      <c r="COA58" s="8"/>
      <c r="COB58" s="32"/>
      <c r="COC58" s="8"/>
      <c r="COD58" s="6"/>
      <c r="COE58" s="57"/>
      <c r="COF58" s="57"/>
      <c r="COG58" s="8"/>
      <c r="COH58" s="8"/>
      <c r="COI58" s="32"/>
      <c r="COJ58" s="8"/>
      <c r="COK58" s="6"/>
      <c r="COL58" s="57"/>
      <c r="COM58" s="57"/>
      <c r="CON58" s="8"/>
      <c r="COO58" s="8"/>
      <c r="COP58" s="32"/>
      <c r="COQ58" s="8"/>
      <c r="COR58" s="6"/>
      <c r="COS58" s="57"/>
      <c r="COT58" s="57"/>
      <c r="COU58" s="8"/>
      <c r="COV58" s="8"/>
      <c r="COW58" s="32"/>
      <c r="COX58" s="8"/>
      <c r="COY58" s="6"/>
      <c r="COZ58" s="57"/>
      <c r="CPA58" s="57"/>
      <c r="CPB58" s="8"/>
      <c r="CPC58" s="8"/>
      <c r="CPD58" s="32"/>
      <c r="CPE58" s="8"/>
      <c r="CPF58" s="6"/>
      <c r="CPG58" s="57"/>
      <c r="CPH58" s="57"/>
      <c r="CPI58" s="8"/>
      <c r="CPJ58" s="8"/>
      <c r="CPK58" s="32"/>
      <c r="CPL58" s="8"/>
      <c r="CPM58" s="6"/>
      <c r="CPN58" s="57"/>
      <c r="CPO58" s="57"/>
      <c r="CPP58" s="8"/>
      <c r="CPQ58" s="8"/>
      <c r="CPR58" s="32"/>
      <c r="CPS58" s="8"/>
      <c r="CPT58" s="6"/>
      <c r="CPU58" s="57"/>
      <c r="CPV58" s="57"/>
      <c r="CPW58" s="8"/>
      <c r="CPX58" s="8"/>
      <c r="CPY58" s="32"/>
      <c r="CPZ58" s="8"/>
      <c r="CQA58" s="6"/>
      <c r="CQB58" s="57"/>
      <c r="CQC58" s="57"/>
      <c r="CQD58" s="8"/>
      <c r="CQE58" s="8"/>
      <c r="CQF58" s="32"/>
      <c r="CQG58" s="8"/>
      <c r="CQH58" s="6"/>
      <c r="CQI58" s="57"/>
      <c r="CQJ58" s="57"/>
      <c r="CQK58" s="8"/>
      <c r="CQL58" s="8"/>
      <c r="CQM58" s="32"/>
      <c r="CQN58" s="8"/>
      <c r="CQO58" s="6"/>
      <c r="CQP58" s="57"/>
      <c r="CQQ58" s="57"/>
      <c r="CQR58" s="8"/>
      <c r="CQS58" s="8"/>
      <c r="CQT58" s="32"/>
      <c r="CQU58" s="8"/>
      <c r="CQV58" s="6"/>
      <c r="CQW58" s="57"/>
      <c r="CQX58" s="57"/>
      <c r="CQY58" s="8"/>
      <c r="CQZ58" s="8"/>
      <c r="CRA58" s="32"/>
      <c r="CRB58" s="8"/>
      <c r="CRC58" s="6"/>
      <c r="CRD58" s="57"/>
      <c r="CRE58" s="57"/>
      <c r="CRF58" s="8"/>
      <c r="CRG58" s="8"/>
      <c r="CRH58" s="32"/>
      <c r="CRI58" s="8"/>
      <c r="CRJ58" s="6"/>
      <c r="CRK58" s="57"/>
      <c r="CRL58" s="57"/>
      <c r="CRM58" s="8"/>
      <c r="CRN58" s="8"/>
      <c r="CRO58" s="32"/>
      <c r="CRP58" s="8"/>
      <c r="CRQ58" s="6"/>
      <c r="CRR58" s="57"/>
      <c r="CRS58" s="57"/>
      <c r="CRT58" s="8"/>
      <c r="CRU58" s="8"/>
      <c r="CRV58" s="32"/>
      <c r="CRW58" s="8"/>
      <c r="CRX58" s="6"/>
      <c r="CRY58" s="57"/>
      <c r="CRZ58" s="57"/>
      <c r="CSA58" s="8"/>
      <c r="CSB58" s="8"/>
      <c r="CSC58" s="32"/>
      <c r="CSD58" s="8"/>
      <c r="CSE58" s="6"/>
      <c r="CSF58" s="57"/>
      <c r="CSG58" s="57"/>
      <c r="CSH58" s="8"/>
      <c r="CSI58" s="8"/>
      <c r="CSJ58" s="32"/>
      <c r="CSK58" s="8"/>
      <c r="CSL58" s="6"/>
      <c r="CSM58" s="57"/>
      <c r="CSN58" s="57"/>
      <c r="CSO58" s="8"/>
      <c r="CSP58" s="8"/>
      <c r="CSQ58" s="32"/>
      <c r="CSR58" s="8"/>
      <c r="CSS58" s="6"/>
      <c r="CST58" s="57"/>
      <c r="CSU58" s="57"/>
      <c r="CSV58" s="8"/>
      <c r="CSW58" s="8"/>
      <c r="CSX58" s="32"/>
      <c r="CSY58" s="8"/>
      <c r="CSZ58" s="6"/>
      <c r="CTA58" s="57"/>
      <c r="CTB58" s="57"/>
      <c r="CTC58" s="8"/>
      <c r="CTD58" s="8"/>
      <c r="CTE58" s="32"/>
      <c r="CTF58" s="8"/>
      <c r="CTG58" s="6"/>
      <c r="CTH58" s="57"/>
      <c r="CTI58" s="57"/>
      <c r="CTJ58" s="8"/>
      <c r="CTK58" s="8"/>
      <c r="CTL58" s="32"/>
      <c r="CTM58" s="8"/>
      <c r="CTN58" s="6"/>
      <c r="CTO58" s="57"/>
      <c r="CTP58" s="57"/>
      <c r="CTQ58" s="8"/>
      <c r="CTR58" s="8"/>
      <c r="CTS58" s="32"/>
      <c r="CTT58" s="8"/>
      <c r="CTU58" s="6"/>
      <c r="CTV58" s="57"/>
      <c r="CTW58" s="57"/>
      <c r="CTX58" s="8"/>
      <c r="CTY58" s="8"/>
      <c r="CTZ58" s="32"/>
      <c r="CUA58" s="8"/>
      <c r="CUB58" s="6"/>
      <c r="CUC58" s="57"/>
      <c r="CUD58" s="57"/>
      <c r="CUE58" s="8"/>
      <c r="CUF58" s="8"/>
      <c r="CUG58" s="32"/>
      <c r="CUH58" s="8"/>
      <c r="CUI58" s="6"/>
      <c r="CUJ58" s="57"/>
      <c r="CUK58" s="57"/>
      <c r="CUL58" s="8"/>
      <c r="CUM58" s="8"/>
      <c r="CUN58" s="32"/>
      <c r="CUO58" s="8"/>
      <c r="CUP58" s="6"/>
      <c r="CUQ58" s="57"/>
      <c r="CUR58" s="57"/>
      <c r="CUS58" s="8"/>
      <c r="CUT58" s="8"/>
      <c r="CUU58" s="32"/>
      <c r="CUV58" s="8"/>
      <c r="CUW58" s="6"/>
      <c r="CUX58" s="57"/>
      <c r="CUY58" s="57"/>
      <c r="CUZ58" s="8"/>
      <c r="CVA58" s="8"/>
      <c r="CVB58" s="32"/>
      <c r="CVC58" s="8"/>
      <c r="CVD58" s="6"/>
      <c r="CVE58" s="57"/>
      <c r="CVF58" s="57"/>
      <c r="CVG58" s="8"/>
      <c r="CVH58" s="8"/>
      <c r="CVI58" s="32"/>
      <c r="CVJ58" s="8"/>
      <c r="CVK58" s="6"/>
      <c r="CVL58" s="57"/>
      <c r="CVM58" s="57"/>
      <c r="CVN58" s="8"/>
      <c r="CVO58" s="8"/>
      <c r="CVP58" s="32"/>
      <c r="CVQ58" s="8"/>
      <c r="CVR58" s="6"/>
      <c r="CVS58" s="57"/>
      <c r="CVT58" s="57"/>
      <c r="CVU58" s="8"/>
      <c r="CVV58" s="8"/>
      <c r="CVW58" s="32"/>
      <c r="CVX58" s="8"/>
      <c r="CVY58" s="6"/>
      <c r="CVZ58" s="57"/>
      <c r="CWA58" s="57"/>
      <c r="CWB58" s="8"/>
      <c r="CWC58" s="8"/>
      <c r="CWD58" s="32"/>
      <c r="CWE58" s="8"/>
      <c r="CWF58" s="6"/>
      <c r="CWG58" s="57"/>
      <c r="CWH58" s="57"/>
      <c r="CWI58" s="8"/>
      <c r="CWJ58" s="8"/>
      <c r="CWK58" s="32"/>
      <c r="CWL58" s="8"/>
      <c r="CWM58" s="6"/>
      <c r="CWN58" s="57"/>
      <c r="CWO58" s="57"/>
      <c r="CWP58" s="8"/>
      <c r="CWQ58" s="8"/>
      <c r="CWR58" s="32"/>
      <c r="CWS58" s="8"/>
      <c r="CWT58" s="6"/>
      <c r="CWU58" s="57"/>
      <c r="CWV58" s="57"/>
      <c r="CWW58" s="8"/>
      <c r="CWX58" s="8"/>
      <c r="CWY58" s="32"/>
      <c r="CWZ58" s="8"/>
      <c r="CXA58" s="6"/>
      <c r="CXB58" s="57"/>
      <c r="CXC58" s="57"/>
      <c r="CXD58" s="8"/>
      <c r="CXE58" s="8"/>
      <c r="CXF58" s="32"/>
      <c r="CXG58" s="8"/>
      <c r="CXH58" s="6"/>
      <c r="CXI58" s="57"/>
      <c r="CXJ58" s="57"/>
      <c r="CXK58" s="8"/>
      <c r="CXL58" s="8"/>
      <c r="CXM58" s="32"/>
      <c r="CXN58" s="8"/>
      <c r="CXO58" s="6"/>
      <c r="CXP58" s="57"/>
      <c r="CXQ58" s="57"/>
      <c r="CXR58" s="8"/>
      <c r="CXS58" s="8"/>
      <c r="CXT58" s="32"/>
      <c r="CXU58" s="8"/>
      <c r="CXV58" s="6"/>
      <c r="CXW58" s="57"/>
      <c r="CXX58" s="57"/>
      <c r="CXY58" s="8"/>
      <c r="CXZ58" s="8"/>
      <c r="CYA58" s="32"/>
      <c r="CYB58" s="8"/>
      <c r="CYC58" s="6"/>
      <c r="CYD58" s="57"/>
      <c r="CYE58" s="57"/>
      <c r="CYF58" s="8"/>
      <c r="CYG58" s="8"/>
      <c r="CYH58" s="32"/>
      <c r="CYI58" s="8"/>
      <c r="CYJ58" s="6"/>
      <c r="CYK58" s="57"/>
      <c r="CYL58" s="57"/>
      <c r="CYM58" s="8"/>
      <c r="CYN58" s="8"/>
      <c r="CYO58" s="32"/>
      <c r="CYP58" s="8"/>
      <c r="CYQ58" s="6"/>
      <c r="CYR58" s="57"/>
      <c r="CYS58" s="57"/>
      <c r="CYT58" s="8"/>
      <c r="CYU58" s="8"/>
      <c r="CYV58" s="32"/>
      <c r="CYW58" s="8"/>
      <c r="CYX58" s="6"/>
      <c r="CYY58" s="57"/>
      <c r="CYZ58" s="57"/>
      <c r="CZA58" s="8"/>
      <c r="CZB58" s="8"/>
      <c r="CZC58" s="32"/>
      <c r="CZD58" s="8"/>
      <c r="CZE58" s="6"/>
      <c r="CZF58" s="57"/>
      <c r="CZG58" s="57"/>
      <c r="CZH58" s="8"/>
      <c r="CZI58" s="8"/>
      <c r="CZJ58" s="32"/>
      <c r="CZK58" s="8"/>
      <c r="CZL58" s="6"/>
      <c r="CZM58" s="57"/>
      <c r="CZN58" s="57"/>
      <c r="CZO58" s="8"/>
      <c r="CZP58" s="8"/>
      <c r="CZQ58" s="32"/>
      <c r="CZR58" s="8"/>
      <c r="CZS58" s="6"/>
      <c r="CZT58" s="57"/>
      <c r="CZU58" s="57"/>
      <c r="CZV58" s="8"/>
      <c r="CZW58" s="8"/>
      <c r="CZX58" s="32"/>
      <c r="CZY58" s="8"/>
      <c r="CZZ58" s="6"/>
      <c r="DAA58" s="57"/>
      <c r="DAB58" s="57"/>
      <c r="DAC58" s="8"/>
      <c r="DAD58" s="8"/>
      <c r="DAE58" s="32"/>
      <c r="DAF58" s="8"/>
      <c r="DAG58" s="6"/>
      <c r="DAH58" s="57"/>
      <c r="DAI58" s="57"/>
      <c r="DAJ58" s="8"/>
      <c r="DAK58" s="8"/>
      <c r="DAL58" s="32"/>
      <c r="DAM58" s="8"/>
      <c r="DAN58" s="6"/>
      <c r="DAO58" s="57"/>
      <c r="DAP58" s="57"/>
      <c r="DAQ58" s="8"/>
      <c r="DAR58" s="8"/>
      <c r="DAS58" s="32"/>
      <c r="DAT58" s="8"/>
      <c r="DAU58" s="6"/>
      <c r="DAV58" s="57"/>
      <c r="DAW58" s="57"/>
      <c r="DAX58" s="8"/>
      <c r="DAY58" s="8"/>
      <c r="DAZ58" s="32"/>
      <c r="DBA58" s="8"/>
      <c r="DBB58" s="6"/>
      <c r="DBC58" s="57"/>
      <c r="DBD58" s="57"/>
      <c r="DBE58" s="8"/>
      <c r="DBF58" s="8"/>
      <c r="DBG58" s="32"/>
      <c r="DBH58" s="8"/>
      <c r="DBI58" s="6"/>
      <c r="DBJ58" s="57"/>
      <c r="DBK58" s="57"/>
      <c r="DBL58" s="8"/>
      <c r="DBM58" s="8"/>
      <c r="DBN58" s="32"/>
      <c r="DBO58" s="8"/>
      <c r="DBP58" s="6"/>
      <c r="DBQ58" s="57"/>
      <c r="DBR58" s="57"/>
      <c r="DBS58" s="8"/>
      <c r="DBT58" s="8"/>
      <c r="DBU58" s="32"/>
      <c r="DBV58" s="8"/>
      <c r="DBW58" s="6"/>
      <c r="DBX58" s="57"/>
      <c r="DBY58" s="57"/>
      <c r="DBZ58" s="8"/>
      <c r="DCA58" s="8"/>
      <c r="DCB58" s="32"/>
      <c r="DCC58" s="8"/>
      <c r="DCD58" s="6"/>
      <c r="DCE58" s="57"/>
      <c r="DCF58" s="57"/>
      <c r="DCG58" s="8"/>
      <c r="DCH58" s="8"/>
      <c r="DCI58" s="32"/>
      <c r="DCJ58" s="8"/>
      <c r="DCK58" s="6"/>
      <c r="DCL58" s="57"/>
      <c r="DCM58" s="57"/>
      <c r="DCN58" s="8"/>
      <c r="DCO58" s="8"/>
      <c r="DCP58" s="32"/>
      <c r="DCQ58" s="8"/>
      <c r="DCR58" s="6"/>
      <c r="DCS58" s="57"/>
      <c r="DCT58" s="57"/>
      <c r="DCU58" s="8"/>
      <c r="DCV58" s="8"/>
      <c r="DCW58" s="32"/>
      <c r="DCX58" s="8"/>
      <c r="DCY58" s="6"/>
      <c r="DCZ58" s="57"/>
      <c r="DDA58" s="57"/>
      <c r="DDB58" s="8"/>
      <c r="DDC58" s="8"/>
      <c r="DDD58" s="32"/>
      <c r="DDE58" s="8"/>
      <c r="DDF58" s="6"/>
      <c r="DDG58" s="57"/>
      <c r="DDH58" s="57"/>
      <c r="DDI58" s="8"/>
      <c r="DDJ58" s="8"/>
      <c r="DDK58" s="32"/>
      <c r="DDL58" s="8"/>
      <c r="DDM58" s="6"/>
      <c r="DDN58" s="57"/>
      <c r="DDO58" s="57"/>
      <c r="DDP58" s="8"/>
      <c r="DDQ58" s="8"/>
      <c r="DDR58" s="32"/>
      <c r="DDS58" s="8"/>
      <c r="DDT58" s="6"/>
      <c r="DDU58" s="57"/>
      <c r="DDV58" s="57"/>
      <c r="DDW58" s="8"/>
      <c r="DDX58" s="8"/>
      <c r="DDY58" s="32"/>
      <c r="DDZ58" s="8"/>
      <c r="DEA58" s="6"/>
      <c r="DEB58" s="57"/>
      <c r="DEC58" s="57"/>
      <c r="DED58" s="8"/>
      <c r="DEE58" s="8"/>
      <c r="DEF58" s="32"/>
      <c r="DEG58" s="8"/>
      <c r="DEH58" s="6"/>
      <c r="DEI58" s="57"/>
      <c r="DEJ58" s="57"/>
      <c r="DEK58" s="8"/>
      <c r="DEL58" s="8"/>
      <c r="DEM58" s="32"/>
      <c r="DEN58" s="8"/>
      <c r="DEO58" s="6"/>
      <c r="DEP58" s="57"/>
      <c r="DEQ58" s="57"/>
      <c r="DER58" s="8"/>
      <c r="DES58" s="8"/>
      <c r="DET58" s="32"/>
      <c r="DEU58" s="8"/>
      <c r="DEV58" s="6"/>
      <c r="DEW58" s="57"/>
      <c r="DEX58" s="57"/>
      <c r="DEY58" s="8"/>
      <c r="DEZ58" s="8"/>
      <c r="DFA58" s="32"/>
      <c r="DFB58" s="8"/>
      <c r="DFC58" s="6"/>
      <c r="DFD58" s="57"/>
      <c r="DFE58" s="57"/>
      <c r="DFF58" s="8"/>
      <c r="DFG58" s="8"/>
      <c r="DFH58" s="32"/>
      <c r="DFI58" s="8"/>
      <c r="DFJ58" s="6"/>
      <c r="DFK58" s="57"/>
      <c r="DFL58" s="57"/>
      <c r="DFM58" s="8"/>
      <c r="DFN58" s="8"/>
      <c r="DFO58" s="32"/>
      <c r="DFP58" s="8"/>
      <c r="DFQ58" s="6"/>
      <c r="DFR58" s="57"/>
      <c r="DFS58" s="57"/>
      <c r="DFT58" s="8"/>
      <c r="DFU58" s="8"/>
      <c r="DFV58" s="32"/>
      <c r="DFW58" s="8"/>
      <c r="DFX58" s="6"/>
      <c r="DFY58" s="57"/>
      <c r="DFZ58" s="57"/>
      <c r="DGA58" s="8"/>
      <c r="DGB58" s="8"/>
      <c r="DGC58" s="32"/>
      <c r="DGD58" s="8"/>
      <c r="DGE58" s="6"/>
      <c r="DGF58" s="57"/>
      <c r="DGG58" s="57"/>
      <c r="DGH58" s="8"/>
      <c r="DGI58" s="8"/>
      <c r="DGJ58" s="32"/>
      <c r="DGK58" s="8"/>
      <c r="DGL58" s="6"/>
      <c r="DGM58" s="57"/>
      <c r="DGN58" s="57"/>
      <c r="DGO58" s="8"/>
      <c r="DGP58" s="8"/>
      <c r="DGQ58" s="32"/>
      <c r="DGR58" s="8"/>
      <c r="DGS58" s="6"/>
      <c r="DGT58" s="57"/>
      <c r="DGU58" s="57"/>
      <c r="DGV58" s="8"/>
      <c r="DGW58" s="8"/>
      <c r="DGX58" s="32"/>
      <c r="DGY58" s="8"/>
      <c r="DGZ58" s="6"/>
      <c r="DHA58" s="57"/>
      <c r="DHB58" s="57"/>
      <c r="DHC58" s="8"/>
      <c r="DHD58" s="8"/>
      <c r="DHE58" s="32"/>
      <c r="DHF58" s="8"/>
      <c r="DHG58" s="6"/>
      <c r="DHH58" s="57"/>
      <c r="DHI58" s="57"/>
      <c r="DHJ58" s="8"/>
      <c r="DHK58" s="8"/>
      <c r="DHL58" s="32"/>
      <c r="DHM58" s="8"/>
      <c r="DHN58" s="6"/>
      <c r="DHO58" s="57"/>
      <c r="DHP58" s="57"/>
      <c r="DHQ58" s="8"/>
      <c r="DHR58" s="8"/>
      <c r="DHS58" s="32"/>
      <c r="DHT58" s="8"/>
      <c r="DHU58" s="6"/>
      <c r="DHV58" s="57"/>
      <c r="DHW58" s="57"/>
      <c r="DHX58" s="8"/>
      <c r="DHY58" s="8"/>
      <c r="DHZ58" s="32"/>
      <c r="DIA58" s="8"/>
      <c r="DIB58" s="6"/>
      <c r="DIC58" s="57"/>
      <c r="DID58" s="57"/>
      <c r="DIE58" s="8"/>
      <c r="DIF58" s="8"/>
      <c r="DIG58" s="32"/>
      <c r="DIH58" s="8"/>
      <c r="DII58" s="6"/>
      <c r="DIJ58" s="57"/>
      <c r="DIK58" s="57"/>
      <c r="DIL58" s="8"/>
      <c r="DIM58" s="8"/>
      <c r="DIN58" s="32"/>
      <c r="DIO58" s="8"/>
      <c r="DIP58" s="6"/>
      <c r="DIQ58" s="57"/>
      <c r="DIR58" s="57"/>
      <c r="DIS58" s="8"/>
      <c r="DIT58" s="8"/>
      <c r="DIU58" s="32"/>
      <c r="DIV58" s="8"/>
      <c r="DIW58" s="6"/>
      <c r="DIX58" s="57"/>
      <c r="DIY58" s="57"/>
      <c r="DIZ58" s="8"/>
      <c r="DJA58" s="8"/>
      <c r="DJB58" s="32"/>
      <c r="DJC58" s="8"/>
      <c r="DJD58" s="6"/>
      <c r="DJE58" s="57"/>
      <c r="DJF58" s="57"/>
      <c r="DJG58" s="8"/>
      <c r="DJH58" s="8"/>
      <c r="DJI58" s="32"/>
      <c r="DJJ58" s="8"/>
      <c r="DJK58" s="6"/>
      <c r="DJL58" s="57"/>
      <c r="DJM58" s="57"/>
      <c r="DJN58" s="8"/>
      <c r="DJO58" s="8"/>
      <c r="DJP58" s="32"/>
      <c r="DJQ58" s="8"/>
      <c r="DJR58" s="6"/>
      <c r="DJS58" s="57"/>
      <c r="DJT58" s="57"/>
      <c r="DJU58" s="8"/>
      <c r="DJV58" s="8"/>
      <c r="DJW58" s="32"/>
      <c r="DJX58" s="8"/>
      <c r="DJY58" s="6"/>
      <c r="DJZ58" s="57"/>
      <c r="DKA58" s="57"/>
      <c r="DKB58" s="8"/>
      <c r="DKC58" s="8"/>
      <c r="DKD58" s="32"/>
      <c r="DKE58" s="8"/>
      <c r="DKF58" s="6"/>
      <c r="DKG58" s="57"/>
      <c r="DKH58" s="57"/>
      <c r="DKI58" s="8"/>
      <c r="DKJ58" s="8"/>
      <c r="DKK58" s="32"/>
      <c r="DKL58" s="8"/>
      <c r="DKM58" s="6"/>
      <c r="DKN58" s="57"/>
      <c r="DKO58" s="57"/>
      <c r="DKP58" s="8"/>
      <c r="DKQ58" s="8"/>
      <c r="DKR58" s="32"/>
      <c r="DKS58" s="8"/>
      <c r="DKT58" s="6"/>
      <c r="DKU58" s="57"/>
      <c r="DKV58" s="57"/>
      <c r="DKW58" s="8"/>
      <c r="DKX58" s="8"/>
      <c r="DKY58" s="32"/>
      <c r="DKZ58" s="8"/>
      <c r="DLA58" s="6"/>
      <c r="DLB58" s="57"/>
      <c r="DLC58" s="57"/>
      <c r="DLD58" s="8"/>
      <c r="DLE58" s="8"/>
      <c r="DLF58" s="32"/>
      <c r="DLG58" s="8"/>
      <c r="DLH58" s="6"/>
      <c r="DLI58" s="57"/>
      <c r="DLJ58" s="57"/>
      <c r="DLK58" s="8"/>
      <c r="DLL58" s="8"/>
      <c r="DLM58" s="32"/>
      <c r="DLN58" s="8"/>
      <c r="DLO58" s="6"/>
      <c r="DLP58" s="57"/>
      <c r="DLQ58" s="57"/>
      <c r="DLR58" s="8"/>
      <c r="DLS58" s="8"/>
      <c r="DLT58" s="32"/>
      <c r="DLU58" s="8"/>
      <c r="DLV58" s="6"/>
      <c r="DLW58" s="57"/>
      <c r="DLX58" s="57"/>
      <c r="DLY58" s="8"/>
      <c r="DLZ58" s="8"/>
      <c r="DMA58" s="32"/>
      <c r="DMB58" s="8"/>
      <c r="DMC58" s="6"/>
      <c r="DMD58" s="57"/>
      <c r="DME58" s="57"/>
      <c r="DMF58" s="8"/>
      <c r="DMG58" s="8"/>
      <c r="DMH58" s="32"/>
      <c r="DMI58" s="8"/>
      <c r="DMJ58" s="6"/>
      <c r="DMK58" s="57"/>
      <c r="DML58" s="57"/>
      <c r="DMM58" s="8"/>
      <c r="DMN58" s="8"/>
      <c r="DMO58" s="32"/>
      <c r="DMP58" s="8"/>
      <c r="DMQ58" s="6"/>
      <c r="DMR58" s="57"/>
      <c r="DMS58" s="57"/>
      <c r="DMT58" s="8"/>
      <c r="DMU58" s="8"/>
      <c r="DMV58" s="32"/>
      <c r="DMW58" s="8"/>
      <c r="DMX58" s="6"/>
      <c r="DMY58" s="57"/>
      <c r="DMZ58" s="57"/>
      <c r="DNA58" s="8"/>
      <c r="DNB58" s="8"/>
      <c r="DNC58" s="32"/>
      <c r="DND58" s="8"/>
      <c r="DNE58" s="6"/>
      <c r="DNF58" s="57"/>
      <c r="DNG58" s="57"/>
      <c r="DNH58" s="8"/>
      <c r="DNI58" s="8"/>
      <c r="DNJ58" s="32"/>
      <c r="DNK58" s="8"/>
      <c r="DNL58" s="6"/>
      <c r="DNM58" s="57"/>
      <c r="DNN58" s="57"/>
      <c r="DNO58" s="8"/>
      <c r="DNP58" s="8"/>
      <c r="DNQ58" s="32"/>
      <c r="DNR58" s="8"/>
      <c r="DNS58" s="6"/>
      <c r="DNT58" s="57"/>
      <c r="DNU58" s="57"/>
      <c r="DNV58" s="8"/>
      <c r="DNW58" s="8"/>
      <c r="DNX58" s="32"/>
      <c r="DNY58" s="8"/>
      <c r="DNZ58" s="6"/>
      <c r="DOA58" s="57"/>
      <c r="DOB58" s="57"/>
      <c r="DOC58" s="8"/>
      <c r="DOD58" s="8"/>
      <c r="DOE58" s="32"/>
      <c r="DOF58" s="8"/>
      <c r="DOG58" s="6"/>
      <c r="DOH58" s="57"/>
      <c r="DOI58" s="57"/>
      <c r="DOJ58" s="8"/>
      <c r="DOK58" s="8"/>
      <c r="DOL58" s="32"/>
      <c r="DOM58" s="8"/>
      <c r="DON58" s="6"/>
      <c r="DOO58" s="57"/>
      <c r="DOP58" s="57"/>
      <c r="DOQ58" s="8"/>
      <c r="DOR58" s="8"/>
      <c r="DOS58" s="32"/>
      <c r="DOT58" s="8"/>
      <c r="DOU58" s="6"/>
      <c r="DOV58" s="57"/>
      <c r="DOW58" s="57"/>
      <c r="DOX58" s="8"/>
      <c r="DOY58" s="8"/>
      <c r="DOZ58" s="32"/>
      <c r="DPA58" s="8"/>
      <c r="DPB58" s="6"/>
      <c r="DPC58" s="57"/>
      <c r="DPD58" s="57"/>
      <c r="DPE58" s="8"/>
      <c r="DPF58" s="8"/>
      <c r="DPG58" s="32"/>
      <c r="DPH58" s="8"/>
      <c r="DPI58" s="6"/>
      <c r="DPJ58" s="57"/>
      <c r="DPK58" s="57"/>
      <c r="DPL58" s="8"/>
      <c r="DPM58" s="8"/>
      <c r="DPN58" s="32"/>
      <c r="DPO58" s="8"/>
      <c r="DPP58" s="6"/>
      <c r="DPQ58" s="57"/>
      <c r="DPR58" s="57"/>
      <c r="DPS58" s="8"/>
      <c r="DPT58" s="8"/>
      <c r="DPU58" s="32"/>
      <c r="DPV58" s="8"/>
      <c r="DPW58" s="6"/>
      <c r="DPX58" s="57"/>
      <c r="DPY58" s="57"/>
      <c r="DPZ58" s="8"/>
      <c r="DQA58" s="8"/>
      <c r="DQB58" s="32"/>
      <c r="DQC58" s="8"/>
      <c r="DQD58" s="6"/>
      <c r="DQE58" s="57"/>
      <c r="DQF58" s="57"/>
      <c r="DQG58" s="8"/>
      <c r="DQH58" s="8"/>
      <c r="DQI58" s="32"/>
      <c r="DQJ58" s="8"/>
      <c r="DQK58" s="6"/>
      <c r="DQL58" s="57"/>
      <c r="DQM58" s="57"/>
      <c r="DQN58" s="8"/>
      <c r="DQO58" s="8"/>
      <c r="DQP58" s="32"/>
      <c r="DQQ58" s="8"/>
      <c r="DQR58" s="6"/>
      <c r="DQS58" s="57"/>
      <c r="DQT58" s="57"/>
      <c r="DQU58" s="8"/>
      <c r="DQV58" s="8"/>
      <c r="DQW58" s="32"/>
      <c r="DQX58" s="8"/>
      <c r="DQY58" s="6"/>
      <c r="DQZ58" s="57"/>
      <c r="DRA58" s="57"/>
      <c r="DRB58" s="8"/>
      <c r="DRC58" s="8"/>
      <c r="DRD58" s="32"/>
      <c r="DRE58" s="8"/>
      <c r="DRF58" s="6"/>
      <c r="DRG58" s="57"/>
      <c r="DRH58" s="57"/>
      <c r="DRI58" s="8"/>
      <c r="DRJ58" s="8"/>
      <c r="DRK58" s="32"/>
      <c r="DRL58" s="8"/>
      <c r="DRM58" s="6"/>
      <c r="DRN58" s="57"/>
      <c r="DRO58" s="57"/>
      <c r="DRP58" s="8"/>
      <c r="DRQ58" s="8"/>
      <c r="DRR58" s="32"/>
      <c r="DRS58" s="8"/>
      <c r="DRT58" s="6"/>
      <c r="DRU58" s="57"/>
      <c r="DRV58" s="57"/>
      <c r="DRW58" s="8"/>
      <c r="DRX58" s="8"/>
      <c r="DRY58" s="32"/>
      <c r="DRZ58" s="8"/>
      <c r="DSA58" s="6"/>
      <c r="DSB58" s="57"/>
      <c r="DSC58" s="57"/>
      <c r="DSD58" s="8"/>
      <c r="DSE58" s="8"/>
      <c r="DSF58" s="32"/>
      <c r="DSG58" s="8"/>
      <c r="DSH58" s="6"/>
      <c r="DSI58" s="57"/>
      <c r="DSJ58" s="57"/>
      <c r="DSK58" s="8"/>
      <c r="DSL58" s="8"/>
      <c r="DSM58" s="32"/>
      <c r="DSN58" s="8"/>
      <c r="DSO58" s="6"/>
      <c r="DSP58" s="57"/>
      <c r="DSQ58" s="57"/>
      <c r="DSR58" s="8"/>
      <c r="DSS58" s="8"/>
      <c r="DST58" s="32"/>
      <c r="DSU58" s="8"/>
      <c r="DSV58" s="6"/>
      <c r="DSW58" s="57"/>
      <c r="DSX58" s="57"/>
      <c r="DSY58" s="8"/>
      <c r="DSZ58" s="8"/>
      <c r="DTA58" s="32"/>
      <c r="DTB58" s="8"/>
      <c r="DTC58" s="6"/>
      <c r="DTD58" s="57"/>
      <c r="DTE58" s="57"/>
      <c r="DTF58" s="8"/>
      <c r="DTG58" s="8"/>
      <c r="DTH58" s="32"/>
      <c r="DTI58" s="8"/>
      <c r="DTJ58" s="6"/>
      <c r="DTK58" s="57"/>
      <c r="DTL58" s="57"/>
      <c r="DTM58" s="8"/>
      <c r="DTN58" s="8"/>
      <c r="DTO58" s="32"/>
      <c r="DTP58" s="8"/>
      <c r="DTQ58" s="6"/>
      <c r="DTR58" s="57"/>
      <c r="DTS58" s="57"/>
      <c r="DTT58" s="8"/>
      <c r="DTU58" s="8"/>
      <c r="DTV58" s="32"/>
      <c r="DTW58" s="8"/>
      <c r="DTX58" s="6"/>
      <c r="DTY58" s="57"/>
      <c r="DTZ58" s="57"/>
      <c r="DUA58" s="8"/>
      <c r="DUB58" s="8"/>
      <c r="DUC58" s="32"/>
      <c r="DUD58" s="8"/>
      <c r="DUE58" s="6"/>
      <c r="DUF58" s="57"/>
      <c r="DUG58" s="57"/>
      <c r="DUH58" s="8"/>
      <c r="DUI58" s="8"/>
      <c r="DUJ58" s="32"/>
      <c r="DUK58" s="8"/>
      <c r="DUL58" s="6"/>
      <c r="DUM58" s="57"/>
      <c r="DUN58" s="57"/>
      <c r="DUO58" s="8"/>
      <c r="DUP58" s="8"/>
      <c r="DUQ58" s="32"/>
      <c r="DUR58" s="8"/>
      <c r="DUS58" s="6"/>
      <c r="DUT58" s="57"/>
      <c r="DUU58" s="57"/>
      <c r="DUV58" s="8"/>
      <c r="DUW58" s="8"/>
      <c r="DUX58" s="32"/>
      <c r="DUY58" s="8"/>
      <c r="DUZ58" s="6"/>
      <c r="DVA58" s="57"/>
      <c r="DVB58" s="57"/>
      <c r="DVC58" s="8"/>
      <c r="DVD58" s="8"/>
      <c r="DVE58" s="32"/>
      <c r="DVF58" s="8"/>
      <c r="DVG58" s="6"/>
      <c r="DVH58" s="57"/>
      <c r="DVI58" s="57"/>
      <c r="DVJ58" s="8"/>
      <c r="DVK58" s="8"/>
      <c r="DVL58" s="32"/>
      <c r="DVM58" s="8"/>
      <c r="DVN58" s="6"/>
      <c r="DVO58" s="57"/>
      <c r="DVP58" s="57"/>
      <c r="DVQ58" s="8"/>
      <c r="DVR58" s="8"/>
      <c r="DVS58" s="32"/>
      <c r="DVT58" s="8"/>
      <c r="DVU58" s="6"/>
      <c r="DVV58" s="57"/>
      <c r="DVW58" s="57"/>
      <c r="DVX58" s="8"/>
      <c r="DVY58" s="8"/>
      <c r="DVZ58" s="32"/>
      <c r="DWA58" s="8"/>
      <c r="DWB58" s="6"/>
      <c r="DWC58" s="57"/>
      <c r="DWD58" s="57"/>
      <c r="DWE58" s="8"/>
      <c r="DWF58" s="8"/>
      <c r="DWG58" s="32"/>
      <c r="DWH58" s="8"/>
      <c r="DWI58" s="6"/>
      <c r="DWJ58" s="57"/>
      <c r="DWK58" s="57"/>
      <c r="DWL58" s="8"/>
      <c r="DWM58" s="8"/>
      <c r="DWN58" s="32"/>
      <c r="DWO58" s="8"/>
      <c r="DWP58" s="6"/>
      <c r="DWQ58" s="57"/>
      <c r="DWR58" s="57"/>
      <c r="DWS58" s="8"/>
      <c r="DWT58" s="8"/>
      <c r="DWU58" s="32"/>
      <c r="DWV58" s="8"/>
      <c r="DWW58" s="6"/>
      <c r="DWX58" s="57"/>
      <c r="DWY58" s="57"/>
      <c r="DWZ58" s="8"/>
      <c r="DXA58" s="8"/>
      <c r="DXB58" s="32"/>
      <c r="DXC58" s="8"/>
      <c r="DXD58" s="6"/>
      <c r="DXE58" s="57"/>
      <c r="DXF58" s="57"/>
      <c r="DXG58" s="8"/>
      <c r="DXH58" s="8"/>
      <c r="DXI58" s="32"/>
      <c r="DXJ58" s="8"/>
      <c r="DXK58" s="6"/>
      <c r="DXL58" s="57"/>
      <c r="DXM58" s="57"/>
      <c r="DXN58" s="8"/>
      <c r="DXO58" s="8"/>
      <c r="DXP58" s="32"/>
      <c r="DXQ58" s="8"/>
      <c r="DXR58" s="6"/>
      <c r="DXS58" s="57"/>
      <c r="DXT58" s="57"/>
      <c r="DXU58" s="8"/>
      <c r="DXV58" s="8"/>
      <c r="DXW58" s="32"/>
      <c r="DXX58" s="8"/>
      <c r="DXY58" s="6"/>
      <c r="DXZ58" s="57"/>
      <c r="DYA58" s="57"/>
      <c r="DYB58" s="8"/>
      <c r="DYC58" s="8"/>
      <c r="DYD58" s="32"/>
      <c r="DYE58" s="8"/>
      <c r="DYF58" s="6"/>
      <c r="DYG58" s="57"/>
      <c r="DYH58" s="57"/>
      <c r="DYI58" s="8"/>
      <c r="DYJ58" s="8"/>
      <c r="DYK58" s="32"/>
      <c r="DYL58" s="8"/>
      <c r="DYM58" s="6"/>
      <c r="DYN58" s="57"/>
      <c r="DYO58" s="57"/>
      <c r="DYP58" s="8"/>
      <c r="DYQ58" s="8"/>
      <c r="DYR58" s="32"/>
      <c r="DYS58" s="8"/>
      <c r="DYT58" s="6"/>
      <c r="DYU58" s="57"/>
      <c r="DYV58" s="57"/>
      <c r="DYW58" s="8"/>
      <c r="DYX58" s="8"/>
      <c r="DYY58" s="32"/>
      <c r="DYZ58" s="8"/>
      <c r="DZA58" s="6"/>
      <c r="DZB58" s="57"/>
      <c r="DZC58" s="57"/>
      <c r="DZD58" s="8"/>
      <c r="DZE58" s="8"/>
      <c r="DZF58" s="32"/>
      <c r="DZG58" s="8"/>
      <c r="DZH58" s="6"/>
      <c r="DZI58" s="57"/>
      <c r="DZJ58" s="57"/>
      <c r="DZK58" s="8"/>
      <c r="DZL58" s="8"/>
      <c r="DZM58" s="32"/>
      <c r="DZN58" s="8"/>
      <c r="DZO58" s="6"/>
      <c r="DZP58" s="57"/>
      <c r="DZQ58" s="57"/>
      <c r="DZR58" s="8"/>
      <c r="DZS58" s="8"/>
      <c r="DZT58" s="32"/>
      <c r="DZU58" s="8"/>
      <c r="DZV58" s="6"/>
      <c r="DZW58" s="57"/>
      <c r="DZX58" s="57"/>
      <c r="DZY58" s="8"/>
      <c r="DZZ58" s="8"/>
      <c r="EAA58" s="32"/>
      <c r="EAB58" s="8"/>
      <c r="EAC58" s="6"/>
      <c r="EAD58" s="57"/>
      <c r="EAE58" s="57"/>
      <c r="EAF58" s="8"/>
      <c r="EAG58" s="8"/>
      <c r="EAH58" s="32"/>
      <c r="EAI58" s="8"/>
      <c r="EAJ58" s="6"/>
      <c r="EAK58" s="57"/>
      <c r="EAL58" s="57"/>
      <c r="EAM58" s="8"/>
      <c r="EAN58" s="8"/>
      <c r="EAO58" s="32"/>
      <c r="EAP58" s="8"/>
      <c r="EAQ58" s="6"/>
      <c r="EAR58" s="57"/>
      <c r="EAS58" s="57"/>
      <c r="EAT58" s="8"/>
      <c r="EAU58" s="8"/>
      <c r="EAV58" s="32"/>
      <c r="EAW58" s="8"/>
      <c r="EAX58" s="6"/>
      <c r="EAY58" s="57"/>
      <c r="EAZ58" s="57"/>
      <c r="EBA58" s="8"/>
      <c r="EBB58" s="8"/>
      <c r="EBC58" s="32"/>
      <c r="EBD58" s="8"/>
      <c r="EBE58" s="6"/>
      <c r="EBF58" s="57"/>
      <c r="EBG58" s="57"/>
      <c r="EBH58" s="8"/>
      <c r="EBI58" s="8"/>
      <c r="EBJ58" s="32"/>
      <c r="EBK58" s="8"/>
      <c r="EBL58" s="6"/>
      <c r="EBM58" s="57"/>
      <c r="EBN58" s="57"/>
      <c r="EBO58" s="8"/>
      <c r="EBP58" s="8"/>
      <c r="EBQ58" s="32"/>
      <c r="EBR58" s="8"/>
      <c r="EBS58" s="6"/>
      <c r="EBT58" s="57"/>
      <c r="EBU58" s="57"/>
      <c r="EBV58" s="8"/>
      <c r="EBW58" s="8"/>
      <c r="EBX58" s="32"/>
      <c r="EBY58" s="8"/>
      <c r="EBZ58" s="6"/>
      <c r="ECA58" s="57"/>
      <c r="ECB58" s="57"/>
      <c r="ECC58" s="8"/>
      <c r="ECD58" s="8"/>
      <c r="ECE58" s="32"/>
      <c r="ECF58" s="8"/>
      <c r="ECG58" s="6"/>
      <c r="ECH58" s="57"/>
      <c r="ECI58" s="57"/>
      <c r="ECJ58" s="8"/>
      <c r="ECK58" s="8"/>
      <c r="ECL58" s="32"/>
      <c r="ECM58" s="8"/>
      <c r="ECN58" s="6"/>
      <c r="ECO58" s="57"/>
      <c r="ECP58" s="57"/>
      <c r="ECQ58" s="8"/>
      <c r="ECR58" s="8"/>
      <c r="ECS58" s="32"/>
      <c r="ECT58" s="8"/>
      <c r="ECU58" s="6"/>
      <c r="ECV58" s="57"/>
      <c r="ECW58" s="57"/>
      <c r="ECX58" s="8"/>
      <c r="ECY58" s="8"/>
      <c r="ECZ58" s="32"/>
      <c r="EDA58" s="8"/>
      <c r="EDB58" s="6"/>
      <c r="EDC58" s="57"/>
      <c r="EDD58" s="57"/>
      <c r="EDE58" s="8"/>
      <c r="EDF58" s="8"/>
      <c r="EDG58" s="32"/>
      <c r="EDH58" s="8"/>
      <c r="EDI58" s="6"/>
      <c r="EDJ58" s="57"/>
      <c r="EDK58" s="57"/>
      <c r="EDL58" s="8"/>
      <c r="EDM58" s="8"/>
      <c r="EDN58" s="32"/>
      <c r="EDO58" s="8"/>
      <c r="EDP58" s="6"/>
      <c r="EDQ58" s="57"/>
      <c r="EDR58" s="57"/>
      <c r="EDS58" s="8"/>
      <c r="EDT58" s="8"/>
      <c r="EDU58" s="32"/>
      <c r="EDV58" s="8"/>
      <c r="EDW58" s="6"/>
      <c r="EDX58" s="57"/>
      <c r="EDY58" s="57"/>
      <c r="EDZ58" s="8"/>
      <c r="EEA58" s="8"/>
      <c r="EEB58" s="32"/>
      <c r="EEC58" s="8"/>
      <c r="EED58" s="6"/>
      <c r="EEE58" s="57"/>
      <c r="EEF58" s="57"/>
      <c r="EEG58" s="8"/>
      <c r="EEH58" s="8"/>
      <c r="EEI58" s="32"/>
      <c r="EEJ58" s="8"/>
      <c r="EEK58" s="6"/>
      <c r="EEL58" s="57"/>
      <c r="EEM58" s="57"/>
      <c r="EEN58" s="8"/>
      <c r="EEO58" s="8"/>
      <c r="EEP58" s="32"/>
      <c r="EEQ58" s="8"/>
      <c r="EER58" s="6"/>
      <c r="EES58" s="57"/>
      <c r="EET58" s="57"/>
      <c r="EEU58" s="8"/>
      <c r="EEV58" s="8"/>
      <c r="EEW58" s="32"/>
      <c r="EEX58" s="8"/>
      <c r="EEY58" s="6"/>
      <c r="EEZ58" s="57"/>
      <c r="EFA58" s="57"/>
      <c r="EFB58" s="8"/>
      <c r="EFC58" s="8"/>
      <c r="EFD58" s="32"/>
      <c r="EFE58" s="8"/>
      <c r="EFF58" s="6"/>
      <c r="EFG58" s="57"/>
      <c r="EFH58" s="57"/>
      <c r="EFI58" s="8"/>
      <c r="EFJ58" s="8"/>
      <c r="EFK58" s="32"/>
      <c r="EFL58" s="8"/>
      <c r="EFM58" s="6"/>
      <c r="EFN58" s="57"/>
      <c r="EFO58" s="57"/>
      <c r="EFP58" s="8"/>
      <c r="EFQ58" s="8"/>
      <c r="EFR58" s="32"/>
      <c r="EFS58" s="8"/>
      <c r="EFT58" s="6"/>
      <c r="EFU58" s="57"/>
      <c r="EFV58" s="57"/>
      <c r="EFW58" s="8"/>
      <c r="EFX58" s="8"/>
      <c r="EFY58" s="32"/>
      <c r="EFZ58" s="8"/>
      <c r="EGA58" s="6"/>
      <c r="EGB58" s="57"/>
      <c r="EGC58" s="57"/>
      <c r="EGD58" s="8"/>
      <c r="EGE58" s="8"/>
      <c r="EGF58" s="32"/>
      <c r="EGG58" s="8"/>
      <c r="EGH58" s="6"/>
      <c r="EGI58" s="57"/>
      <c r="EGJ58" s="57"/>
      <c r="EGK58" s="8"/>
      <c r="EGL58" s="8"/>
      <c r="EGM58" s="32"/>
      <c r="EGN58" s="8"/>
      <c r="EGO58" s="6"/>
      <c r="EGP58" s="57"/>
      <c r="EGQ58" s="57"/>
      <c r="EGR58" s="8"/>
      <c r="EGS58" s="8"/>
      <c r="EGT58" s="32"/>
      <c r="EGU58" s="8"/>
      <c r="EGV58" s="6"/>
      <c r="EGW58" s="57"/>
      <c r="EGX58" s="57"/>
      <c r="EGY58" s="8"/>
      <c r="EGZ58" s="8"/>
      <c r="EHA58" s="32"/>
      <c r="EHB58" s="8"/>
      <c r="EHC58" s="6"/>
      <c r="EHD58" s="57"/>
      <c r="EHE58" s="57"/>
      <c r="EHF58" s="8"/>
      <c r="EHG58" s="8"/>
      <c r="EHH58" s="32"/>
      <c r="EHI58" s="8"/>
      <c r="EHJ58" s="6"/>
      <c r="EHK58" s="57"/>
      <c r="EHL58" s="57"/>
      <c r="EHM58" s="8"/>
      <c r="EHN58" s="8"/>
      <c r="EHO58" s="32"/>
      <c r="EHP58" s="8"/>
      <c r="EHQ58" s="6"/>
      <c r="EHR58" s="57"/>
      <c r="EHS58" s="57"/>
      <c r="EHT58" s="8"/>
      <c r="EHU58" s="8"/>
      <c r="EHV58" s="32"/>
      <c r="EHW58" s="8"/>
      <c r="EHX58" s="6"/>
      <c r="EHY58" s="57"/>
      <c r="EHZ58" s="57"/>
      <c r="EIA58" s="8"/>
      <c r="EIB58" s="8"/>
      <c r="EIC58" s="32"/>
      <c r="EID58" s="8"/>
      <c r="EIE58" s="6"/>
      <c r="EIF58" s="57"/>
      <c r="EIG58" s="57"/>
      <c r="EIH58" s="8"/>
      <c r="EII58" s="8"/>
      <c r="EIJ58" s="32"/>
      <c r="EIK58" s="8"/>
      <c r="EIL58" s="6"/>
      <c r="EIM58" s="57"/>
      <c r="EIN58" s="57"/>
      <c r="EIO58" s="8"/>
      <c r="EIP58" s="8"/>
      <c r="EIQ58" s="32"/>
      <c r="EIR58" s="8"/>
      <c r="EIS58" s="6"/>
      <c r="EIT58" s="57"/>
      <c r="EIU58" s="57"/>
      <c r="EIV58" s="8"/>
      <c r="EIW58" s="8"/>
      <c r="EIX58" s="32"/>
      <c r="EIY58" s="8"/>
      <c r="EIZ58" s="6"/>
      <c r="EJA58" s="57"/>
      <c r="EJB58" s="57"/>
      <c r="EJC58" s="8"/>
      <c r="EJD58" s="8"/>
      <c r="EJE58" s="32"/>
      <c r="EJF58" s="8"/>
      <c r="EJG58" s="6"/>
      <c r="EJH58" s="57"/>
      <c r="EJI58" s="57"/>
      <c r="EJJ58" s="8"/>
      <c r="EJK58" s="8"/>
      <c r="EJL58" s="32"/>
      <c r="EJM58" s="8"/>
      <c r="EJN58" s="6"/>
      <c r="EJO58" s="57"/>
      <c r="EJP58" s="57"/>
      <c r="EJQ58" s="8"/>
      <c r="EJR58" s="8"/>
      <c r="EJS58" s="32"/>
      <c r="EJT58" s="8"/>
      <c r="EJU58" s="6"/>
      <c r="EJV58" s="57"/>
      <c r="EJW58" s="57"/>
      <c r="EJX58" s="8"/>
      <c r="EJY58" s="8"/>
      <c r="EJZ58" s="32"/>
      <c r="EKA58" s="8"/>
      <c r="EKB58" s="6"/>
      <c r="EKC58" s="57"/>
      <c r="EKD58" s="57"/>
      <c r="EKE58" s="8"/>
      <c r="EKF58" s="8"/>
      <c r="EKG58" s="32"/>
      <c r="EKH58" s="8"/>
      <c r="EKI58" s="6"/>
      <c r="EKJ58" s="57"/>
      <c r="EKK58" s="57"/>
      <c r="EKL58" s="8"/>
      <c r="EKM58" s="8"/>
      <c r="EKN58" s="32"/>
      <c r="EKO58" s="8"/>
      <c r="EKP58" s="6"/>
      <c r="EKQ58" s="57"/>
      <c r="EKR58" s="57"/>
      <c r="EKS58" s="8"/>
      <c r="EKT58" s="8"/>
      <c r="EKU58" s="32"/>
      <c r="EKV58" s="8"/>
      <c r="EKW58" s="6"/>
      <c r="EKX58" s="57"/>
      <c r="EKY58" s="57"/>
      <c r="EKZ58" s="8"/>
      <c r="ELA58" s="8"/>
      <c r="ELB58" s="32"/>
      <c r="ELC58" s="8"/>
      <c r="ELD58" s="6"/>
      <c r="ELE58" s="57"/>
      <c r="ELF58" s="57"/>
      <c r="ELG58" s="8"/>
      <c r="ELH58" s="8"/>
      <c r="ELI58" s="32"/>
      <c r="ELJ58" s="8"/>
      <c r="ELK58" s="6"/>
      <c r="ELL58" s="57"/>
      <c r="ELM58" s="57"/>
      <c r="ELN58" s="8"/>
      <c r="ELO58" s="8"/>
      <c r="ELP58" s="32"/>
      <c r="ELQ58" s="8"/>
      <c r="ELR58" s="6"/>
      <c r="ELS58" s="57"/>
      <c r="ELT58" s="57"/>
      <c r="ELU58" s="8"/>
      <c r="ELV58" s="8"/>
      <c r="ELW58" s="32"/>
      <c r="ELX58" s="8"/>
      <c r="ELY58" s="6"/>
      <c r="ELZ58" s="57"/>
      <c r="EMA58" s="57"/>
      <c r="EMB58" s="8"/>
      <c r="EMC58" s="8"/>
      <c r="EMD58" s="32"/>
      <c r="EME58" s="8"/>
      <c r="EMF58" s="6"/>
      <c r="EMG58" s="57"/>
      <c r="EMH58" s="57"/>
      <c r="EMI58" s="8"/>
      <c r="EMJ58" s="8"/>
      <c r="EMK58" s="32"/>
      <c r="EML58" s="8"/>
      <c r="EMM58" s="6"/>
      <c r="EMN58" s="57"/>
      <c r="EMO58" s="57"/>
      <c r="EMP58" s="8"/>
      <c r="EMQ58" s="8"/>
      <c r="EMR58" s="32"/>
      <c r="EMS58" s="8"/>
      <c r="EMT58" s="6"/>
      <c r="EMU58" s="57"/>
      <c r="EMV58" s="57"/>
      <c r="EMW58" s="8"/>
      <c r="EMX58" s="8"/>
      <c r="EMY58" s="32"/>
      <c r="EMZ58" s="8"/>
      <c r="ENA58" s="6"/>
      <c r="ENB58" s="57"/>
      <c r="ENC58" s="57"/>
      <c r="END58" s="8"/>
      <c r="ENE58" s="8"/>
      <c r="ENF58" s="32"/>
      <c r="ENG58" s="8"/>
      <c r="ENH58" s="6"/>
      <c r="ENI58" s="57"/>
      <c r="ENJ58" s="57"/>
      <c r="ENK58" s="8"/>
      <c r="ENL58" s="8"/>
      <c r="ENM58" s="32"/>
      <c r="ENN58" s="8"/>
      <c r="ENO58" s="6"/>
      <c r="ENP58" s="57"/>
      <c r="ENQ58" s="57"/>
      <c r="ENR58" s="8"/>
      <c r="ENS58" s="8"/>
      <c r="ENT58" s="32"/>
      <c r="ENU58" s="8"/>
      <c r="ENV58" s="6"/>
      <c r="ENW58" s="57"/>
      <c r="ENX58" s="57"/>
      <c r="ENY58" s="8"/>
      <c r="ENZ58" s="8"/>
      <c r="EOA58" s="32"/>
      <c r="EOB58" s="8"/>
      <c r="EOC58" s="6"/>
      <c r="EOD58" s="57"/>
      <c r="EOE58" s="57"/>
      <c r="EOF58" s="8"/>
      <c r="EOG58" s="8"/>
      <c r="EOH58" s="32"/>
      <c r="EOI58" s="8"/>
      <c r="EOJ58" s="6"/>
      <c r="EOK58" s="57"/>
      <c r="EOL58" s="57"/>
      <c r="EOM58" s="8"/>
      <c r="EON58" s="8"/>
      <c r="EOO58" s="32"/>
      <c r="EOP58" s="8"/>
      <c r="EOQ58" s="6"/>
      <c r="EOR58" s="57"/>
      <c r="EOS58" s="57"/>
      <c r="EOT58" s="8"/>
      <c r="EOU58" s="8"/>
      <c r="EOV58" s="32"/>
      <c r="EOW58" s="8"/>
      <c r="EOX58" s="6"/>
      <c r="EOY58" s="57"/>
      <c r="EOZ58" s="57"/>
      <c r="EPA58" s="8"/>
      <c r="EPB58" s="8"/>
      <c r="EPC58" s="32"/>
      <c r="EPD58" s="8"/>
      <c r="EPE58" s="6"/>
      <c r="EPF58" s="57"/>
      <c r="EPG58" s="57"/>
      <c r="EPH58" s="8"/>
      <c r="EPI58" s="8"/>
      <c r="EPJ58" s="32"/>
      <c r="EPK58" s="8"/>
      <c r="EPL58" s="6"/>
      <c r="EPM58" s="57"/>
      <c r="EPN58" s="57"/>
      <c r="EPO58" s="8"/>
      <c r="EPP58" s="8"/>
      <c r="EPQ58" s="32"/>
      <c r="EPR58" s="8"/>
      <c r="EPS58" s="6"/>
      <c r="EPT58" s="57"/>
      <c r="EPU58" s="57"/>
      <c r="EPV58" s="8"/>
      <c r="EPW58" s="8"/>
      <c r="EPX58" s="32"/>
      <c r="EPY58" s="8"/>
      <c r="EPZ58" s="6"/>
      <c r="EQA58" s="57"/>
      <c r="EQB58" s="57"/>
      <c r="EQC58" s="8"/>
      <c r="EQD58" s="8"/>
      <c r="EQE58" s="32"/>
      <c r="EQF58" s="8"/>
      <c r="EQG58" s="6"/>
      <c r="EQH58" s="57"/>
      <c r="EQI58" s="57"/>
      <c r="EQJ58" s="8"/>
      <c r="EQK58" s="8"/>
      <c r="EQL58" s="32"/>
      <c r="EQM58" s="8"/>
      <c r="EQN58" s="6"/>
      <c r="EQO58" s="57"/>
      <c r="EQP58" s="57"/>
      <c r="EQQ58" s="8"/>
      <c r="EQR58" s="8"/>
      <c r="EQS58" s="32"/>
      <c r="EQT58" s="8"/>
      <c r="EQU58" s="6"/>
      <c r="EQV58" s="57"/>
      <c r="EQW58" s="57"/>
      <c r="EQX58" s="8"/>
      <c r="EQY58" s="8"/>
      <c r="EQZ58" s="32"/>
      <c r="ERA58" s="8"/>
      <c r="ERB58" s="6"/>
      <c r="ERC58" s="57"/>
      <c r="ERD58" s="57"/>
      <c r="ERE58" s="8"/>
      <c r="ERF58" s="8"/>
      <c r="ERG58" s="32"/>
      <c r="ERH58" s="8"/>
      <c r="ERI58" s="6"/>
      <c r="ERJ58" s="57"/>
      <c r="ERK58" s="57"/>
      <c r="ERL58" s="8"/>
      <c r="ERM58" s="8"/>
      <c r="ERN58" s="32"/>
      <c r="ERO58" s="8"/>
      <c r="ERP58" s="6"/>
      <c r="ERQ58" s="57"/>
      <c r="ERR58" s="57"/>
      <c r="ERS58" s="8"/>
      <c r="ERT58" s="8"/>
      <c r="ERU58" s="32"/>
      <c r="ERV58" s="8"/>
      <c r="ERW58" s="6"/>
      <c r="ERX58" s="57"/>
      <c r="ERY58" s="57"/>
      <c r="ERZ58" s="8"/>
      <c r="ESA58" s="8"/>
      <c r="ESB58" s="32"/>
      <c r="ESC58" s="8"/>
      <c r="ESD58" s="6"/>
      <c r="ESE58" s="57"/>
      <c r="ESF58" s="57"/>
      <c r="ESG58" s="8"/>
      <c r="ESH58" s="8"/>
      <c r="ESI58" s="32"/>
      <c r="ESJ58" s="8"/>
      <c r="ESK58" s="6"/>
      <c r="ESL58" s="57"/>
      <c r="ESM58" s="57"/>
      <c r="ESN58" s="8"/>
      <c r="ESO58" s="8"/>
      <c r="ESP58" s="32"/>
      <c r="ESQ58" s="8"/>
      <c r="ESR58" s="6"/>
      <c r="ESS58" s="57"/>
      <c r="EST58" s="57"/>
      <c r="ESU58" s="8"/>
      <c r="ESV58" s="8"/>
      <c r="ESW58" s="32"/>
      <c r="ESX58" s="8"/>
      <c r="ESY58" s="6"/>
      <c r="ESZ58" s="57"/>
      <c r="ETA58" s="57"/>
      <c r="ETB58" s="8"/>
      <c r="ETC58" s="8"/>
      <c r="ETD58" s="32"/>
      <c r="ETE58" s="8"/>
      <c r="ETF58" s="6"/>
      <c r="ETG58" s="57"/>
      <c r="ETH58" s="57"/>
      <c r="ETI58" s="8"/>
      <c r="ETJ58" s="8"/>
      <c r="ETK58" s="32"/>
      <c r="ETL58" s="8"/>
      <c r="ETM58" s="6"/>
      <c r="ETN58" s="57"/>
      <c r="ETO58" s="57"/>
      <c r="ETP58" s="8"/>
      <c r="ETQ58" s="8"/>
      <c r="ETR58" s="32"/>
      <c r="ETS58" s="8"/>
      <c r="ETT58" s="6"/>
      <c r="ETU58" s="57"/>
      <c r="ETV58" s="57"/>
      <c r="ETW58" s="8"/>
      <c r="ETX58" s="8"/>
      <c r="ETY58" s="32"/>
      <c r="ETZ58" s="8"/>
      <c r="EUA58" s="6"/>
      <c r="EUB58" s="57"/>
      <c r="EUC58" s="57"/>
      <c r="EUD58" s="8"/>
      <c r="EUE58" s="8"/>
      <c r="EUF58" s="32"/>
      <c r="EUG58" s="8"/>
      <c r="EUH58" s="6"/>
      <c r="EUI58" s="57"/>
      <c r="EUJ58" s="57"/>
      <c r="EUK58" s="8"/>
      <c r="EUL58" s="8"/>
      <c r="EUM58" s="32"/>
      <c r="EUN58" s="8"/>
      <c r="EUO58" s="6"/>
      <c r="EUP58" s="57"/>
      <c r="EUQ58" s="57"/>
      <c r="EUR58" s="8"/>
      <c r="EUS58" s="8"/>
      <c r="EUT58" s="32"/>
      <c r="EUU58" s="8"/>
      <c r="EUV58" s="6"/>
      <c r="EUW58" s="57"/>
      <c r="EUX58" s="57"/>
      <c r="EUY58" s="8"/>
      <c r="EUZ58" s="8"/>
      <c r="EVA58" s="32"/>
      <c r="EVB58" s="8"/>
      <c r="EVC58" s="6"/>
      <c r="EVD58" s="57"/>
      <c r="EVE58" s="57"/>
      <c r="EVF58" s="8"/>
      <c r="EVG58" s="8"/>
      <c r="EVH58" s="32"/>
      <c r="EVI58" s="8"/>
      <c r="EVJ58" s="6"/>
      <c r="EVK58" s="57"/>
      <c r="EVL58" s="57"/>
      <c r="EVM58" s="8"/>
      <c r="EVN58" s="8"/>
      <c r="EVO58" s="32"/>
      <c r="EVP58" s="8"/>
      <c r="EVQ58" s="6"/>
      <c r="EVR58" s="57"/>
      <c r="EVS58" s="57"/>
      <c r="EVT58" s="8"/>
      <c r="EVU58" s="8"/>
      <c r="EVV58" s="32"/>
      <c r="EVW58" s="8"/>
      <c r="EVX58" s="6"/>
      <c r="EVY58" s="57"/>
      <c r="EVZ58" s="57"/>
      <c r="EWA58" s="8"/>
      <c r="EWB58" s="8"/>
      <c r="EWC58" s="32"/>
      <c r="EWD58" s="8"/>
      <c r="EWE58" s="6"/>
      <c r="EWF58" s="57"/>
      <c r="EWG58" s="57"/>
      <c r="EWH58" s="8"/>
      <c r="EWI58" s="8"/>
      <c r="EWJ58" s="32"/>
      <c r="EWK58" s="8"/>
      <c r="EWL58" s="6"/>
      <c r="EWM58" s="57"/>
      <c r="EWN58" s="57"/>
      <c r="EWO58" s="8"/>
      <c r="EWP58" s="8"/>
      <c r="EWQ58" s="32"/>
      <c r="EWR58" s="8"/>
      <c r="EWS58" s="6"/>
      <c r="EWT58" s="57"/>
      <c r="EWU58" s="57"/>
      <c r="EWV58" s="8"/>
      <c r="EWW58" s="8"/>
      <c r="EWX58" s="32"/>
      <c r="EWY58" s="8"/>
      <c r="EWZ58" s="6"/>
      <c r="EXA58" s="57"/>
      <c r="EXB58" s="57"/>
      <c r="EXC58" s="8"/>
      <c r="EXD58" s="8"/>
      <c r="EXE58" s="32"/>
      <c r="EXF58" s="8"/>
      <c r="EXG58" s="6"/>
      <c r="EXH58" s="57"/>
      <c r="EXI58" s="57"/>
      <c r="EXJ58" s="8"/>
      <c r="EXK58" s="8"/>
      <c r="EXL58" s="32"/>
      <c r="EXM58" s="8"/>
      <c r="EXN58" s="6"/>
      <c r="EXO58" s="57"/>
      <c r="EXP58" s="57"/>
      <c r="EXQ58" s="8"/>
      <c r="EXR58" s="8"/>
      <c r="EXS58" s="32"/>
      <c r="EXT58" s="8"/>
      <c r="EXU58" s="6"/>
      <c r="EXV58" s="57"/>
      <c r="EXW58" s="57"/>
      <c r="EXX58" s="8"/>
      <c r="EXY58" s="8"/>
      <c r="EXZ58" s="32"/>
      <c r="EYA58" s="8"/>
      <c r="EYB58" s="6"/>
      <c r="EYC58" s="57"/>
      <c r="EYD58" s="57"/>
      <c r="EYE58" s="8"/>
      <c r="EYF58" s="8"/>
      <c r="EYG58" s="32"/>
      <c r="EYH58" s="8"/>
      <c r="EYI58" s="6"/>
      <c r="EYJ58" s="57"/>
      <c r="EYK58" s="57"/>
      <c r="EYL58" s="8"/>
      <c r="EYM58" s="8"/>
      <c r="EYN58" s="32"/>
      <c r="EYO58" s="8"/>
      <c r="EYP58" s="6"/>
      <c r="EYQ58" s="57"/>
      <c r="EYR58" s="57"/>
      <c r="EYS58" s="8"/>
      <c r="EYT58" s="8"/>
      <c r="EYU58" s="32"/>
      <c r="EYV58" s="8"/>
      <c r="EYW58" s="6"/>
      <c r="EYX58" s="57"/>
      <c r="EYY58" s="57"/>
      <c r="EYZ58" s="8"/>
      <c r="EZA58" s="8"/>
      <c r="EZB58" s="32"/>
      <c r="EZC58" s="8"/>
      <c r="EZD58" s="6"/>
      <c r="EZE58" s="57"/>
      <c r="EZF58" s="57"/>
      <c r="EZG58" s="8"/>
      <c r="EZH58" s="8"/>
      <c r="EZI58" s="32"/>
      <c r="EZJ58" s="8"/>
      <c r="EZK58" s="6"/>
      <c r="EZL58" s="57"/>
      <c r="EZM58" s="57"/>
      <c r="EZN58" s="8"/>
      <c r="EZO58" s="8"/>
      <c r="EZP58" s="32"/>
      <c r="EZQ58" s="8"/>
      <c r="EZR58" s="6"/>
      <c r="EZS58" s="57"/>
      <c r="EZT58" s="57"/>
      <c r="EZU58" s="8"/>
      <c r="EZV58" s="8"/>
      <c r="EZW58" s="32"/>
      <c r="EZX58" s="8"/>
      <c r="EZY58" s="6"/>
      <c r="EZZ58" s="57"/>
      <c r="FAA58" s="57"/>
      <c r="FAB58" s="8"/>
      <c r="FAC58" s="8"/>
      <c r="FAD58" s="32"/>
      <c r="FAE58" s="8"/>
      <c r="FAF58" s="6"/>
      <c r="FAG58" s="57"/>
      <c r="FAH58" s="57"/>
      <c r="FAI58" s="8"/>
      <c r="FAJ58" s="8"/>
      <c r="FAK58" s="32"/>
      <c r="FAL58" s="8"/>
      <c r="FAM58" s="6"/>
      <c r="FAN58" s="57"/>
      <c r="FAO58" s="57"/>
      <c r="FAP58" s="8"/>
      <c r="FAQ58" s="8"/>
      <c r="FAR58" s="32"/>
      <c r="FAS58" s="8"/>
      <c r="FAT58" s="6"/>
      <c r="FAU58" s="57"/>
      <c r="FAV58" s="57"/>
      <c r="FAW58" s="8"/>
      <c r="FAX58" s="8"/>
      <c r="FAY58" s="32"/>
      <c r="FAZ58" s="8"/>
      <c r="FBA58" s="6"/>
      <c r="FBB58" s="57"/>
      <c r="FBC58" s="57"/>
      <c r="FBD58" s="8"/>
      <c r="FBE58" s="8"/>
      <c r="FBF58" s="32"/>
      <c r="FBG58" s="8"/>
      <c r="FBH58" s="6"/>
      <c r="FBI58" s="57"/>
      <c r="FBJ58" s="57"/>
      <c r="FBK58" s="8"/>
      <c r="FBL58" s="8"/>
      <c r="FBM58" s="32"/>
      <c r="FBN58" s="8"/>
      <c r="FBO58" s="6"/>
      <c r="FBP58" s="57"/>
      <c r="FBQ58" s="57"/>
      <c r="FBR58" s="8"/>
      <c r="FBS58" s="8"/>
      <c r="FBT58" s="32"/>
      <c r="FBU58" s="8"/>
      <c r="FBV58" s="6"/>
      <c r="FBW58" s="57"/>
      <c r="FBX58" s="57"/>
      <c r="FBY58" s="8"/>
      <c r="FBZ58" s="8"/>
      <c r="FCA58" s="32"/>
      <c r="FCB58" s="8"/>
      <c r="FCC58" s="6"/>
      <c r="FCD58" s="57"/>
      <c r="FCE58" s="57"/>
      <c r="FCF58" s="8"/>
      <c r="FCG58" s="8"/>
      <c r="FCH58" s="32"/>
      <c r="FCI58" s="8"/>
      <c r="FCJ58" s="6"/>
      <c r="FCK58" s="57"/>
      <c r="FCL58" s="57"/>
      <c r="FCM58" s="8"/>
      <c r="FCN58" s="8"/>
      <c r="FCO58" s="32"/>
      <c r="FCP58" s="8"/>
      <c r="FCQ58" s="6"/>
      <c r="FCR58" s="57"/>
      <c r="FCS58" s="57"/>
      <c r="FCT58" s="8"/>
      <c r="FCU58" s="8"/>
      <c r="FCV58" s="32"/>
      <c r="FCW58" s="8"/>
      <c r="FCX58" s="6"/>
      <c r="FCY58" s="57"/>
      <c r="FCZ58" s="57"/>
      <c r="FDA58" s="8"/>
      <c r="FDB58" s="8"/>
      <c r="FDC58" s="32"/>
      <c r="FDD58" s="8"/>
      <c r="FDE58" s="6"/>
      <c r="FDF58" s="57"/>
      <c r="FDG58" s="57"/>
      <c r="FDH58" s="8"/>
      <c r="FDI58" s="8"/>
      <c r="FDJ58" s="32"/>
      <c r="FDK58" s="8"/>
      <c r="FDL58" s="6"/>
      <c r="FDM58" s="57"/>
      <c r="FDN58" s="57"/>
      <c r="FDO58" s="8"/>
      <c r="FDP58" s="8"/>
      <c r="FDQ58" s="32"/>
      <c r="FDR58" s="8"/>
      <c r="FDS58" s="6"/>
      <c r="FDT58" s="57"/>
      <c r="FDU58" s="57"/>
      <c r="FDV58" s="8"/>
      <c r="FDW58" s="8"/>
      <c r="FDX58" s="32"/>
      <c r="FDY58" s="8"/>
      <c r="FDZ58" s="6"/>
      <c r="FEA58" s="57"/>
      <c r="FEB58" s="57"/>
      <c r="FEC58" s="8"/>
      <c r="FED58" s="8"/>
      <c r="FEE58" s="32"/>
      <c r="FEF58" s="8"/>
      <c r="FEG58" s="6"/>
      <c r="FEH58" s="57"/>
      <c r="FEI58" s="57"/>
      <c r="FEJ58" s="8"/>
      <c r="FEK58" s="8"/>
      <c r="FEL58" s="32"/>
      <c r="FEM58" s="8"/>
      <c r="FEN58" s="6"/>
      <c r="FEO58" s="57"/>
      <c r="FEP58" s="57"/>
      <c r="FEQ58" s="8"/>
      <c r="FER58" s="8"/>
      <c r="FES58" s="32"/>
      <c r="FET58" s="8"/>
      <c r="FEU58" s="6"/>
      <c r="FEV58" s="57"/>
      <c r="FEW58" s="57"/>
      <c r="FEX58" s="8"/>
      <c r="FEY58" s="8"/>
      <c r="FEZ58" s="32"/>
      <c r="FFA58" s="8"/>
      <c r="FFB58" s="6"/>
      <c r="FFC58" s="57"/>
      <c r="FFD58" s="57"/>
      <c r="FFE58" s="8"/>
      <c r="FFF58" s="8"/>
      <c r="FFG58" s="32"/>
      <c r="FFH58" s="8"/>
      <c r="FFI58" s="6"/>
      <c r="FFJ58" s="57"/>
      <c r="FFK58" s="57"/>
      <c r="FFL58" s="8"/>
      <c r="FFM58" s="8"/>
      <c r="FFN58" s="32"/>
      <c r="FFO58" s="8"/>
      <c r="FFP58" s="6"/>
      <c r="FFQ58" s="57"/>
      <c r="FFR58" s="57"/>
      <c r="FFS58" s="8"/>
      <c r="FFT58" s="8"/>
      <c r="FFU58" s="32"/>
      <c r="FFV58" s="8"/>
      <c r="FFW58" s="6"/>
      <c r="FFX58" s="57"/>
      <c r="FFY58" s="57"/>
      <c r="FFZ58" s="8"/>
      <c r="FGA58" s="8"/>
      <c r="FGB58" s="32"/>
      <c r="FGC58" s="8"/>
      <c r="FGD58" s="6"/>
      <c r="FGE58" s="57"/>
      <c r="FGF58" s="57"/>
      <c r="FGG58" s="8"/>
      <c r="FGH58" s="8"/>
      <c r="FGI58" s="32"/>
      <c r="FGJ58" s="8"/>
      <c r="FGK58" s="6"/>
      <c r="FGL58" s="57"/>
      <c r="FGM58" s="57"/>
      <c r="FGN58" s="8"/>
      <c r="FGO58" s="8"/>
      <c r="FGP58" s="32"/>
      <c r="FGQ58" s="8"/>
      <c r="FGR58" s="6"/>
      <c r="FGS58" s="57"/>
      <c r="FGT58" s="57"/>
      <c r="FGU58" s="8"/>
      <c r="FGV58" s="8"/>
      <c r="FGW58" s="32"/>
      <c r="FGX58" s="8"/>
      <c r="FGY58" s="6"/>
      <c r="FGZ58" s="57"/>
      <c r="FHA58" s="57"/>
      <c r="FHB58" s="8"/>
      <c r="FHC58" s="8"/>
      <c r="FHD58" s="32"/>
      <c r="FHE58" s="8"/>
      <c r="FHF58" s="6"/>
      <c r="FHG58" s="57"/>
      <c r="FHH58" s="57"/>
      <c r="FHI58" s="8"/>
      <c r="FHJ58" s="8"/>
      <c r="FHK58" s="32"/>
      <c r="FHL58" s="8"/>
      <c r="FHM58" s="6"/>
      <c r="FHN58" s="57"/>
      <c r="FHO58" s="57"/>
      <c r="FHP58" s="8"/>
      <c r="FHQ58" s="8"/>
      <c r="FHR58" s="32"/>
      <c r="FHS58" s="8"/>
      <c r="FHT58" s="6"/>
      <c r="FHU58" s="57"/>
      <c r="FHV58" s="57"/>
      <c r="FHW58" s="8"/>
      <c r="FHX58" s="8"/>
      <c r="FHY58" s="32"/>
      <c r="FHZ58" s="8"/>
      <c r="FIA58" s="6"/>
      <c r="FIB58" s="57"/>
      <c r="FIC58" s="57"/>
      <c r="FID58" s="8"/>
      <c r="FIE58" s="8"/>
      <c r="FIF58" s="32"/>
      <c r="FIG58" s="8"/>
      <c r="FIH58" s="6"/>
      <c r="FII58" s="57"/>
      <c r="FIJ58" s="57"/>
      <c r="FIK58" s="8"/>
      <c r="FIL58" s="8"/>
      <c r="FIM58" s="32"/>
      <c r="FIN58" s="8"/>
      <c r="FIO58" s="6"/>
      <c r="FIP58" s="57"/>
      <c r="FIQ58" s="57"/>
      <c r="FIR58" s="8"/>
      <c r="FIS58" s="8"/>
      <c r="FIT58" s="32"/>
      <c r="FIU58" s="8"/>
      <c r="FIV58" s="6"/>
      <c r="FIW58" s="57"/>
      <c r="FIX58" s="57"/>
      <c r="FIY58" s="8"/>
      <c r="FIZ58" s="8"/>
      <c r="FJA58" s="32"/>
      <c r="FJB58" s="8"/>
      <c r="FJC58" s="6"/>
      <c r="FJD58" s="57"/>
      <c r="FJE58" s="57"/>
      <c r="FJF58" s="8"/>
      <c r="FJG58" s="8"/>
      <c r="FJH58" s="32"/>
      <c r="FJI58" s="8"/>
      <c r="FJJ58" s="6"/>
      <c r="FJK58" s="57"/>
      <c r="FJL58" s="57"/>
      <c r="FJM58" s="8"/>
      <c r="FJN58" s="8"/>
      <c r="FJO58" s="32"/>
      <c r="FJP58" s="8"/>
      <c r="FJQ58" s="6"/>
      <c r="FJR58" s="57"/>
      <c r="FJS58" s="57"/>
      <c r="FJT58" s="8"/>
      <c r="FJU58" s="8"/>
      <c r="FJV58" s="32"/>
      <c r="FJW58" s="8"/>
      <c r="FJX58" s="6"/>
      <c r="FJY58" s="57"/>
      <c r="FJZ58" s="57"/>
      <c r="FKA58" s="8"/>
      <c r="FKB58" s="8"/>
      <c r="FKC58" s="32"/>
      <c r="FKD58" s="8"/>
      <c r="FKE58" s="6"/>
      <c r="FKF58" s="57"/>
      <c r="FKG58" s="57"/>
      <c r="FKH58" s="8"/>
      <c r="FKI58" s="8"/>
      <c r="FKJ58" s="32"/>
      <c r="FKK58" s="8"/>
      <c r="FKL58" s="6"/>
      <c r="FKM58" s="57"/>
      <c r="FKN58" s="57"/>
      <c r="FKO58" s="8"/>
      <c r="FKP58" s="8"/>
      <c r="FKQ58" s="32"/>
      <c r="FKR58" s="8"/>
      <c r="FKS58" s="6"/>
      <c r="FKT58" s="57"/>
      <c r="FKU58" s="57"/>
      <c r="FKV58" s="8"/>
      <c r="FKW58" s="8"/>
      <c r="FKX58" s="32"/>
      <c r="FKY58" s="8"/>
      <c r="FKZ58" s="6"/>
      <c r="FLA58" s="57"/>
      <c r="FLB58" s="57"/>
      <c r="FLC58" s="8"/>
      <c r="FLD58" s="8"/>
      <c r="FLE58" s="32"/>
      <c r="FLF58" s="8"/>
      <c r="FLG58" s="6"/>
      <c r="FLH58" s="57"/>
      <c r="FLI58" s="57"/>
      <c r="FLJ58" s="8"/>
      <c r="FLK58" s="8"/>
      <c r="FLL58" s="32"/>
      <c r="FLM58" s="8"/>
      <c r="FLN58" s="6"/>
      <c r="FLO58" s="57"/>
      <c r="FLP58" s="57"/>
      <c r="FLQ58" s="8"/>
      <c r="FLR58" s="8"/>
      <c r="FLS58" s="32"/>
      <c r="FLT58" s="8"/>
      <c r="FLU58" s="6"/>
      <c r="FLV58" s="57"/>
      <c r="FLW58" s="57"/>
      <c r="FLX58" s="8"/>
      <c r="FLY58" s="8"/>
      <c r="FLZ58" s="32"/>
      <c r="FMA58" s="8"/>
      <c r="FMB58" s="6"/>
      <c r="FMC58" s="57"/>
      <c r="FMD58" s="57"/>
      <c r="FME58" s="8"/>
      <c r="FMF58" s="8"/>
      <c r="FMG58" s="32"/>
      <c r="FMH58" s="8"/>
      <c r="FMI58" s="6"/>
      <c r="FMJ58" s="57"/>
      <c r="FMK58" s="57"/>
      <c r="FML58" s="8"/>
      <c r="FMM58" s="8"/>
      <c r="FMN58" s="32"/>
      <c r="FMO58" s="8"/>
      <c r="FMP58" s="6"/>
      <c r="FMQ58" s="57"/>
      <c r="FMR58" s="57"/>
      <c r="FMS58" s="8"/>
      <c r="FMT58" s="8"/>
      <c r="FMU58" s="32"/>
      <c r="FMV58" s="8"/>
      <c r="FMW58" s="6"/>
      <c r="FMX58" s="57"/>
      <c r="FMY58" s="57"/>
      <c r="FMZ58" s="8"/>
      <c r="FNA58" s="8"/>
      <c r="FNB58" s="32"/>
      <c r="FNC58" s="8"/>
      <c r="FND58" s="6"/>
      <c r="FNE58" s="57"/>
      <c r="FNF58" s="57"/>
      <c r="FNG58" s="8"/>
      <c r="FNH58" s="8"/>
      <c r="FNI58" s="32"/>
      <c r="FNJ58" s="8"/>
      <c r="FNK58" s="6"/>
      <c r="FNL58" s="57"/>
      <c r="FNM58" s="57"/>
      <c r="FNN58" s="8"/>
      <c r="FNO58" s="8"/>
      <c r="FNP58" s="32"/>
      <c r="FNQ58" s="8"/>
      <c r="FNR58" s="6"/>
      <c r="FNS58" s="57"/>
      <c r="FNT58" s="57"/>
      <c r="FNU58" s="8"/>
      <c r="FNV58" s="8"/>
      <c r="FNW58" s="32"/>
      <c r="FNX58" s="8"/>
      <c r="FNY58" s="6"/>
      <c r="FNZ58" s="57"/>
      <c r="FOA58" s="57"/>
      <c r="FOB58" s="8"/>
      <c r="FOC58" s="8"/>
      <c r="FOD58" s="32"/>
      <c r="FOE58" s="8"/>
      <c r="FOF58" s="6"/>
      <c r="FOG58" s="57"/>
      <c r="FOH58" s="57"/>
      <c r="FOI58" s="8"/>
      <c r="FOJ58" s="8"/>
      <c r="FOK58" s="32"/>
      <c r="FOL58" s="8"/>
      <c r="FOM58" s="6"/>
      <c r="FON58" s="57"/>
      <c r="FOO58" s="57"/>
      <c r="FOP58" s="8"/>
      <c r="FOQ58" s="8"/>
      <c r="FOR58" s="32"/>
      <c r="FOS58" s="8"/>
      <c r="FOT58" s="6"/>
      <c r="FOU58" s="57"/>
      <c r="FOV58" s="57"/>
      <c r="FOW58" s="8"/>
      <c r="FOX58" s="8"/>
      <c r="FOY58" s="32"/>
      <c r="FOZ58" s="8"/>
      <c r="FPA58" s="6"/>
      <c r="FPB58" s="57"/>
      <c r="FPC58" s="57"/>
      <c r="FPD58" s="8"/>
      <c r="FPE58" s="8"/>
      <c r="FPF58" s="32"/>
      <c r="FPG58" s="8"/>
      <c r="FPH58" s="6"/>
      <c r="FPI58" s="57"/>
      <c r="FPJ58" s="57"/>
      <c r="FPK58" s="8"/>
      <c r="FPL58" s="8"/>
      <c r="FPM58" s="32"/>
      <c r="FPN58" s="8"/>
      <c r="FPO58" s="6"/>
      <c r="FPP58" s="57"/>
      <c r="FPQ58" s="57"/>
      <c r="FPR58" s="8"/>
      <c r="FPS58" s="8"/>
      <c r="FPT58" s="32"/>
      <c r="FPU58" s="8"/>
      <c r="FPV58" s="6"/>
      <c r="FPW58" s="57"/>
      <c r="FPX58" s="57"/>
      <c r="FPY58" s="8"/>
      <c r="FPZ58" s="8"/>
      <c r="FQA58" s="32"/>
      <c r="FQB58" s="8"/>
      <c r="FQC58" s="6"/>
      <c r="FQD58" s="57"/>
      <c r="FQE58" s="57"/>
      <c r="FQF58" s="8"/>
      <c r="FQG58" s="8"/>
      <c r="FQH58" s="32"/>
      <c r="FQI58" s="8"/>
      <c r="FQJ58" s="6"/>
      <c r="FQK58" s="57"/>
      <c r="FQL58" s="57"/>
      <c r="FQM58" s="8"/>
      <c r="FQN58" s="8"/>
      <c r="FQO58" s="32"/>
      <c r="FQP58" s="8"/>
      <c r="FQQ58" s="6"/>
      <c r="FQR58" s="57"/>
      <c r="FQS58" s="57"/>
      <c r="FQT58" s="8"/>
      <c r="FQU58" s="8"/>
      <c r="FQV58" s="32"/>
      <c r="FQW58" s="8"/>
      <c r="FQX58" s="6"/>
      <c r="FQY58" s="57"/>
      <c r="FQZ58" s="57"/>
      <c r="FRA58" s="8"/>
      <c r="FRB58" s="8"/>
      <c r="FRC58" s="32"/>
      <c r="FRD58" s="8"/>
      <c r="FRE58" s="6"/>
      <c r="FRF58" s="57"/>
      <c r="FRG58" s="57"/>
      <c r="FRH58" s="8"/>
      <c r="FRI58" s="8"/>
      <c r="FRJ58" s="32"/>
      <c r="FRK58" s="8"/>
      <c r="FRL58" s="6"/>
      <c r="FRM58" s="57"/>
      <c r="FRN58" s="57"/>
      <c r="FRO58" s="8"/>
      <c r="FRP58" s="8"/>
      <c r="FRQ58" s="32"/>
      <c r="FRR58" s="8"/>
      <c r="FRS58" s="6"/>
      <c r="FRT58" s="57"/>
      <c r="FRU58" s="57"/>
      <c r="FRV58" s="8"/>
      <c r="FRW58" s="8"/>
      <c r="FRX58" s="32"/>
      <c r="FRY58" s="8"/>
      <c r="FRZ58" s="6"/>
      <c r="FSA58" s="57"/>
      <c r="FSB58" s="57"/>
      <c r="FSC58" s="8"/>
      <c r="FSD58" s="8"/>
      <c r="FSE58" s="32"/>
      <c r="FSF58" s="8"/>
      <c r="FSG58" s="6"/>
      <c r="FSH58" s="57"/>
      <c r="FSI58" s="57"/>
      <c r="FSJ58" s="8"/>
      <c r="FSK58" s="8"/>
      <c r="FSL58" s="32"/>
      <c r="FSM58" s="8"/>
      <c r="FSN58" s="6"/>
      <c r="FSO58" s="57"/>
      <c r="FSP58" s="57"/>
      <c r="FSQ58" s="8"/>
      <c r="FSR58" s="8"/>
      <c r="FSS58" s="32"/>
      <c r="FST58" s="8"/>
      <c r="FSU58" s="6"/>
      <c r="FSV58" s="57"/>
      <c r="FSW58" s="57"/>
      <c r="FSX58" s="8"/>
      <c r="FSY58" s="8"/>
      <c r="FSZ58" s="32"/>
      <c r="FTA58" s="8"/>
      <c r="FTB58" s="6"/>
      <c r="FTC58" s="57"/>
      <c r="FTD58" s="57"/>
      <c r="FTE58" s="8"/>
      <c r="FTF58" s="8"/>
      <c r="FTG58" s="32"/>
      <c r="FTH58" s="8"/>
      <c r="FTI58" s="6"/>
      <c r="FTJ58" s="57"/>
      <c r="FTK58" s="57"/>
      <c r="FTL58" s="8"/>
      <c r="FTM58" s="8"/>
      <c r="FTN58" s="32"/>
      <c r="FTO58" s="8"/>
      <c r="FTP58" s="6"/>
      <c r="FTQ58" s="57"/>
      <c r="FTR58" s="57"/>
      <c r="FTS58" s="8"/>
      <c r="FTT58" s="8"/>
      <c r="FTU58" s="32"/>
      <c r="FTV58" s="8"/>
      <c r="FTW58" s="6"/>
      <c r="FTX58" s="57"/>
      <c r="FTY58" s="57"/>
      <c r="FTZ58" s="8"/>
      <c r="FUA58" s="8"/>
      <c r="FUB58" s="32"/>
      <c r="FUC58" s="8"/>
      <c r="FUD58" s="6"/>
      <c r="FUE58" s="57"/>
      <c r="FUF58" s="57"/>
      <c r="FUG58" s="8"/>
      <c r="FUH58" s="8"/>
      <c r="FUI58" s="32"/>
      <c r="FUJ58" s="8"/>
      <c r="FUK58" s="6"/>
      <c r="FUL58" s="57"/>
      <c r="FUM58" s="57"/>
      <c r="FUN58" s="8"/>
      <c r="FUO58" s="8"/>
      <c r="FUP58" s="32"/>
      <c r="FUQ58" s="8"/>
      <c r="FUR58" s="6"/>
      <c r="FUS58" s="57"/>
      <c r="FUT58" s="57"/>
      <c r="FUU58" s="8"/>
      <c r="FUV58" s="8"/>
      <c r="FUW58" s="32"/>
      <c r="FUX58" s="8"/>
      <c r="FUY58" s="6"/>
      <c r="FUZ58" s="57"/>
      <c r="FVA58" s="57"/>
      <c r="FVB58" s="8"/>
      <c r="FVC58" s="8"/>
      <c r="FVD58" s="32"/>
      <c r="FVE58" s="8"/>
      <c r="FVF58" s="6"/>
      <c r="FVG58" s="57"/>
      <c r="FVH58" s="57"/>
      <c r="FVI58" s="8"/>
      <c r="FVJ58" s="8"/>
      <c r="FVK58" s="32"/>
      <c r="FVL58" s="8"/>
      <c r="FVM58" s="6"/>
      <c r="FVN58" s="57"/>
      <c r="FVO58" s="57"/>
      <c r="FVP58" s="8"/>
      <c r="FVQ58" s="8"/>
      <c r="FVR58" s="32"/>
      <c r="FVS58" s="8"/>
      <c r="FVT58" s="6"/>
      <c r="FVU58" s="57"/>
      <c r="FVV58" s="57"/>
      <c r="FVW58" s="8"/>
      <c r="FVX58" s="8"/>
      <c r="FVY58" s="32"/>
      <c r="FVZ58" s="8"/>
      <c r="FWA58" s="6"/>
      <c r="FWB58" s="57"/>
      <c r="FWC58" s="57"/>
      <c r="FWD58" s="8"/>
      <c r="FWE58" s="8"/>
      <c r="FWF58" s="32"/>
      <c r="FWG58" s="8"/>
      <c r="FWH58" s="6"/>
      <c r="FWI58" s="57"/>
      <c r="FWJ58" s="57"/>
      <c r="FWK58" s="8"/>
      <c r="FWL58" s="8"/>
      <c r="FWM58" s="32"/>
      <c r="FWN58" s="8"/>
      <c r="FWO58" s="6"/>
      <c r="FWP58" s="57"/>
      <c r="FWQ58" s="57"/>
      <c r="FWR58" s="8"/>
      <c r="FWS58" s="8"/>
      <c r="FWT58" s="32"/>
      <c r="FWU58" s="8"/>
      <c r="FWV58" s="6"/>
      <c r="FWW58" s="57"/>
      <c r="FWX58" s="57"/>
      <c r="FWY58" s="8"/>
      <c r="FWZ58" s="8"/>
      <c r="FXA58" s="32"/>
      <c r="FXB58" s="8"/>
      <c r="FXC58" s="6"/>
      <c r="FXD58" s="57"/>
      <c r="FXE58" s="57"/>
      <c r="FXF58" s="8"/>
      <c r="FXG58" s="8"/>
      <c r="FXH58" s="32"/>
      <c r="FXI58" s="8"/>
      <c r="FXJ58" s="6"/>
      <c r="FXK58" s="57"/>
      <c r="FXL58" s="57"/>
      <c r="FXM58" s="8"/>
      <c r="FXN58" s="8"/>
      <c r="FXO58" s="32"/>
      <c r="FXP58" s="8"/>
      <c r="FXQ58" s="6"/>
      <c r="FXR58" s="57"/>
      <c r="FXS58" s="57"/>
      <c r="FXT58" s="8"/>
      <c r="FXU58" s="8"/>
      <c r="FXV58" s="32"/>
      <c r="FXW58" s="8"/>
      <c r="FXX58" s="6"/>
      <c r="FXY58" s="57"/>
      <c r="FXZ58" s="57"/>
      <c r="FYA58" s="8"/>
      <c r="FYB58" s="8"/>
      <c r="FYC58" s="32"/>
      <c r="FYD58" s="8"/>
      <c r="FYE58" s="6"/>
      <c r="FYF58" s="57"/>
      <c r="FYG58" s="57"/>
      <c r="FYH58" s="8"/>
      <c r="FYI58" s="8"/>
      <c r="FYJ58" s="32"/>
      <c r="FYK58" s="8"/>
      <c r="FYL58" s="6"/>
      <c r="FYM58" s="57"/>
      <c r="FYN58" s="57"/>
      <c r="FYO58" s="8"/>
      <c r="FYP58" s="8"/>
      <c r="FYQ58" s="32"/>
      <c r="FYR58" s="8"/>
      <c r="FYS58" s="6"/>
      <c r="FYT58" s="57"/>
      <c r="FYU58" s="57"/>
      <c r="FYV58" s="8"/>
      <c r="FYW58" s="8"/>
      <c r="FYX58" s="32"/>
      <c r="FYY58" s="8"/>
      <c r="FYZ58" s="6"/>
      <c r="FZA58" s="57"/>
      <c r="FZB58" s="57"/>
      <c r="FZC58" s="8"/>
      <c r="FZD58" s="8"/>
      <c r="FZE58" s="32"/>
      <c r="FZF58" s="8"/>
      <c r="FZG58" s="6"/>
      <c r="FZH58" s="57"/>
      <c r="FZI58" s="57"/>
      <c r="FZJ58" s="8"/>
      <c r="FZK58" s="8"/>
      <c r="FZL58" s="32"/>
      <c r="FZM58" s="8"/>
      <c r="FZN58" s="6"/>
      <c r="FZO58" s="57"/>
      <c r="FZP58" s="57"/>
      <c r="FZQ58" s="8"/>
      <c r="FZR58" s="8"/>
      <c r="FZS58" s="32"/>
      <c r="FZT58" s="8"/>
      <c r="FZU58" s="6"/>
      <c r="FZV58" s="57"/>
      <c r="FZW58" s="57"/>
      <c r="FZX58" s="8"/>
      <c r="FZY58" s="8"/>
      <c r="FZZ58" s="32"/>
      <c r="GAA58" s="8"/>
      <c r="GAB58" s="6"/>
      <c r="GAC58" s="57"/>
      <c r="GAD58" s="57"/>
      <c r="GAE58" s="8"/>
      <c r="GAF58" s="8"/>
      <c r="GAG58" s="32"/>
      <c r="GAH58" s="8"/>
      <c r="GAI58" s="6"/>
      <c r="GAJ58" s="57"/>
      <c r="GAK58" s="57"/>
      <c r="GAL58" s="8"/>
      <c r="GAM58" s="8"/>
      <c r="GAN58" s="32"/>
      <c r="GAO58" s="8"/>
      <c r="GAP58" s="6"/>
      <c r="GAQ58" s="57"/>
      <c r="GAR58" s="57"/>
      <c r="GAS58" s="8"/>
      <c r="GAT58" s="8"/>
      <c r="GAU58" s="32"/>
      <c r="GAV58" s="8"/>
      <c r="GAW58" s="6"/>
      <c r="GAX58" s="57"/>
      <c r="GAY58" s="57"/>
      <c r="GAZ58" s="8"/>
      <c r="GBA58" s="8"/>
      <c r="GBB58" s="32"/>
      <c r="GBC58" s="8"/>
      <c r="GBD58" s="6"/>
      <c r="GBE58" s="57"/>
      <c r="GBF58" s="57"/>
      <c r="GBG58" s="8"/>
      <c r="GBH58" s="8"/>
      <c r="GBI58" s="32"/>
      <c r="GBJ58" s="8"/>
      <c r="GBK58" s="6"/>
      <c r="GBL58" s="57"/>
      <c r="GBM58" s="57"/>
      <c r="GBN58" s="8"/>
      <c r="GBO58" s="8"/>
      <c r="GBP58" s="32"/>
      <c r="GBQ58" s="8"/>
      <c r="GBR58" s="6"/>
      <c r="GBS58" s="57"/>
      <c r="GBT58" s="57"/>
      <c r="GBU58" s="8"/>
      <c r="GBV58" s="8"/>
      <c r="GBW58" s="32"/>
      <c r="GBX58" s="8"/>
      <c r="GBY58" s="6"/>
      <c r="GBZ58" s="57"/>
      <c r="GCA58" s="57"/>
      <c r="GCB58" s="8"/>
      <c r="GCC58" s="8"/>
      <c r="GCD58" s="32"/>
      <c r="GCE58" s="8"/>
      <c r="GCF58" s="6"/>
      <c r="GCG58" s="57"/>
      <c r="GCH58" s="57"/>
      <c r="GCI58" s="8"/>
      <c r="GCJ58" s="8"/>
      <c r="GCK58" s="32"/>
      <c r="GCL58" s="8"/>
      <c r="GCM58" s="6"/>
      <c r="GCN58" s="57"/>
      <c r="GCO58" s="57"/>
      <c r="GCP58" s="8"/>
      <c r="GCQ58" s="8"/>
      <c r="GCR58" s="32"/>
      <c r="GCS58" s="8"/>
      <c r="GCT58" s="6"/>
      <c r="GCU58" s="57"/>
      <c r="GCV58" s="57"/>
      <c r="GCW58" s="8"/>
      <c r="GCX58" s="8"/>
      <c r="GCY58" s="32"/>
      <c r="GCZ58" s="8"/>
      <c r="GDA58" s="6"/>
      <c r="GDB58" s="57"/>
      <c r="GDC58" s="57"/>
      <c r="GDD58" s="8"/>
      <c r="GDE58" s="8"/>
      <c r="GDF58" s="32"/>
      <c r="GDG58" s="8"/>
      <c r="GDH58" s="6"/>
      <c r="GDI58" s="57"/>
      <c r="GDJ58" s="57"/>
      <c r="GDK58" s="8"/>
      <c r="GDL58" s="8"/>
      <c r="GDM58" s="32"/>
      <c r="GDN58" s="8"/>
      <c r="GDO58" s="6"/>
      <c r="GDP58" s="57"/>
      <c r="GDQ58" s="57"/>
      <c r="GDR58" s="8"/>
      <c r="GDS58" s="8"/>
      <c r="GDT58" s="32"/>
      <c r="GDU58" s="8"/>
      <c r="GDV58" s="6"/>
      <c r="GDW58" s="57"/>
      <c r="GDX58" s="57"/>
      <c r="GDY58" s="8"/>
      <c r="GDZ58" s="8"/>
      <c r="GEA58" s="32"/>
      <c r="GEB58" s="8"/>
      <c r="GEC58" s="6"/>
      <c r="GED58" s="57"/>
      <c r="GEE58" s="57"/>
      <c r="GEF58" s="8"/>
      <c r="GEG58" s="8"/>
      <c r="GEH58" s="32"/>
      <c r="GEI58" s="8"/>
      <c r="GEJ58" s="6"/>
      <c r="GEK58" s="57"/>
      <c r="GEL58" s="57"/>
      <c r="GEM58" s="8"/>
      <c r="GEN58" s="8"/>
      <c r="GEO58" s="32"/>
      <c r="GEP58" s="8"/>
      <c r="GEQ58" s="6"/>
      <c r="GER58" s="57"/>
      <c r="GES58" s="57"/>
      <c r="GET58" s="8"/>
      <c r="GEU58" s="8"/>
      <c r="GEV58" s="32"/>
      <c r="GEW58" s="8"/>
      <c r="GEX58" s="6"/>
      <c r="GEY58" s="57"/>
      <c r="GEZ58" s="57"/>
      <c r="GFA58" s="8"/>
      <c r="GFB58" s="8"/>
      <c r="GFC58" s="32"/>
      <c r="GFD58" s="8"/>
      <c r="GFE58" s="6"/>
      <c r="GFF58" s="57"/>
      <c r="GFG58" s="57"/>
      <c r="GFH58" s="8"/>
      <c r="GFI58" s="8"/>
      <c r="GFJ58" s="32"/>
      <c r="GFK58" s="8"/>
      <c r="GFL58" s="6"/>
      <c r="GFM58" s="57"/>
      <c r="GFN58" s="57"/>
      <c r="GFO58" s="8"/>
      <c r="GFP58" s="8"/>
      <c r="GFQ58" s="32"/>
      <c r="GFR58" s="8"/>
      <c r="GFS58" s="6"/>
      <c r="GFT58" s="57"/>
      <c r="GFU58" s="57"/>
      <c r="GFV58" s="8"/>
      <c r="GFW58" s="8"/>
      <c r="GFX58" s="32"/>
      <c r="GFY58" s="8"/>
      <c r="GFZ58" s="6"/>
      <c r="GGA58" s="57"/>
      <c r="GGB58" s="57"/>
      <c r="GGC58" s="8"/>
      <c r="GGD58" s="8"/>
      <c r="GGE58" s="32"/>
      <c r="GGF58" s="8"/>
      <c r="GGG58" s="6"/>
      <c r="GGH58" s="57"/>
      <c r="GGI58" s="57"/>
      <c r="GGJ58" s="8"/>
      <c r="GGK58" s="8"/>
      <c r="GGL58" s="32"/>
      <c r="GGM58" s="8"/>
      <c r="GGN58" s="6"/>
      <c r="GGO58" s="57"/>
      <c r="GGP58" s="57"/>
      <c r="GGQ58" s="8"/>
      <c r="GGR58" s="8"/>
      <c r="GGS58" s="32"/>
      <c r="GGT58" s="8"/>
      <c r="GGU58" s="6"/>
      <c r="GGV58" s="57"/>
      <c r="GGW58" s="57"/>
      <c r="GGX58" s="8"/>
      <c r="GGY58" s="8"/>
      <c r="GGZ58" s="32"/>
      <c r="GHA58" s="8"/>
      <c r="GHB58" s="6"/>
      <c r="GHC58" s="57"/>
      <c r="GHD58" s="57"/>
      <c r="GHE58" s="8"/>
      <c r="GHF58" s="8"/>
      <c r="GHG58" s="32"/>
      <c r="GHH58" s="8"/>
      <c r="GHI58" s="6"/>
      <c r="GHJ58" s="57"/>
      <c r="GHK58" s="57"/>
      <c r="GHL58" s="8"/>
      <c r="GHM58" s="8"/>
      <c r="GHN58" s="32"/>
      <c r="GHO58" s="8"/>
      <c r="GHP58" s="6"/>
      <c r="GHQ58" s="57"/>
      <c r="GHR58" s="57"/>
      <c r="GHS58" s="8"/>
      <c r="GHT58" s="8"/>
      <c r="GHU58" s="32"/>
      <c r="GHV58" s="8"/>
      <c r="GHW58" s="6"/>
      <c r="GHX58" s="57"/>
      <c r="GHY58" s="57"/>
      <c r="GHZ58" s="8"/>
      <c r="GIA58" s="8"/>
      <c r="GIB58" s="32"/>
      <c r="GIC58" s="8"/>
      <c r="GID58" s="6"/>
      <c r="GIE58" s="57"/>
      <c r="GIF58" s="57"/>
      <c r="GIG58" s="8"/>
      <c r="GIH58" s="8"/>
      <c r="GII58" s="32"/>
      <c r="GIJ58" s="8"/>
      <c r="GIK58" s="6"/>
      <c r="GIL58" s="57"/>
      <c r="GIM58" s="57"/>
      <c r="GIN58" s="8"/>
      <c r="GIO58" s="8"/>
      <c r="GIP58" s="32"/>
      <c r="GIQ58" s="8"/>
      <c r="GIR58" s="6"/>
      <c r="GIS58" s="57"/>
      <c r="GIT58" s="57"/>
      <c r="GIU58" s="8"/>
      <c r="GIV58" s="8"/>
      <c r="GIW58" s="32"/>
      <c r="GIX58" s="8"/>
      <c r="GIY58" s="6"/>
      <c r="GIZ58" s="57"/>
      <c r="GJA58" s="57"/>
      <c r="GJB58" s="8"/>
      <c r="GJC58" s="8"/>
      <c r="GJD58" s="32"/>
      <c r="GJE58" s="8"/>
      <c r="GJF58" s="6"/>
      <c r="GJG58" s="57"/>
      <c r="GJH58" s="57"/>
      <c r="GJI58" s="8"/>
      <c r="GJJ58" s="8"/>
      <c r="GJK58" s="32"/>
      <c r="GJL58" s="8"/>
      <c r="GJM58" s="6"/>
      <c r="GJN58" s="57"/>
      <c r="GJO58" s="57"/>
      <c r="GJP58" s="8"/>
      <c r="GJQ58" s="8"/>
      <c r="GJR58" s="32"/>
      <c r="GJS58" s="8"/>
      <c r="GJT58" s="6"/>
      <c r="GJU58" s="57"/>
      <c r="GJV58" s="57"/>
      <c r="GJW58" s="8"/>
      <c r="GJX58" s="8"/>
      <c r="GJY58" s="32"/>
      <c r="GJZ58" s="8"/>
      <c r="GKA58" s="6"/>
      <c r="GKB58" s="57"/>
      <c r="GKC58" s="57"/>
      <c r="GKD58" s="8"/>
      <c r="GKE58" s="8"/>
      <c r="GKF58" s="32"/>
      <c r="GKG58" s="8"/>
      <c r="GKH58" s="6"/>
      <c r="GKI58" s="57"/>
      <c r="GKJ58" s="57"/>
      <c r="GKK58" s="8"/>
      <c r="GKL58" s="8"/>
      <c r="GKM58" s="32"/>
      <c r="GKN58" s="8"/>
      <c r="GKO58" s="6"/>
      <c r="GKP58" s="57"/>
      <c r="GKQ58" s="57"/>
      <c r="GKR58" s="8"/>
      <c r="GKS58" s="8"/>
      <c r="GKT58" s="32"/>
      <c r="GKU58" s="8"/>
      <c r="GKV58" s="6"/>
      <c r="GKW58" s="57"/>
      <c r="GKX58" s="57"/>
      <c r="GKY58" s="8"/>
      <c r="GKZ58" s="8"/>
      <c r="GLA58" s="32"/>
      <c r="GLB58" s="8"/>
      <c r="GLC58" s="6"/>
      <c r="GLD58" s="57"/>
      <c r="GLE58" s="57"/>
      <c r="GLF58" s="8"/>
      <c r="GLG58" s="8"/>
      <c r="GLH58" s="32"/>
      <c r="GLI58" s="8"/>
      <c r="GLJ58" s="6"/>
      <c r="GLK58" s="57"/>
      <c r="GLL58" s="57"/>
      <c r="GLM58" s="8"/>
      <c r="GLN58" s="8"/>
      <c r="GLO58" s="32"/>
      <c r="GLP58" s="8"/>
      <c r="GLQ58" s="6"/>
      <c r="GLR58" s="57"/>
      <c r="GLS58" s="57"/>
      <c r="GLT58" s="8"/>
      <c r="GLU58" s="8"/>
      <c r="GLV58" s="32"/>
      <c r="GLW58" s="8"/>
      <c r="GLX58" s="6"/>
      <c r="GLY58" s="57"/>
      <c r="GLZ58" s="57"/>
      <c r="GMA58" s="8"/>
      <c r="GMB58" s="8"/>
      <c r="GMC58" s="32"/>
      <c r="GMD58" s="8"/>
      <c r="GME58" s="6"/>
      <c r="GMF58" s="57"/>
      <c r="GMG58" s="57"/>
      <c r="GMH58" s="8"/>
      <c r="GMI58" s="8"/>
      <c r="GMJ58" s="32"/>
      <c r="GMK58" s="8"/>
      <c r="GML58" s="6"/>
      <c r="GMM58" s="57"/>
      <c r="GMN58" s="57"/>
      <c r="GMO58" s="8"/>
      <c r="GMP58" s="8"/>
      <c r="GMQ58" s="32"/>
      <c r="GMR58" s="8"/>
      <c r="GMS58" s="6"/>
      <c r="GMT58" s="57"/>
      <c r="GMU58" s="57"/>
      <c r="GMV58" s="8"/>
      <c r="GMW58" s="8"/>
      <c r="GMX58" s="32"/>
      <c r="GMY58" s="8"/>
      <c r="GMZ58" s="6"/>
      <c r="GNA58" s="57"/>
      <c r="GNB58" s="57"/>
      <c r="GNC58" s="8"/>
      <c r="GND58" s="8"/>
      <c r="GNE58" s="32"/>
      <c r="GNF58" s="8"/>
      <c r="GNG58" s="6"/>
      <c r="GNH58" s="57"/>
      <c r="GNI58" s="57"/>
      <c r="GNJ58" s="8"/>
      <c r="GNK58" s="8"/>
      <c r="GNL58" s="32"/>
      <c r="GNM58" s="8"/>
      <c r="GNN58" s="6"/>
      <c r="GNO58" s="57"/>
      <c r="GNP58" s="57"/>
      <c r="GNQ58" s="8"/>
      <c r="GNR58" s="8"/>
      <c r="GNS58" s="32"/>
      <c r="GNT58" s="8"/>
      <c r="GNU58" s="6"/>
      <c r="GNV58" s="57"/>
      <c r="GNW58" s="57"/>
      <c r="GNX58" s="8"/>
      <c r="GNY58" s="8"/>
      <c r="GNZ58" s="32"/>
      <c r="GOA58" s="8"/>
      <c r="GOB58" s="6"/>
      <c r="GOC58" s="57"/>
      <c r="GOD58" s="57"/>
      <c r="GOE58" s="8"/>
      <c r="GOF58" s="8"/>
      <c r="GOG58" s="32"/>
      <c r="GOH58" s="8"/>
      <c r="GOI58" s="6"/>
      <c r="GOJ58" s="57"/>
      <c r="GOK58" s="57"/>
      <c r="GOL58" s="8"/>
      <c r="GOM58" s="8"/>
      <c r="GON58" s="32"/>
      <c r="GOO58" s="8"/>
      <c r="GOP58" s="6"/>
      <c r="GOQ58" s="57"/>
      <c r="GOR58" s="57"/>
      <c r="GOS58" s="8"/>
      <c r="GOT58" s="8"/>
      <c r="GOU58" s="32"/>
      <c r="GOV58" s="8"/>
      <c r="GOW58" s="6"/>
      <c r="GOX58" s="57"/>
      <c r="GOY58" s="57"/>
      <c r="GOZ58" s="8"/>
      <c r="GPA58" s="8"/>
      <c r="GPB58" s="32"/>
      <c r="GPC58" s="8"/>
      <c r="GPD58" s="6"/>
      <c r="GPE58" s="57"/>
      <c r="GPF58" s="57"/>
      <c r="GPG58" s="8"/>
      <c r="GPH58" s="8"/>
      <c r="GPI58" s="32"/>
      <c r="GPJ58" s="8"/>
      <c r="GPK58" s="6"/>
      <c r="GPL58" s="57"/>
      <c r="GPM58" s="57"/>
      <c r="GPN58" s="8"/>
      <c r="GPO58" s="8"/>
      <c r="GPP58" s="32"/>
      <c r="GPQ58" s="8"/>
      <c r="GPR58" s="6"/>
      <c r="GPS58" s="57"/>
      <c r="GPT58" s="57"/>
      <c r="GPU58" s="8"/>
      <c r="GPV58" s="8"/>
      <c r="GPW58" s="32"/>
      <c r="GPX58" s="8"/>
      <c r="GPY58" s="6"/>
      <c r="GPZ58" s="57"/>
      <c r="GQA58" s="57"/>
      <c r="GQB58" s="8"/>
      <c r="GQC58" s="8"/>
      <c r="GQD58" s="32"/>
      <c r="GQE58" s="8"/>
      <c r="GQF58" s="6"/>
      <c r="GQG58" s="57"/>
      <c r="GQH58" s="57"/>
      <c r="GQI58" s="8"/>
      <c r="GQJ58" s="8"/>
      <c r="GQK58" s="32"/>
      <c r="GQL58" s="8"/>
      <c r="GQM58" s="6"/>
      <c r="GQN58" s="57"/>
      <c r="GQO58" s="57"/>
      <c r="GQP58" s="8"/>
      <c r="GQQ58" s="8"/>
      <c r="GQR58" s="32"/>
      <c r="GQS58" s="8"/>
      <c r="GQT58" s="6"/>
      <c r="GQU58" s="57"/>
      <c r="GQV58" s="57"/>
      <c r="GQW58" s="8"/>
      <c r="GQX58" s="8"/>
      <c r="GQY58" s="32"/>
      <c r="GQZ58" s="8"/>
      <c r="GRA58" s="6"/>
      <c r="GRB58" s="57"/>
      <c r="GRC58" s="57"/>
      <c r="GRD58" s="8"/>
      <c r="GRE58" s="8"/>
      <c r="GRF58" s="32"/>
      <c r="GRG58" s="8"/>
      <c r="GRH58" s="6"/>
      <c r="GRI58" s="57"/>
      <c r="GRJ58" s="57"/>
      <c r="GRK58" s="8"/>
      <c r="GRL58" s="8"/>
      <c r="GRM58" s="32"/>
      <c r="GRN58" s="8"/>
      <c r="GRO58" s="6"/>
      <c r="GRP58" s="57"/>
      <c r="GRQ58" s="57"/>
      <c r="GRR58" s="8"/>
      <c r="GRS58" s="8"/>
      <c r="GRT58" s="32"/>
      <c r="GRU58" s="8"/>
      <c r="GRV58" s="6"/>
      <c r="GRW58" s="57"/>
      <c r="GRX58" s="57"/>
      <c r="GRY58" s="8"/>
      <c r="GRZ58" s="8"/>
      <c r="GSA58" s="32"/>
      <c r="GSB58" s="8"/>
      <c r="GSC58" s="6"/>
      <c r="GSD58" s="57"/>
      <c r="GSE58" s="57"/>
      <c r="GSF58" s="8"/>
      <c r="GSG58" s="8"/>
      <c r="GSH58" s="32"/>
      <c r="GSI58" s="8"/>
      <c r="GSJ58" s="6"/>
      <c r="GSK58" s="57"/>
      <c r="GSL58" s="57"/>
      <c r="GSM58" s="8"/>
      <c r="GSN58" s="8"/>
      <c r="GSO58" s="32"/>
      <c r="GSP58" s="8"/>
      <c r="GSQ58" s="6"/>
      <c r="GSR58" s="57"/>
      <c r="GSS58" s="57"/>
      <c r="GST58" s="8"/>
      <c r="GSU58" s="8"/>
      <c r="GSV58" s="32"/>
      <c r="GSW58" s="8"/>
      <c r="GSX58" s="6"/>
      <c r="GSY58" s="57"/>
      <c r="GSZ58" s="57"/>
      <c r="GTA58" s="8"/>
      <c r="GTB58" s="8"/>
      <c r="GTC58" s="32"/>
      <c r="GTD58" s="8"/>
      <c r="GTE58" s="6"/>
      <c r="GTF58" s="57"/>
      <c r="GTG58" s="57"/>
      <c r="GTH58" s="8"/>
      <c r="GTI58" s="8"/>
      <c r="GTJ58" s="32"/>
      <c r="GTK58" s="8"/>
      <c r="GTL58" s="6"/>
      <c r="GTM58" s="57"/>
      <c r="GTN58" s="57"/>
      <c r="GTO58" s="8"/>
      <c r="GTP58" s="8"/>
      <c r="GTQ58" s="32"/>
      <c r="GTR58" s="8"/>
      <c r="GTS58" s="6"/>
      <c r="GTT58" s="57"/>
      <c r="GTU58" s="57"/>
      <c r="GTV58" s="8"/>
      <c r="GTW58" s="8"/>
      <c r="GTX58" s="32"/>
      <c r="GTY58" s="8"/>
      <c r="GTZ58" s="6"/>
      <c r="GUA58" s="57"/>
      <c r="GUB58" s="57"/>
      <c r="GUC58" s="8"/>
      <c r="GUD58" s="8"/>
      <c r="GUE58" s="32"/>
      <c r="GUF58" s="8"/>
      <c r="GUG58" s="6"/>
      <c r="GUH58" s="57"/>
      <c r="GUI58" s="57"/>
      <c r="GUJ58" s="8"/>
      <c r="GUK58" s="8"/>
      <c r="GUL58" s="32"/>
      <c r="GUM58" s="8"/>
      <c r="GUN58" s="6"/>
      <c r="GUO58" s="57"/>
      <c r="GUP58" s="57"/>
      <c r="GUQ58" s="8"/>
      <c r="GUR58" s="8"/>
      <c r="GUS58" s="32"/>
      <c r="GUT58" s="8"/>
      <c r="GUU58" s="6"/>
      <c r="GUV58" s="57"/>
      <c r="GUW58" s="57"/>
      <c r="GUX58" s="8"/>
      <c r="GUY58" s="8"/>
      <c r="GUZ58" s="32"/>
      <c r="GVA58" s="8"/>
      <c r="GVB58" s="6"/>
      <c r="GVC58" s="57"/>
      <c r="GVD58" s="57"/>
      <c r="GVE58" s="8"/>
      <c r="GVF58" s="8"/>
      <c r="GVG58" s="32"/>
      <c r="GVH58" s="8"/>
      <c r="GVI58" s="6"/>
      <c r="GVJ58" s="57"/>
      <c r="GVK58" s="57"/>
      <c r="GVL58" s="8"/>
      <c r="GVM58" s="8"/>
      <c r="GVN58" s="32"/>
      <c r="GVO58" s="8"/>
      <c r="GVP58" s="6"/>
      <c r="GVQ58" s="57"/>
      <c r="GVR58" s="57"/>
      <c r="GVS58" s="8"/>
      <c r="GVT58" s="8"/>
      <c r="GVU58" s="32"/>
      <c r="GVV58" s="8"/>
      <c r="GVW58" s="6"/>
      <c r="GVX58" s="57"/>
      <c r="GVY58" s="57"/>
      <c r="GVZ58" s="8"/>
      <c r="GWA58" s="8"/>
      <c r="GWB58" s="32"/>
      <c r="GWC58" s="8"/>
      <c r="GWD58" s="6"/>
      <c r="GWE58" s="57"/>
      <c r="GWF58" s="57"/>
      <c r="GWG58" s="8"/>
      <c r="GWH58" s="8"/>
      <c r="GWI58" s="32"/>
      <c r="GWJ58" s="8"/>
      <c r="GWK58" s="6"/>
      <c r="GWL58" s="57"/>
      <c r="GWM58" s="57"/>
      <c r="GWN58" s="8"/>
      <c r="GWO58" s="8"/>
      <c r="GWP58" s="32"/>
      <c r="GWQ58" s="8"/>
      <c r="GWR58" s="6"/>
      <c r="GWS58" s="57"/>
      <c r="GWT58" s="57"/>
      <c r="GWU58" s="8"/>
      <c r="GWV58" s="8"/>
      <c r="GWW58" s="32"/>
      <c r="GWX58" s="8"/>
      <c r="GWY58" s="6"/>
      <c r="GWZ58" s="57"/>
      <c r="GXA58" s="57"/>
      <c r="GXB58" s="8"/>
      <c r="GXC58" s="8"/>
      <c r="GXD58" s="32"/>
      <c r="GXE58" s="8"/>
      <c r="GXF58" s="6"/>
      <c r="GXG58" s="57"/>
      <c r="GXH58" s="57"/>
      <c r="GXI58" s="8"/>
      <c r="GXJ58" s="8"/>
      <c r="GXK58" s="32"/>
      <c r="GXL58" s="8"/>
      <c r="GXM58" s="6"/>
      <c r="GXN58" s="57"/>
      <c r="GXO58" s="57"/>
      <c r="GXP58" s="8"/>
      <c r="GXQ58" s="8"/>
      <c r="GXR58" s="32"/>
      <c r="GXS58" s="8"/>
      <c r="GXT58" s="6"/>
      <c r="GXU58" s="57"/>
      <c r="GXV58" s="57"/>
      <c r="GXW58" s="8"/>
      <c r="GXX58" s="8"/>
      <c r="GXY58" s="32"/>
      <c r="GXZ58" s="8"/>
      <c r="GYA58" s="6"/>
      <c r="GYB58" s="57"/>
      <c r="GYC58" s="57"/>
      <c r="GYD58" s="8"/>
      <c r="GYE58" s="8"/>
      <c r="GYF58" s="32"/>
      <c r="GYG58" s="8"/>
      <c r="GYH58" s="6"/>
      <c r="GYI58" s="57"/>
      <c r="GYJ58" s="57"/>
      <c r="GYK58" s="8"/>
      <c r="GYL58" s="8"/>
      <c r="GYM58" s="32"/>
      <c r="GYN58" s="8"/>
      <c r="GYO58" s="6"/>
      <c r="GYP58" s="57"/>
      <c r="GYQ58" s="57"/>
      <c r="GYR58" s="8"/>
      <c r="GYS58" s="8"/>
      <c r="GYT58" s="32"/>
      <c r="GYU58" s="8"/>
      <c r="GYV58" s="6"/>
      <c r="GYW58" s="57"/>
      <c r="GYX58" s="57"/>
      <c r="GYY58" s="8"/>
      <c r="GYZ58" s="8"/>
      <c r="GZA58" s="32"/>
      <c r="GZB58" s="8"/>
      <c r="GZC58" s="6"/>
      <c r="GZD58" s="57"/>
      <c r="GZE58" s="57"/>
      <c r="GZF58" s="8"/>
      <c r="GZG58" s="8"/>
      <c r="GZH58" s="32"/>
      <c r="GZI58" s="8"/>
      <c r="GZJ58" s="6"/>
      <c r="GZK58" s="57"/>
      <c r="GZL58" s="57"/>
      <c r="GZM58" s="8"/>
      <c r="GZN58" s="8"/>
      <c r="GZO58" s="32"/>
      <c r="GZP58" s="8"/>
      <c r="GZQ58" s="6"/>
      <c r="GZR58" s="57"/>
      <c r="GZS58" s="57"/>
      <c r="GZT58" s="8"/>
      <c r="GZU58" s="8"/>
      <c r="GZV58" s="32"/>
      <c r="GZW58" s="8"/>
      <c r="GZX58" s="6"/>
      <c r="GZY58" s="57"/>
      <c r="GZZ58" s="57"/>
      <c r="HAA58" s="8"/>
      <c r="HAB58" s="8"/>
      <c r="HAC58" s="32"/>
      <c r="HAD58" s="8"/>
      <c r="HAE58" s="6"/>
      <c r="HAF58" s="57"/>
      <c r="HAG58" s="57"/>
      <c r="HAH58" s="8"/>
      <c r="HAI58" s="8"/>
      <c r="HAJ58" s="32"/>
      <c r="HAK58" s="8"/>
      <c r="HAL58" s="6"/>
      <c r="HAM58" s="57"/>
      <c r="HAN58" s="57"/>
      <c r="HAO58" s="8"/>
      <c r="HAP58" s="8"/>
      <c r="HAQ58" s="32"/>
      <c r="HAR58" s="8"/>
      <c r="HAS58" s="6"/>
      <c r="HAT58" s="57"/>
      <c r="HAU58" s="57"/>
      <c r="HAV58" s="8"/>
      <c r="HAW58" s="8"/>
      <c r="HAX58" s="32"/>
      <c r="HAY58" s="8"/>
      <c r="HAZ58" s="6"/>
      <c r="HBA58" s="57"/>
      <c r="HBB58" s="57"/>
      <c r="HBC58" s="8"/>
      <c r="HBD58" s="8"/>
      <c r="HBE58" s="32"/>
      <c r="HBF58" s="8"/>
      <c r="HBG58" s="6"/>
      <c r="HBH58" s="57"/>
      <c r="HBI58" s="57"/>
      <c r="HBJ58" s="8"/>
      <c r="HBK58" s="8"/>
      <c r="HBL58" s="32"/>
      <c r="HBM58" s="8"/>
      <c r="HBN58" s="6"/>
      <c r="HBO58" s="57"/>
      <c r="HBP58" s="57"/>
      <c r="HBQ58" s="8"/>
      <c r="HBR58" s="8"/>
      <c r="HBS58" s="32"/>
      <c r="HBT58" s="8"/>
      <c r="HBU58" s="6"/>
      <c r="HBV58" s="57"/>
      <c r="HBW58" s="57"/>
      <c r="HBX58" s="8"/>
      <c r="HBY58" s="8"/>
      <c r="HBZ58" s="32"/>
      <c r="HCA58" s="8"/>
      <c r="HCB58" s="6"/>
      <c r="HCC58" s="57"/>
      <c r="HCD58" s="57"/>
      <c r="HCE58" s="8"/>
      <c r="HCF58" s="8"/>
      <c r="HCG58" s="32"/>
      <c r="HCH58" s="8"/>
      <c r="HCI58" s="6"/>
      <c r="HCJ58" s="57"/>
      <c r="HCK58" s="57"/>
      <c r="HCL58" s="8"/>
      <c r="HCM58" s="8"/>
      <c r="HCN58" s="32"/>
      <c r="HCO58" s="8"/>
      <c r="HCP58" s="6"/>
      <c r="HCQ58" s="57"/>
      <c r="HCR58" s="57"/>
      <c r="HCS58" s="8"/>
      <c r="HCT58" s="8"/>
      <c r="HCU58" s="32"/>
      <c r="HCV58" s="8"/>
      <c r="HCW58" s="6"/>
      <c r="HCX58" s="57"/>
      <c r="HCY58" s="57"/>
      <c r="HCZ58" s="8"/>
      <c r="HDA58" s="8"/>
      <c r="HDB58" s="32"/>
      <c r="HDC58" s="8"/>
      <c r="HDD58" s="6"/>
      <c r="HDE58" s="57"/>
      <c r="HDF58" s="57"/>
      <c r="HDG58" s="8"/>
      <c r="HDH58" s="8"/>
      <c r="HDI58" s="32"/>
      <c r="HDJ58" s="8"/>
      <c r="HDK58" s="6"/>
      <c r="HDL58" s="57"/>
      <c r="HDM58" s="57"/>
      <c r="HDN58" s="8"/>
      <c r="HDO58" s="8"/>
      <c r="HDP58" s="32"/>
      <c r="HDQ58" s="8"/>
      <c r="HDR58" s="6"/>
      <c r="HDS58" s="57"/>
      <c r="HDT58" s="57"/>
      <c r="HDU58" s="8"/>
      <c r="HDV58" s="8"/>
      <c r="HDW58" s="32"/>
      <c r="HDX58" s="8"/>
      <c r="HDY58" s="6"/>
      <c r="HDZ58" s="57"/>
      <c r="HEA58" s="57"/>
      <c r="HEB58" s="8"/>
      <c r="HEC58" s="8"/>
      <c r="HED58" s="32"/>
      <c r="HEE58" s="8"/>
      <c r="HEF58" s="6"/>
      <c r="HEG58" s="57"/>
      <c r="HEH58" s="57"/>
      <c r="HEI58" s="8"/>
      <c r="HEJ58" s="8"/>
      <c r="HEK58" s="32"/>
      <c r="HEL58" s="8"/>
      <c r="HEM58" s="6"/>
      <c r="HEN58" s="57"/>
      <c r="HEO58" s="57"/>
      <c r="HEP58" s="8"/>
      <c r="HEQ58" s="8"/>
      <c r="HER58" s="32"/>
      <c r="HES58" s="8"/>
      <c r="HET58" s="6"/>
      <c r="HEU58" s="57"/>
      <c r="HEV58" s="57"/>
      <c r="HEW58" s="8"/>
      <c r="HEX58" s="8"/>
      <c r="HEY58" s="32"/>
      <c r="HEZ58" s="8"/>
      <c r="HFA58" s="6"/>
      <c r="HFB58" s="57"/>
      <c r="HFC58" s="57"/>
      <c r="HFD58" s="8"/>
      <c r="HFE58" s="8"/>
      <c r="HFF58" s="32"/>
      <c r="HFG58" s="8"/>
      <c r="HFH58" s="6"/>
      <c r="HFI58" s="57"/>
      <c r="HFJ58" s="57"/>
      <c r="HFK58" s="8"/>
      <c r="HFL58" s="8"/>
      <c r="HFM58" s="32"/>
      <c r="HFN58" s="8"/>
      <c r="HFO58" s="6"/>
      <c r="HFP58" s="57"/>
      <c r="HFQ58" s="57"/>
      <c r="HFR58" s="8"/>
      <c r="HFS58" s="8"/>
      <c r="HFT58" s="32"/>
      <c r="HFU58" s="8"/>
      <c r="HFV58" s="6"/>
      <c r="HFW58" s="57"/>
      <c r="HFX58" s="57"/>
      <c r="HFY58" s="8"/>
      <c r="HFZ58" s="8"/>
      <c r="HGA58" s="32"/>
      <c r="HGB58" s="8"/>
      <c r="HGC58" s="6"/>
      <c r="HGD58" s="57"/>
      <c r="HGE58" s="57"/>
      <c r="HGF58" s="8"/>
      <c r="HGG58" s="8"/>
      <c r="HGH58" s="32"/>
      <c r="HGI58" s="8"/>
      <c r="HGJ58" s="6"/>
      <c r="HGK58" s="57"/>
      <c r="HGL58" s="57"/>
      <c r="HGM58" s="8"/>
      <c r="HGN58" s="8"/>
      <c r="HGO58" s="32"/>
      <c r="HGP58" s="8"/>
      <c r="HGQ58" s="6"/>
      <c r="HGR58" s="57"/>
      <c r="HGS58" s="57"/>
      <c r="HGT58" s="8"/>
      <c r="HGU58" s="8"/>
      <c r="HGV58" s="32"/>
      <c r="HGW58" s="8"/>
      <c r="HGX58" s="6"/>
      <c r="HGY58" s="57"/>
      <c r="HGZ58" s="57"/>
      <c r="HHA58" s="8"/>
      <c r="HHB58" s="8"/>
      <c r="HHC58" s="32"/>
      <c r="HHD58" s="8"/>
      <c r="HHE58" s="6"/>
      <c r="HHF58" s="57"/>
      <c r="HHG58" s="57"/>
      <c r="HHH58" s="8"/>
      <c r="HHI58" s="8"/>
      <c r="HHJ58" s="32"/>
      <c r="HHK58" s="8"/>
      <c r="HHL58" s="6"/>
      <c r="HHM58" s="57"/>
      <c r="HHN58" s="57"/>
      <c r="HHO58" s="8"/>
      <c r="HHP58" s="8"/>
      <c r="HHQ58" s="32"/>
      <c r="HHR58" s="8"/>
      <c r="HHS58" s="6"/>
      <c r="HHT58" s="57"/>
      <c r="HHU58" s="57"/>
      <c r="HHV58" s="8"/>
      <c r="HHW58" s="8"/>
      <c r="HHX58" s="32"/>
      <c r="HHY58" s="8"/>
      <c r="HHZ58" s="6"/>
      <c r="HIA58" s="57"/>
      <c r="HIB58" s="57"/>
      <c r="HIC58" s="8"/>
      <c r="HID58" s="8"/>
      <c r="HIE58" s="32"/>
      <c r="HIF58" s="8"/>
      <c r="HIG58" s="6"/>
      <c r="HIH58" s="57"/>
      <c r="HII58" s="57"/>
      <c r="HIJ58" s="8"/>
      <c r="HIK58" s="8"/>
      <c r="HIL58" s="32"/>
      <c r="HIM58" s="8"/>
      <c r="HIN58" s="6"/>
      <c r="HIO58" s="57"/>
      <c r="HIP58" s="57"/>
      <c r="HIQ58" s="8"/>
      <c r="HIR58" s="8"/>
      <c r="HIS58" s="32"/>
      <c r="HIT58" s="8"/>
      <c r="HIU58" s="6"/>
      <c r="HIV58" s="57"/>
      <c r="HIW58" s="57"/>
      <c r="HIX58" s="8"/>
      <c r="HIY58" s="8"/>
      <c r="HIZ58" s="32"/>
      <c r="HJA58" s="8"/>
      <c r="HJB58" s="6"/>
      <c r="HJC58" s="57"/>
      <c r="HJD58" s="57"/>
      <c r="HJE58" s="8"/>
      <c r="HJF58" s="8"/>
      <c r="HJG58" s="32"/>
      <c r="HJH58" s="8"/>
      <c r="HJI58" s="6"/>
      <c r="HJJ58" s="57"/>
      <c r="HJK58" s="57"/>
      <c r="HJL58" s="8"/>
      <c r="HJM58" s="8"/>
      <c r="HJN58" s="32"/>
      <c r="HJO58" s="8"/>
      <c r="HJP58" s="6"/>
      <c r="HJQ58" s="57"/>
      <c r="HJR58" s="57"/>
      <c r="HJS58" s="8"/>
      <c r="HJT58" s="8"/>
      <c r="HJU58" s="32"/>
      <c r="HJV58" s="8"/>
      <c r="HJW58" s="6"/>
      <c r="HJX58" s="57"/>
      <c r="HJY58" s="57"/>
      <c r="HJZ58" s="8"/>
      <c r="HKA58" s="8"/>
      <c r="HKB58" s="32"/>
      <c r="HKC58" s="8"/>
      <c r="HKD58" s="6"/>
      <c r="HKE58" s="57"/>
      <c r="HKF58" s="57"/>
      <c r="HKG58" s="8"/>
      <c r="HKH58" s="8"/>
      <c r="HKI58" s="32"/>
      <c r="HKJ58" s="8"/>
      <c r="HKK58" s="6"/>
      <c r="HKL58" s="57"/>
      <c r="HKM58" s="57"/>
      <c r="HKN58" s="8"/>
      <c r="HKO58" s="8"/>
      <c r="HKP58" s="32"/>
      <c r="HKQ58" s="8"/>
      <c r="HKR58" s="6"/>
      <c r="HKS58" s="57"/>
      <c r="HKT58" s="57"/>
      <c r="HKU58" s="8"/>
      <c r="HKV58" s="8"/>
      <c r="HKW58" s="32"/>
      <c r="HKX58" s="8"/>
      <c r="HKY58" s="6"/>
      <c r="HKZ58" s="57"/>
      <c r="HLA58" s="57"/>
      <c r="HLB58" s="8"/>
      <c r="HLC58" s="8"/>
      <c r="HLD58" s="32"/>
      <c r="HLE58" s="8"/>
      <c r="HLF58" s="6"/>
      <c r="HLG58" s="57"/>
      <c r="HLH58" s="57"/>
      <c r="HLI58" s="8"/>
      <c r="HLJ58" s="8"/>
      <c r="HLK58" s="32"/>
      <c r="HLL58" s="8"/>
      <c r="HLM58" s="6"/>
      <c r="HLN58" s="57"/>
      <c r="HLO58" s="57"/>
      <c r="HLP58" s="8"/>
      <c r="HLQ58" s="8"/>
      <c r="HLR58" s="32"/>
      <c r="HLS58" s="8"/>
      <c r="HLT58" s="6"/>
      <c r="HLU58" s="57"/>
      <c r="HLV58" s="57"/>
      <c r="HLW58" s="8"/>
      <c r="HLX58" s="8"/>
      <c r="HLY58" s="32"/>
      <c r="HLZ58" s="8"/>
      <c r="HMA58" s="6"/>
      <c r="HMB58" s="57"/>
      <c r="HMC58" s="57"/>
      <c r="HMD58" s="8"/>
      <c r="HME58" s="8"/>
      <c r="HMF58" s="32"/>
      <c r="HMG58" s="8"/>
      <c r="HMH58" s="6"/>
      <c r="HMI58" s="57"/>
      <c r="HMJ58" s="57"/>
      <c r="HMK58" s="8"/>
      <c r="HML58" s="8"/>
      <c r="HMM58" s="32"/>
      <c r="HMN58" s="8"/>
      <c r="HMO58" s="6"/>
      <c r="HMP58" s="57"/>
      <c r="HMQ58" s="57"/>
      <c r="HMR58" s="8"/>
      <c r="HMS58" s="8"/>
      <c r="HMT58" s="32"/>
      <c r="HMU58" s="8"/>
      <c r="HMV58" s="6"/>
      <c r="HMW58" s="57"/>
      <c r="HMX58" s="57"/>
      <c r="HMY58" s="8"/>
      <c r="HMZ58" s="8"/>
      <c r="HNA58" s="32"/>
      <c r="HNB58" s="8"/>
      <c r="HNC58" s="6"/>
      <c r="HND58" s="57"/>
      <c r="HNE58" s="57"/>
      <c r="HNF58" s="8"/>
      <c r="HNG58" s="8"/>
      <c r="HNH58" s="32"/>
      <c r="HNI58" s="8"/>
      <c r="HNJ58" s="6"/>
      <c r="HNK58" s="57"/>
      <c r="HNL58" s="57"/>
      <c r="HNM58" s="8"/>
      <c r="HNN58" s="8"/>
      <c r="HNO58" s="32"/>
      <c r="HNP58" s="8"/>
      <c r="HNQ58" s="6"/>
      <c r="HNR58" s="57"/>
      <c r="HNS58" s="57"/>
      <c r="HNT58" s="8"/>
      <c r="HNU58" s="8"/>
      <c r="HNV58" s="32"/>
      <c r="HNW58" s="8"/>
      <c r="HNX58" s="6"/>
      <c r="HNY58" s="57"/>
      <c r="HNZ58" s="57"/>
      <c r="HOA58" s="8"/>
      <c r="HOB58" s="8"/>
      <c r="HOC58" s="32"/>
      <c r="HOD58" s="8"/>
      <c r="HOE58" s="6"/>
      <c r="HOF58" s="57"/>
      <c r="HOG58" s="57"/>
      <c r="HOH58" s="8"/>
      <c r="HOI58" s="8"/>
      <c r="HOJ58" s="32"/>
      <c r="HOK58" s="8"/>
      <c r="HOL58" s="6"/>
      <c r="HOM58" s="57"/>
      <c r="HON58" s="57"/>
      <c r="HOO58" s="8"/>
      <c r="HOP58" s="8"/>
      <c r="HOQ58" s="32"/>
      <c r="HOR58" s="8"/>
      <c r="HOS58" s="6"/>
      <c r="HOT58" s="57"/>
      <c r="HOU58" s="57"/>
      <c r="HOV58" s="8"/>
      <c r="HOW58" s="8"/>
      <c r="HOX58" s="32"/>
      <c r="HOY58" s="8"/>
      <c r="HOZ58" s="6"/>
      <c r="HPA58" s="57"/>
      <c r="HPB58" s="57"/>
      <c r="HPC58" s="8"/>
      <c r="HPD58" s="8"/>
      <c r="HPE58" s="32"/>
      <c r="HPF58" s="8"/>
      <c r="HPG58" s="6"/>
      <c r="HPH58" s="57"/>
      <c r="HPI58" s="57"/>
      <c r="HPJ58" s="8"/>
      <c r="HPK58" s="8"/>
      <c r="HPL58" s="32"/>
      <c r="HPM58" s="8"/>
      <c r="HPN58" s="6"/>
      <c r="HPO58" s="57"/>
      <c r="HPP58" s="57"/>
      <c r="HPQ58" s="8"/>
      <c r="HPR58" s="8"/>
      <c r="HPS58" s="32"/>
      <c r="HPT58" s="8"/>
      <c r="HPU58" s="6"/>
      <c r="HPV58" s="57"/>
      <c r="HPW58" s="57"/>
      <c r="HPX58" s="8"/>
      <c r="HPY58" s="8"/>
      <c r="HPZ58" s="32"/>
      <c r="HQA58" s="8"/>
      <c r="HQB58" s="6"/>
      <c r="HQC58" s="57"/>
      <c r="HQD58" s="57"/>
      <c r="HQE58" s="8"/>
      <c r="HQF58" s="8"/>
      <c r="HQG58" s="32"/>
      <c r="HQH58" s="8"/>
      <c r="HQI58" s="6"/>
      <c r="HQJ58" s="57"/>
      <c r="HQK58" s="57"/>
      <c r="HQL58" s="8"/>
      <c r="HQM58" s="8"/>
      <c r="HQN58" s="32"/>
      <c r="HQO58" s="8"/>
      <c r="HQP58" s="6"/>
      <c r="HQQ58" s="57"/>
      <c r="HQR58" s="57"/>
      <c r="HQS58" s="8"/>
      <c r="HQT58" s="8"/>
      <c r="HQU58" s="32"/>
      <c r="HQV58" s="8"/>
      <c r="HQW58" s="6"/>
      <c r="HQX58" s="57"/>
      <c r="HQY58" s="57"/>
      <c r="HQZ58" s="8"/>
      <c r="HRA58" s="8"/>
      <c r="HRB58" s="32"/>
      <c r="HRC58" s="8"/>
      <c r="HRD58" s="6"/>
      <c r="HRE58" s="57"/>
      <c r="HRF58" s="57"/>
      <c r="HRG58" s="8"/>
      <c r="HRH58" s="8"/>
      <c r="HRI58" s="32"/>
      <c r="HRJ58" s="8"/>
      <c r="HRK58" s="6"/>
      <c r="HRL58" s="57"/>
      <c r="HRM58" s="57"/>
      <c r="HRN58" s="8"/>
      <c r="HRO58" s="8"/>
      <c r="HRP58" s="32"/>
      <c r="HRQ58" s="8"/>
      <c r="HRR58" s="6"/>
      <c r="HRS58" s="57"/>
      <c r="HRT58" s="57"/>
      <c r="HRU58" s="8"/>
      <c r="HRV58" s="8"/>
      <c r="HRW58" s="32"/>
      <c r="HRX58" s="8"/>
      <c r="HRY58" s="6"/>
      <c r="HRZ58" s="57"/>
      <c r="HSA58" s="57"/>
      <c r="HSB58" s="8"/>
      <c r="HSC58" s="8"/>
      <c r="HSD58" s="32"/>
      <c r="HSE58" s="8"/>
      <c r="HSF58" s="6"/>
      <c r="HSG58" s="57"/>
      <c r="HSH58" s="57"/>
      <c r="HSI58" s="8"/>
      <c r="HSJ58" s="8"/>
      <c r="HSK58" s="32"/>
      <c r="HSL58" s="8"/>
      <c r="HSM58" s="6"/>
      <c r="HSN58" s="57"/>
      <c r="HSO58" s="57"/>
      <c r="HSP58" s="8"/>
      <c r="HSQ58" s="8"/>
      <c r="HSR58" s="32"/>
      <c r="HSS58" s="8"/>
      <c r="HST58" s="6"/>
      <c r="HSU58" s="57"/>
      <c r="HSV58" s="57"/>
      <c r="HSW58" s="8"/>
      <c r="HSX58" s="8"/>
      <c r="HSY58" s="32"/>
      <c r="HSZ58" s="8"/>
      <c r="HTA58" s="6"/>
      <c r="HTB58" s="57"/>
      <c r="HTC58" s="57"/>
      <c r="HTD58" s="8"/>
      <c r="HTE58" s="8"/>
      <c r="HTF58" s="32"/>
      <c r="HTG58" s="8"/>
      <c r="HTH58" s="6"/>
      <c r="HTI58" s="57"/>
      <c r="HTJ58" s="57"/>
      <c r="HTK58" s="8"/>
      <c r="HTL58" s="8"/>
      <c r="HTM58" s="32"/>
      <c r="HTN58" s="8"/>
      <c r="HTO58" s="6"/>
      <c r="HTP58" s="57"/>
      <c r="HTQ58" s="57"/>
      <c r="HTR58" s="8"/>
      <c r="HTS58" s="8"/>
      <c r="HTT58" s="32"/>
      <c r="HTU58" s="8"/>
      <c r="HTV58" s="6"/>
      <c r="HTW58" s="57"/>
      <c r="HTX58" s="57"/>
      <c r="HTY58" s="8"/>
      <c r="HTZ58" s="8"/>
      <c r="HUA58" s="32"/>
      <c r="HUB58" s="8"/>
      <c r="HUC58" s="6"/>
      <c r="HUD58" s="57"/>
      <c r="HUE58" s="57"/>
      <c r="HUF58" s="8"/>
      <c r="HUG58" s="8"/>
      <c r="HUH58" s="32"/>
      <c r="HUI58" s="8"/>
      <c r="HUJ58" s="6"/>
      <c r="HUK58" s="57"/>
      <c r="HUL58" s="57"/>
      <c r="HUM58" s="8"/>
      <c r="HUN58" s="8"/>
      <c r="HUO58" s="32"/>
      <c r="HUP58" s="8"/>
      <c r="HUQ58" s="6"/>
      <c r="HUR58" s="57"/>
      <c r="HUS58" s="57"/>
      <c r="HUT58" s="8"/>
      <c r="HUU58" s="8"/>
      <c r="HUV58" s="32"/>
      <c r="HUW58" s="8"/>
      <c r="HUX58" s="6"/>
      <c r="HUY58" s="57"/>
      <c r="HUZ58" s="57"/>
      <c r="HVA58" s="8"/>
      <c r="HVB58" s="8"/>
      <c r="HVC58" s="32"/>
      <c r="HVD58" s="8"/>
      <c r="HVE58" s="6"/>
      <c r="HVF58" s="57"/>
      <c r="HVG58" s="57"/>
      <c r="HVH58" s="8"/>
      <c r="HVI58" s="8"/>
      <c r="HVJ58" s="32"/>
      <c r="HVK58" s="8"/>
      <c r="HVL58" s="6"/>
      <c r="HVM58" s="57"/>
      <c r="HVN58" s="57"/>
      <c r="HVO58" s="8"/>
      <c r="HVP58" s="8"/>
      <c r="HVQ58" s="32"/>
      <c r="HVR58" s="8"/>
      <c r="HVS58" s="6"/>
      <c r="HVT58" s="57"/>
      <c r="HVU58" s="57"/>
      <c r="HVV58" s="8"/>
      <c r="HVW58" s="8"/>
      <c r="HVX58" s="32"/>
      <c r="HVY58" s="8"/>
      <c r="HVZ58" s="6"/>
      <c r="HWA58" s="57"/>
      <c r="HWB58" s="57"/>
      <c r="HWC58" s="8"/>
      <c r="HWD58" s="8"/>
      <c r="HWE58" s="32"/>
      <c r="HWF58" s="8"/>
      <c r="HWG58" s="6"/>
      <c r="HWH58" s="57"/>
      <c r="HWI58" s="57"/>
      <c r="HWJ58" s="8"/>
      <c r="HWK58" s="8"/>
      <c r="HWL58" s="32"/>
      <c r="HWM58" s="8"/>
      <c r="HWN58" s="6"/>
      <c r="HWO58" s="57"/>
      <c r="HWP58" s="57"/>
      <c r="HWQ58" s="8"/>
      <c r="HWR58" s="8"/>
      <c r="HWS58" s="32"/>
      <c r="HWT58" s="8"/>
      <c r="HWU58" s="6"/>
      <c r="HWV58" s="57"/>
      <c r="HWW58" s="57"/>
      <c r="HWX58" s="8"/>
      <c r="HWY58" s="8"/>
      <c r="HWZ58" s="32"/>
      <c r="HXA58" s="8"/>
      <c r="HXB58" s="6"/>
      <c r="HXC58" s="57"/>
      <c r="HXD58" s="57"/>
      <c r="HXE58" s="8"/>
      <c r="HXF58" s="8"/>
      <c r="HXG58" s="32"/>
      <c r="HXH58" s="8"/>
      <c r="HXI58" s="6"/>
      <c r="HXJ58" s="57"/>
      <c r="HXK58" s="57"/>
      <c r="HXL58" s="8"/>
      <c r="HXM58" s="8"/>
      <c r="HXN58" s="32"/>
      <c r="HXO58" s="8"/>
      <c r="HXP58" s="6"/>
      <c r="HXQ58" s="57"/>
      <c r="HXR58" s="57"/>
      <c r="HXS58" s="8"/>
      <c r="HXT58" s="8"/>
      <c r="HXU58" s="32"/>
      <c r="HXV58" s="8"/>
      <c r="HXW58" s="6"/>
      <c r="HXX58" s="57"/>
      <c r="HXY58" s="57"/>
      <c r="HXZ58" s="8"/>
      <c r="HYA58" s="8"/>
      <c r="HYB58" s="32"/>
      <c r="HYC58" s="8"/>
      <c r="HYD58" s="6"/>
      <c r="HYE58" s="57"/>
      <c r="HYF58" s="57"/>
      <c r="HYG58" s="8"/>
      <c r="HYH58" s="8"/>
      <c r="HYI58" s="32"/>
      <c r="HYJ58" s="8"/>
      <c r="HYK58" s="6"/>
      <c r="HYL58" s="57"/>
      <c r="HYM58" s="57"/>
      <c r="HYN58" s="8"/>
      <c r="HYO58" s="8"/>
      <c r="HYP58" s="32"/>
      <c r="HYQ58" s="8"/>
      <c r="HYR58" s="6"/>
      <c r="HYS58" s="57"/>
      <c r="HYT58" s="57"/>
      <c r="HYU58" s="8"/>
      <c r="HYV58" s="8"/>
      <c r="HYW58" s="32"/>
      <c r="HYX58" s="8"/>
      <c r="HYY58" s="6"/>
      <c r="HYZ58" s="57"/>
      <c r="HZA58" s="57"/>
      <c r="HZB58" s="8"/>
      <c r="HZC58" s="8"/>
      <c r="HZD58" s="32"/>
      <c r="HZE58" s="8"/>
      <c r="HZF58" s="6"/>
      <c r="HZG58" s="57"/>
      <c r="HZH58" s="57"/>
      <c r="HZI58" s="8"/>
      <c r="HZJ58" s="8"/>
      <c r="HZK58" s="32"/>
      <c r="HZL58" s="8"/>
      <c r="HZM58" s="6"/>
      <c r="HZN58" s="57"/>
      <c r="HZO58" s="57"/>
      <c r="HZP58" s="8"/>
      <c r="HZQ58" s="8"/>
      <c r="HZR58" s="32"/>
      <c r="HZS58" s="8"/>
      <c r="HZT58" s="6"/>
      <c r="HZU58" s="57"/>
      <c r="HZV58" s="57"/>
      <c r="HZW58" s="8"/>
      <c r="HZX58" s="8"/>
      <c r="HZY58" s="32"/>
      <c r="HZZ58" s="8"/>
      <c r="IAA58" s="6"/>
      <c r="IAB58" s="57"/>
      <c r="IAC58" s="57"/>
      <c r="IAD58" s="8"/>
      <c r="IAE58" s="8"/>
      <c r="IAF58" s="32"/>
      <c r="IAG58" s="8"/>
      <c r="IAH58" s="6"/>
      <c r="IAI58" s="57"/>
      <c r="IAJ58" s="57"/>
      <c r="IAK58" s="8"/>
      <c r="IAL58" s="8"/>
      <c r="IAM58" s="32"/>
      <c r="IAN58" s="8"/>
      <c r="IAO58" s="6"/>
      <c r="IAP58" s="57"/>
      <c r="IAQ58" s="57"/>
      <c r="IAR58" s="8"/>
      <c r="IAS58" s="8"/>
      <c r="IAT58" s="32"/>
      <c r="IAU58" s="8"/>
      <c r="IAV58" s="6"/>
      <c r="IAW58" s="57"/>
      <c r="IAX58" s="57"/>
      <c r="IAY58" s="8"/>
      <c r="IAZ58" s="8"/>
      <c r="IBA58" s="32"/>
      <c r="IBB58" s="8"/>
      <c r="IBC58" s="6"/>
      <c r="IBD58" s="57"/>
      <c r="IBE58" s="57"/>
      <c r="IBF58" s="8"/>
      <c r="IBG58" s="8"/>
      <c r="IBH58" s="32"/>
      <c r="IBI58" s="8"/>
      <c r="IBJ58" s="6"/>
      <c r="IBK58" s="57"/>
      <c r="IBL58" s="57"/>
      <c r="IBM58" s="8"/>
      <c r="IBN58" s="8"/>
      <c r="IBO58" s="32"/>
      <c r="IBP58" s="8"/>
      <c r="IBQ58" s="6"/>
      <c r="IBR58" s="57"/>
      <c r="IBS58" s="57"/>
      <c r="IBT58" s="8"/>
      <c r="IBU58" s="8"/>
      <c r="IBV58" s="32"/>
      <c r="IBW58" s="8"/>
      <c r="IBX58" s="6"/>
      <c r="IBY58" s="57"/>
      <c r="IBZ58" s="57"/>
      <c r="ICA58" s="8"/>
      <c r="ICB58" s="8"/>
      <c r="ICC58" s="32"/>
      <c r="ICD58" s="8"/>
      <c r="ICE58" s="6"/>
      <c r="ICF58" s="57"/>
      <c r="ICG58" s="57"/>
      <c r="ICH58" s="8"/>
      <c r="ICI58" s="8"/>
      <c r="ICJ58" s="32"/>
      <c r="ICK58" s="8"/>
      <c r="ICL58" s="6"/>
      <c r="ICM58" s="57"/>
      <c r="ICN58" s="57"/>
      <c r="ICO58" s="8"/>
      <c r="ICP58" s="8"/>
      <c r="ICQ58" s="32"/>
      <c r="ICR58" s="8"/>
      <c r="ICS58" s="6"/>
      <c r="ICT58" s="57"/>
      <c r="ICU58" s="57"/>
      <c r="ICV58" s="8"/>
      <c r="ICW58" s="8"/>
      <c r="ICX58" s="32"/>
      <c r="ICY58" s="8"/>
      <c r="ICZ58" s="6"/>
      <c r="IDA58" s="57"/>
      <c r="IDB58" s="57"/>
      <c r="IDC58" s="8"/>
      <c r="IDD58" s="8"/>
      <c r="IDE58" s="32"/>
      <c r="IDF58" s="8"/>
      <c r="IDG58" s="6"/>
      <c r="IDH58" s="57"/>
      <c r="IDI58" s="57"/>
      <c r="IDJ58" s="8"/>
      <c r="IDK58" s="8"/>
      <c r="IDL58" s="32"/>
      <c r="IDM58" s="8"/>
      <c r="IDN58" s="6"/>
      <c r="IDO58" s="57"/>
      <c r="IDP58" s="57"/>
      <c r="IDQ58" s="8"/>
      <c r="IDR58" s="8"/>
      <c r="IDS58" s="32"/>
      <c r="IDT58" s="8"/>
      <c r="IDU58" s="6"/>
      <c r="IDV58" s="57"/>
      <c r="IDW58" s="57"/>
      <c r="IDX58" s="8"/>
      <c r="IDY58" s="8"/>
      <c r="IDZ58" s="32"/>
      <c r="IEA58" s="8"/>
      <c r="IEB58" s="6"/>
      <c r="IEC58" s="57"/>
      <c r="IED58" s="57"/>
      <c r="IEE58" s="8"/>
      <c r="IEF58" s="8"/>
      <c r="IEG58" s="32"/>
      <c r="IEH58" s="8"/>
      <c r="IEI58" s="6"/>
      <c r="IEJ58" s="57"/>
      <c r="IEK58" s="57"/>
      <c r="IEL58" s="8"/>
      <c r="IEM58" s="8"/>
      <c r="IEN58" s="32"/>
      <c r="IEO58" s="8"/>
      <c r="IEP58" s="6"/>
      <c r="IEQ58" s="57"/>
      <c r="IER58" s="57"/>
      <c r="IES58" s="8"/>
      <c r="IET58" s="8"/>
      <c r="IEU58" s="32"/>
      <c r="IEV58" s="8"/>
      <c r="IEW58" s="6"/>
      <c r="IEX58" s="57"/>
      <c r="IEY58" s="57"/>
      <c r="IEZ58" s="8"/>
      <c r="IFA58" s="8"/>
      <c r="IFB58" s="32"/>
      <c r="IFC58" s="8"/>
      <c r="IFD58" s="6"/>
      <c r="IFE58" s="57"/>
      <c r="IFF58" s="57"/>
      <c r="IFG58" s="8"/>
      <c r="IFH58" s="8"/>
      <c r="IFI58" s="32"/>
      <c r="IFJ58" s="8"/>
      <c r="IFK58" s="6"/>
      <c r="IFL58" s="57"/>
      <c r="IFM58" s="57"/>
      <c r="IFN58" s="8"/>
      <c r="IFO58" s="8"/>
      <c r="IFP58" s="32"/>
      <c r="IFQ58" s="8"/>
      <c r="IFR58" s="6"/>
      <c r="IFS58" s="57"/>
      <c r="IFT58" s="57"/>
      <c r="IFU58" s="8"/>
      <c r="IFV58" s="8"/>
      <c r="IFW58" s="32"/>
      <c r="IFX58" s="8"/>
      <c r="IFY58" s="6"/>
      <c r="IFZ58" s="57"/>
      <c r="IGA58" s="57"/>
      <c r="IGB58" s="8"/>
      <c r="IGC58" s="8"/>
      <c r="IGD58" s="32"/>
      <c r="IGE58" s="8"/>
      <c r="IGF58" s="6"/>
      <c r="IGG58" s="57"/>
      <c r="IGH58" s="57"/>
      <c r="IGI58" s="8"/>
      <c r="IGJ58" s="8"/>
      <c r="IGK58" s="32"/>
      <c r="IGL58" s="8"/>
      <c r="IGM58" s="6"/>
      <c r="IGN58" s="57"/>
      <c r="IGO58" s="57"/>
      <c r="IGP58" s="8"/>
      <c r="IGQ58" s="8"/>
      <c r="IGR58" s="32"/>
      <c r="IGS58" s="8"/>
      <c r="IGT58" s="6"/>
      <c r="IGU58" s="57"/>
      <c r="IGV58" s="57"/>
      <c r="IGW58" s="8"/>
      <c r="IGX58" s="8"/>
      <c r="IGY58" s="32"/>
      <c r="IGZ58" s="8"/>
      <c r="IHA58" s="6"/>
      <c r="IHB58" s="57"/>
      <c r="IHC58" s="57"/>
      <c r="IHD58" s="8"/>
      <c r="IHE58" s="8"/>
      <c r="IHF58" s="32"/>
      <c r="IHG58" s="8"/>
      <c r="IHH58" s="6"/>
      <c r="IHI58" s="57"/>
      <c r="IHJ58" s="57"/>
      <c r="IHK58" s="8"/>
      <c r="IHL58" s="8"/>
      <c r="IHM58" s="32"/>
      <c r="IHN58" s="8"/>
      <c r="IHO58" s="6"/>
      <c r="IHP58" s="57"/>
      <c r="IHQ58" s="57"/>
      <c r="IHR58" s="8"/>
      <c r="IHS58" s="8"/>
      <c r="IHT58" s="32"/>
      <c r="IHU58" s="8"/>
      <c r="IHV58" s="6"/>
      <c r="IHW58" s="57"/>
      <c r="IHX58" s="57"/>
      <c r="IHY58" s="8"/>
      <c r="IHZ58" s="8"/>
      <c r="IIA58" s="32"/>
      <c r="IIB58" s="8"/>
      <c r="IIC58" s="6"/>
      <c r="IID58" s="57"/>
      <c r="IIE58" s="57"/>
      <c r="IIF58" s="8"/>
      <c r="IIG58" s="8"/>
      <c r="IIH58" s="32"/>
      <c r="III58" s="8"/>
      <c r="IIJ58" s="6"/>
      <c r="IIK58" s="57"/>
      <c r="IIL58" s="57"/>
      <c r="IIM58" s="8"/>
      <c r="IIN58" s="8"/>
      <c r="IIO58" s="32"/>
      <c r="IIP58" s="8"/>
      <c r="IIQ58" s="6"/>
      <c r="IIR58" s="57"/>
      <c r="IIS58" s="57"/>
      <c r="IIT58" s="8"/>
      <c r="IIU58" s="8"/>
      <c r="IIV58" s="32"/>
      <c r="IIW58" s="8"/>
      <c r="IIX58" s="6"/>
      <c r="IIY58" s="57"/>
      <c r="IIZ58" s="57"/>
      <c r="IJA58" s="8"/>
      <c r="IJB58" s="8"/>
      <c r="IJC58" s="32"/>
      <c r="IJD58" s="8"/>
      <c r="IJE58" s="6"/>
      <c r="IJF58" s="57"/>
      <c r="IJG58" s="57"/>
      <c r="IJH58" s="8"/>
      <c r="IJI58" s="8"/>
      <c r="IJJ58" s="32"/>
      <c r="IJK58" s="8"/>
      <c r="IJL58" s="6"/>
      <c r="IJM58" s="57"/>
      <c r="IJN58" s="57"/>
      <c r="IJO58" s="8"/>
      <c r="IJP58" s="8"/>
      <c r="IJQ58" s="32"/>
      <c r="IJR58" s="8"/>
      <c r="IJS58" s="6"/>
      <c r="IJT58" s="57"/>
      <c r="IJU58" s="57"/>
      <c r="IJV58" s="8"/>
      <c r="IJW58" s="8"/>
      <c r="IJX58" s="32"/>
      <c r="IJY58" s="8"/>
      <c r="IJZ58" s="6"/>
      <c r="IKA58" s="57"/>
      <c r="IKB58" s="57"/>
      <c r="IKC58" s="8"/>
      <c r="IKD58" s="8"/>
      <c r="IKE58" s="32"/>
      <c r="IKF58" s="8"/>
      <c r="IKG58" s="6"/>
      <c r="IKH58" s="57"/>
      <c r="IKI58" s="57"/>
      <c r="IKJ58" s="8"/>
      <c r="IKK58" s="8"/>
      <c r="IKL58" s="32"/>
      <c r="IKM58" s="8"/>
      <c r="IKN58" s="6"/>
      <c r="IKO58" s="57"/>
      <c r="IKP58" s="57"/>
      <c r="IKQ58" s="8"/>
      <c r="IKR58" s="8"/>
      <c r="IKS58" s="32"/>
      <c r="IKT58" s="8"/>
      <c r="IKU58" s="6"/>
      <c r="IKV58" s="57"/>
      <c r="IKW58" s="57"/>
      <c r="IKX58" s="8"/>
      <c r="IKY58" s="8"/>
      <c r="IKZ58" s="32"/>
      <c r="ILA58" s="8"/>
      <c r="ILB58" s="6"/>
      <c r="ILC58" s="57"/>
      <c r="ILD58" s="57"/>
      <c r="ILE58" s="8"/>
      <c r="ILF58" s="8"/>
      <c r="ILG58" s="32"/>
      <c r="ILH58" s="8"/>
      <c r="ILI58" s="6"/>
      <c r="ILJ58" s="57"/>
      <c r="ILK58" s="57"/>
      <c r="ILL58" s="8"/>
      <c r="ILM58" s="8"/>
      <c r="ILN58" s="32"/>
      <c r="ILO58" s="8"/>
      <c r="ILP58" s="6"/>
      <c r="ILQ58" s="57"/>
      <c r="ILR58" s="57"/>
      <c r="ILS58" s="8"/>
      <c r="ILT58" s="8"/>
      <c r="ILU58" s="32"/>
      <c r="ILV58" s="8"/>
      <c r="ILW58" s="6"/>
      <c r="ILX58" s="57"/>
      <c r="ILY58" s="57"/>
      <c r="ILZ58" s="8"/>
      <c r="IMA58" s="8"/>
      <c r="IMB58" s="32"/>
      <c r="IMC58" s="8"/>
      <c r="IMD58" s="6"/>
      <c r="IME58" s="57"/>
      <c r="IMF58" s="57"/>
      <c r="IMG58" s="8"/>
      <c r="IMH58" s="8"/>
      <c r="IMI58" s="32"/>
      <c r="IMJ58" s="8"/>
      <c r="IMK58" s="6"/>
      <c r="IML58" s="57"/>
      <c r="IMM58" s="57"/>
      <c r="IMN58" s="8"/>
      <c r="IMO58" s="8"/>
      <c r="IMP58" s="32"/>
      <c r="IMQ58" s="8"/>
      <c r="IMR58" s="6"/>
      <c r="IMS58" s="57"/>
      <c r="IMT58" s="57"/>
      <c r="IMU58" s="8"/>
      <c r="IMV58" s="8"/>
      <c r="IMW58" s="32"/>
      <c r="IMX58" s="8"/>
      <c r="IMY58" s="6"/>
      <c r="IMZ58" s="57"/>
      <c r="INA58" s="57"/>
      <c r="INB58" s="8"/>
      <c r="INC58" s="8"/>
      <c r="IND58" s="32"/>
      <c r="INE58" s="8"/>
      <c r="INF58" s="6"/>
      <c r="ING58" s="57"/>
      <c r="INH58" s="57"/>
      <c r="INI58" s="8"/>
      <c r="INJ58" s="8"/>
      <c r="INK58" s="32"/>
      <c r="INL58" s="8"/>
      <c r="INM58" s="6"/>
      <c r="INN58" s="57"/>
      <c r="INO58" s="57"/>
      <c r="INP58" s="8"/>
      <c r="INQ58" s="8"/>
      <c r="INR58" s="32"/>
      <c r="INS58" s="8"/>
      <c r="INT58" s="6"/>
      <c r="INU58" s="57"/>
      <c r="INV58" s="57"/>
      <c r="INW58" s="8"/>
      <c r="INX58" s="8"/>
      <c r="INY58" s="32"/>
      <c r="INZ58" s="8"/>
      <c r="IOA58" s="6"/>
      <c r="IOB58" s="57"/>
      <c r="IOC58" s="57"/>
      <c r="IOD58" s="8"/>
      <c r="IOE58" s="8"/>
      <c r="IOF58" s="32"/>
      <c r="IOG58" s="8"/>
      <c r="IOH58" s="6"/>
      <c r="IOI58" s="57"/>
      <c r="IOJ58" s="57"/>
      <c r="IOK58" s="8"/>
      <c r="IOL58" s="8"/>
      <c r="IOM58" s="32"/>
      <c r="ION58" s="8"/>
      <c r="IOO58" s="6"/>
      <c r="IOP58" s="57"/>
      <c r="IOQ58" s="57"/>
      <c r="IOR58" s="8"/>
      <c r="IOS58" s="8"/>
      <c r="IOT58" s="32"/>
      <c r="IOU58" s="8"/>
      <c r="IOV58" s="6"/>
      <c r="IOW58" s="57"/>
      <c r="IOX58" s="57"/>
      <c r="IOY58" s="8"/>
      <c r="IOZ58" s="8"/>
      <c r="IPA58" s="32"/>
      <c r="IPB58" s="8"/>
      <c r="IPC58" s="6"/>
      <c r="IPD58" s="57"/>
      <c r="IPE58" s="57"/>
      <c r="IPF58" s="8"/>
      <c r="IPG58" s="8"/>
      <c r="IPH58" s="32"/>
      <c r="IPI58" s="8"/>
      <c r="IPJ58" s="6"/>
      <c r="IPK58" s="57"/>
      <c r="IPL58" s="57"/>
      <c r="IPM58" s="8"/>
      <c r="IPN58" s="8"/>
      <c r="IPO58" s="32"/>
      <c r="IPP58" s="8"/>
      <c r="IPQ58" s="6"/>
      <c r="IPR58" s="57"/>
      <c r="IPS58" s="57"/>
      <c r="IPT58" s="8"/>
      <c r="IPU58" s="8"/>
      <c r="IPV58" s="32"/>
      <c r="IPW58" s="8"/>
      <c r="IPX58" s="6"/>
      <c r="IPY58" s="57"/>
      <c r="IPZ58" s="57"/>
      <c r="IQA58" s="8"/>
      <c r="IQB58" s="8"/>
      <c r="IQC58" s="32"/>
      <c r="IQD58" s="8"/>
      <c r="IQE58" s="6"/>
      <c r="IQF58" s="57"/>
      <c r="IQG58" s="57"/>
      <c r="IQH58" s="8"/>
      <c r="IQI58" s="8"/>
      <c r="IQJ58" s="32"/>
      <c r="IQK58" s="8"/>
      <c r="IQL58" s="6"/>
      <c r="IQM58" s="57"/>
      <c r="IQN58" s="57"/>
      <c r="IQO58" s="8"/>
      <c r="IQP58" s="8"/>
      <c r="IQQ58" s="32"/>
      <c r="IQR58" s="8"/>
      <c r="IQS58" s="6"/>
      <c r="IQT58" s="57"/>
      <c r="IQU58" s="57"/>
      <c r="IQV58" s="8"/>
      <c r="IQW58" s="8"/>
      <c r="IQX58" s="32"/>
      <c r="IQY58" s="8"/>
      <c r="IQZ58" s="6"/>
      <c r="IRA58" s="57"/>
      <c r="IRB58" s="57"/>
      <c r="IRC58" s="8"/>
      <c r="IRD58" s="8"/>
      <c r="IRE58" s="32"/>
      <c r="IRF58" s="8"/>
      <c r="IRG58" s="6"/>
      <c r="IRH58" s="57"/>
      <c r="IRI58" s="57"/>
      <c r="IRJ58" s="8"/>
      <c r="IRK58" s="8"/>
      <c r="IRL58" s="32"/>
      <c r="IRM58" s="8"/>
      <c r="IRN58" s="6"/>
      <c r="IRO58" s="57"/>
      <c r="IRP58" s="57"/>
      <c r="IRQ58" s="8"/>
      <c r="IRR58" s="8"/>
      <c r="IRS58" s="32"/>
      <c r="IRT58" s="8"/>
      <c r="IRU58" s="6"/>
      <c r="IRV58" s="57"/>
      <c r="IRW58" s="57"/>
      <c r="IRX58" s="8"/>
      <c r="IRY58" s="8"/>
      <c r="IRZ58" s="32"/>
      <c r="ISA58" s="8"/>
      <c r="ISB58" s="6"/>
      <c r="ISC58" s="57"/>
      <c r="ISD58" s="57"/>
      <c r="ISE58" s="8"/>
      <c r="ISF58" s="8"/>
      <c r="ISG58" s="32"/>
      <c r="ISH58" s="8"/>
      <c r="ISI58" s="6"/>
      <c r="ISJ58" s="57"/>
      <c r="ISK58" s="57"/>
      <c r="ISL58" s="8"/>
      <c r="ISM58" s="8"/>
      <c r="ISN58" s="32"/>
      <c r="ISO58" s="8"/>
      <c r="ISP58" s="6"/>
      <c r="ISQ58" s="57"/>
      <c r="ISR58" s="57"/>
      <c r="ISS58" s="8"/>
      <c r="IST58" s="8"/>
      <c r="ISU58" s="32"/>
      <c r="ISV58" s="8"/>
      <c r="ISW58" s="6"/>
      <c r="ISX58" s="57"/>
      <c r="ISY58" s="57"/>
      <c r="ISZ58" s="8"/>
      <c r="ITA58" s="8"/>
      <c r="ITB58" s="32"/>
      <c r="ITC58" s="8"/>
      <c r="ITD58" s="6"/>
      <c r="ITE58" s="57"/>
      <c r="ITF58" s="57"/>
      <c r="ITG58" s="8"/>
      <c r="ITH58" s="8"/>
      <c r="ITI58" s="32"/>
      <c r="ITJ58" s="8"/>
      <c r="ITK58" s="6"/>
      <c r="ITL58" s="57"/>
      <c r="ITM58" s="57"/>
      <c r="ITN58" s="8"/>
      <c r="ITO58" s="8"/>
      <c r="ITP58" s="32"/>
      <c r="ITQ58" s="8"/>
      <c r="ITR58" s="6"/>
      <c r="ITS58" s="57"/>
      <c r="ITT58" s="57"/>
      <c r="ITU58" s="8"/>
      <c r="ITV58" s="8"/>
      <c r="ITW58" s="32"/>
      <c r="ITX58" s="8"/>
      <c r="ITY58" s="6"/>
      <c r="ITZ58" s="57"/>
      <c r="IUA58" s="57"/>
      <c r="IUB58" s="8"/>
      <c r="IUC58" s="8"/>
      <c r="IUD58" s="32"/>
      <c r="IUE58" s="8"/>
      <c r="IUF58" s="6"/>
      <c r="IUG58" s="57"/>
      <c r="IUH58" s="57"/>
      <c r="IUI58" s="8"/>
      <c r="IUJ58" s="8"/>
      <c r="IUK58" s="32"/>
      <c r="IUL58" s="8"/>
      <c r="IUM58" s="6"/>
      <c r="IUN58" s="57"/>
      <c r="IUO58" s="57"/>
      <c r="IUP58" s="8"/>
      <c r="IUQ58" s="8"/>
      <c r="IUR58" s="32"/>
      <c r="IUS58" s="8"/>
      <c r="IUT58" s="6"/>
      <c r="IUU58" s="57"/>
      <c r="IUV58" s="57"/>
      <c r="IUW58" s="8"/>
      <c r="IUX58" s="8"/>
      <c r="IUY58" s="32"/>
      <c r="IUZ58" s="8"/>
      <c r="IVA58" s="6"/>
      <c r="IVB58" s="57"/>
      <c r="IVC58" s="57"/>
      <c r="IVD58" s="8"/>
      <c r="IVE58" s="8"/>
      <c r="IVF58" s="32"/>
      <c r="IVG58" s="8"/>
      <c r="IVH58" s="6"/>
      <c r="IVI58" s="57"/>
      <c r="IVJ58" s="57"/>
      <c r="IVK58" s="8"/>
      <c r="IVL58" s="8"/>
      <c r="IVM58" s="32"/>
      <c r="IVN58" s="8"/>
      <c r="IVO58" s="6"/>
      <c r="IVP58" s="57"/>
      <c r="IVQ58" s="57"/>
      <c r="IVR58" s="8"/>
      <c r="IVS58" s="8"/>
      <c r="IVT58" s="32"/>
      <c r="IVU58" s="8"/>
      <c r="IVV58" s="6"/>
      <c r="IVW58" s="57"/>
      <c r="IVX58" s="57"/>
      <c r="IVY58" s="8"/>
      <c r="IVZ58" s="8"/>
      <c r="IWA58" s="32"/>
      <c r="IWB58" s="8"/>
      <c r="IWC58" s="6"/>
      <c r="IWD58" s="57"/>
      <c r="IWE58" s="57"/>
      <c r="IWF58" s="8"/>
      <c r="IWG58" s="8"/>
      <c r="IWH58" s="32"/>
      <c r="IWI58" s="8"/>
      <c r="IWJ58" s="6"/>
      <c r="IWK58" s="57"/>
      <c r="IWL58" s="57"/>
      <c r="IWM58" s="8"/>
      <c r="IWN58" s="8"/>
      <c r="IWO58" s="32"/>
      <c r="IWP58" s="8"/>
      <c r="IWQ58" s="6"/>
      <c r="IWR58" s="57"/>
      <c r="IWS58" s="57"/>
      <c r="IWT58" s="8"/>
      <c r="IWU58" s="8"/>
      <c r="IWV58" s="32"/>
      <c r="IWW58" s="8"/>
      <c r="IWX58" s="6"/>
      <c r="IWY58" s="57"/>
      <c r="IWZ58" s="57"/>
      <c r="IXA58" s="8"/>
      <c r="IXB58" s="8"/>
      <c r="IXC58" s="32"/>
      <c r="IXD58" s="8"/>
      <c r="IXE58" s="6"/>
      <c r="IXF58" s="57"/>
      <c r="IXG58" s="57"/>
      <c r="IXH58" s="8"/>
      <c r="IXI58" s="8"/>
      <c r="IXJ58" s="32"/>
      <c r="IXK58" s="8"/>
      <c r="IXL58" s="6"/>
      <c r="IXM58" s="57"/>
      <c r="IXN58" s="57"/>
      <c r="IXO58" s="8"/>
      <c r="IXP58" s="8"/>
      <c r="IXQ58" s="32"/>
      <c r="IXR58" s="8"/>
      <c r="IXS58" s="6"/>
      <c r="IXT58" s="57"/>
      <c r="IXU58" s="57"/>
      <c r="IXV58" s="8"/>
      <c r="IXW58" s="8"/>
      <c r="IXX58" s="32"/>
      <c r="IXY58" s="8"/>
      <c r="IXZ58" s="6"/>
      <c r="IYA58" s="57"/>
      <c r="IYB58" s="57"/>
      <c r="IYC58" s="8"/>
      <c r="IYD58" s="8"/>
      <c r="IYE58" s="32"/>
      <c r="IYF58" s="8"/>
      <c r="IYG58" s="6"/>
      <c r="IYH58" s="57"/>
      <c r="IYI58" s="57"/>
      <c r="IYJ58" s="8"/>
      <c r="IYK58" s="8"/>
      <c r="IYL58" s="32"/>
      <c r="IYM58" s="8"/>
      <c r="IYN58" s="6"/>
      <c r="IYO58" s="57"/>
      <c r="IYP58" s="57"/>
      <c r="IYQ58" s="8"/>
      <c r="IYR58" s="8"/>
      <c r="IYS58" s="32"/>
      <c r="IYT58" s="8"/>
      <c r="IYU58" s="6"/>
      <c r="IYV58" s="57"/>
      <c r="IYW58" s="57"/>
      <c r="IYX58" s="8"/>
      <c r="IYY58" s="8"/>
      <c r="IYZ58" s="32"/>
      <c r="IZA58" s="8"/>
      <c r="IZB58" s="6"/>
      <c r="IZC58" s="57"/>
      <c r="IZD58" s="57"/>
      <c r="IZE58" s="8"/>
      <c r="IZF58" s="8"/>
      <c r="IZG58" s="32"/>
      <c r="IZH58" s="8"/>
      <c r="IZI58" s="6"/>
      <c r="IZJ58" s="57"/>
      <c r="IZK58" s="57"/>
      <c r="IZL58" s="8"/>
      <c r="IZM58" s="8"/>
      <c r="IZN58" s="32"/>
      <c r="IZO58" s="8"/>
      <c r="IZP58" s="6"/>
      <c r="IZQ58" s="57"/>
      <c r="IZR58" s="57"/>
      <c r="IZS58" s="8"/>
      <c r="IZT58" s="8"/>
      <c r="IZU58" s="32"/>
      <c r="IZV58" s="8"/>
      <c r="IZW58" s="6"/>
      <c r="IZX58" s="57"/>
      <c r="IZY58" s="57"/>
      <c r="IZZ58" s="8"/>
      <c r="JAA58" s="8"/>
      <c r="JAB58" s="32"/>
      <c r="JAC58" s="8"/>
      <c r="JAD58" s="6"/>
      <c r="JAE58" s="57"/>
      <c r="JAF58" s="57"/>
      <c r="JAG58" s="8"/>
      <c r="JAH58" s="8"/>
      <c r="JAI58" s="32"/>
      <c r="JAJ58" s="8"/>
      <c r="JAK58" s="6"/>
      <c r="JAL58" s="57"/>
      <c r="JAM58" s="57"/>
      <c r="JAN58" s="8"/>
      <c r="JAO58" s="8"/>
      <c r="JAP58" s="32"/>
      <c r="JAQ58" s="8"/>
      <c r="JAR58" s="6"/>
      <c r="JAS58" s="57"/>
      <c r="JAT58" s="57"/>
      <c r="JAU58" s="8"/>
      <c r="JAV58" s="8"/>
      <c r="JAW58" s="32"/>
      <c r="JAX58" s="8"/>
      <c r="JAY58" s="6"/>
      <c r="JAZ58" s="57"/>
      <c r="JBA58" s="57"/>
      <c r="JBB58" s="8"/>
      <c r="JBC58" s="8"/>
      <c r="JBD58" s="32"/>
      <c r="JBE58" s="8"/>
      <c r="JBF58" s="6"/>
      <c r="JBG58" s="57"/>
      <c r="JBH58" s="57"/>
      <c r="JBI58" s="8"/>
      <c r="JBJ58" s="8"/>
      <c r="JBK58" s="32"/>
      <c r="JBL58" s="8"/>
      <c r="JBM58" s="6"/>
      <c r="JBN58" s="57"/>
      <c r="JBO58" s="57"/>
      <c r="JBP58" s="8"/>
      <c r="JBQ58" s="8"/>
      <c r="JBR58" s="32"/>
      <c r="JBS58" s="8"/>
      <c r="JBT58" s="6"/>
      <c r="JBU58" s="57"/>
      <c r="JBV58" s="57"/>
      <c r="JBW58" s="8"/>
      <c r="JBX58" s="8"/>
      <c r="JBY58" s="32"/>
      <c r="JBZ58" s="8"/>
      <c r="JCA58" s="6"/>
      <c r="JCB58" s="57"/>
      <c r="JCC58" s="57"/>
      <c r="JCD58" s="8"/>
      <c r="JCE58" s="8"/>
      <c r="JCF58" s="32"/>
      <c r="JCG58" s="8"/>
      <c r="JCH58" s="6"/>
      <c r="JCI58" s="57"/>
      <c r="JCJ58" s="57"/>
      <c r="JCK58" s="8"/>
      <c r="JCL58" s="8"/>
      <c r="JCM58" s="32"/>
      <c r="JCN58" s="8"/>
      <c r="JCO58" s="6"/>
      <c r="JCP58" s="57"/>
      <c r="JCQ58" s="57"/>
      <c r="JCR58" s="8"/>
      <c r="JCS58" s="8"/>
      <c r="JCT58" s="32"/>
      <c r="JCU58" s="8"/>
      <c r="JCV58" s="6"/>
      <c r="JCW58" s="57"/>
      <c r="JCX58" s="57"/>
      <c r="JCY58" s="8"/>
      <c r="JCZ58" s="8"/>
      <c r="JDA58" s="32"/>
      <c r="JDB58" s="8"/>
      <c r="JDC58" s="6"/>
      <c r="JDD58" s="57"/>
      <c r="JDE58" s="57"/>
      <c r="JDF58" s="8"/>
      <c r="JDG58" s="8"/>
      <c r="JDH58" s="32"/>
      <c r="JDI58" s="8"/>
      <c r="JDJ58" s="6"/>
      <c r="JDK58" s="57"/>
      <c r="JDL58" s="57"/>
      <c r="JDM58" s="8"/>
      <c r="JDN58" s="8"/>
      <c r="JDO58" s="32"/>
      <c r="JDP58" s="8"/>
      <c r="JDQ58" s="6"/>
      <c r="JDR58" s="57"/>
      <c r="JDS58" s="57"/>
      <c r="JDT58" s="8"/>
      <c r="JDU58" s="8"/>
      <c r="JDV58" s="32"/>
      <c r="JDW58" s="8"/>
      <c r="JDX58" s="6"/>
      <c r="JDY58" s="57"/>
      <c r="JDZ58" s="57"/>
      <c r="JEA58" s="8"/>
      <c r="JEB58" s="8"/>
      <c r="JEC58" s="32"/>
      <c r="JED58" s="8"/>
      <c r="JEE58" s="6"/>
      <c r="JEF58" s="57"/>
      <c r="JEG58" s="57"/>
      <c r="JEH58" s="8"/>
      <c r="JEI58" s="8"/>
      <c r="JEJ58" s="32"/>
      <c r="JEK58" s="8"/>
      <c r="JEL58" s="6"/>
      <c r="JEM58" s="57"/>
      <c r="JEN58" s="57"/>
      <c r="JEO58" s="8"/>
      <c r="JEP58" s="8"/>
      <c r="JEQ58" s="32"/>
      <c r="JER58" s="8"/>
      <c r="JES58" s="6"/>
      <c r="JET58" s="57"/>
      <c r="JEU58" s="57"/>
      <c r="JEV58" s="8"/>
      <c r="JEW58" s="8"/>
      <c r="JEX58" s="32"/>
      <c r="JEY58" s="8"/>
      <c r="JEZ58" s="6"/>
      <c r="JFA58" s="57"/>
      <c r="JFB58" s="57"/>
      <c r="JFC58" s="8"/>
      <c r="JFD58" s="8"/>
      <c r="JFE58" s="32"/>
      <c r="JFF58" s="8"/>
      <c r="JFG58" s="6"/>
      <c r="JFH58" s="57"/>
      <c r="JFI58" s="57"/>
      <c r="JFJ58" s="8"/>
      <c r="JFK58" s="8"/>
      <c r="JFL58" s="32"/>
      <c r="JFM58" s="8"/>
      <c r="JFN58" s="6"/>
      <c r="JFO58" s="57"/>
      <c r="JFP58" s="57"/>
      <c r="JFQ58" s="8"/>
      <c r="JFR58" s="8"/>
      <c r="JFS58" s="32"/>
      <c r="JFT58" s="8"/>
      <c r="JFU58" s="6"/>
      <c r="JFV58" s="57"/>
      <c r="JFW58" s="57"/>
      <c r="JFX58" s="8"/>
      <c r="JFY58" s="8"/>
      <c r="JFZ58" s="32"/>
      <c r="JGA58" s="8"/>
      <c r="JGB58" s="6"/>
      <c r="JGC58" s="57"/>
      <c r="JGD58" s="57"/>
      <c r="JGE58" s="8"/>
      <c r="JGF58" s="8"/>
      <c r="JGG58" s="32"/>
      <c r="JGH58" s="8"/>
      <c r="JGI58" s="6"/>
      <c r="JGJ58" s="57"/>
      <c r="JGK58" s="57"/>
      <c r="JGL58" s="8"/>
      <c r="JGM58" s="8"/>
      <c r="JGN58" s="32"/>
      <c r="JGO58" s="8"/>
      <c r="JGP58" s="6"/>
      <c r="JGQ58" s="57"/>
      <c r="JGR58" s="57"/>
      <c r="JGS58" s="8"/>
      <c r="JGT58" s="8"/>
      <c r="JGU58" s="32"/>
      <c r="JGV58" s="8"/>
      <c r="JGW58" s="6"/>
      <c r="JGX58" s="57"/>
      <c r="JGY58" s="57"/>
      <c r="JGZ58" s="8"/>
      <c r="JHA58" s="8"/>
      <c r="JHB58" s="32"/>
      <c r="JHC58" s="8"/>
      <c r="JHD58" s="6"/>
      <c r="JHE58" s="57"/>
      <c r="JHF58" s="57"/>
      <c r="JHG58" s="8"/>
      <c r="JHH58" s="8"/>
      <c r="JHI58" s="32"/>
      <c r="JHJ58" s="8"/>
      <c r="JHK58" s="6"/>
      <c r="JHL58" s="57"/>
      <c r="JHM58" s="57"/>
      <c r="JHN58" s="8"/>
      <c r="JHO58" s="8"/>
      <c r="JHP58" s="32"/>
      <c r="JHQ58" s="8"/>
      <c r="JHR58" s="6"/>
      <c r="JHS58" s="57"/>
      <c r="JHT58" s="57"/>
      <c r="JHU58" s="8"/>
      <c r="JHV58" s="8"/>
      <c r="JHW58" s="32"/>
      <c r="JHX58" s="8"/>
      <c r="JHY58" s="6"/>
      <c r="JHZ58" s="57"/>
      <c r="JIA58" s="57"/>
      <c r="JIB58" s="8"/>
      <c r="JIC58" s="8"/>
      <c r="JID58" s="32"/>
      <c r="JIE58" s="8"/>
      <c r="JIF58" s="6"/>
      <c r="JIG58" s="57"/>
      <c r="JIH58" s="57"/>
      <c r="JII58" s="8"/>
      <c r="JIJ58" s="8"/>
      <c r="JIK58" s="32"/>
      <c r="JIL58" s="8"/>
      <c r="JIM58" s="6"/>
      <c r="JIN58" s="57"/>
      <c r="JIO58" s="57"/>
      <c r="JIP58" s="8"/>
      <c r="JIQ58" s="8"/>
      <c r="JIR58" s="32"/>
      <c r="JIS58" s="8"/>
      <c r="JIT58" s="6"/>
      <c r="JIU58" s="57"/>
      <c r="JIV58" s="57"/>
      <c r="JIW58" s="8"/>
      <c r="JIX58" s="8"/>
      <c r="JIY58" s="32"/>
      <c r="JIZ58" s="8"/>
      <c r="JJA58" s="6"/>
      <c r="JJB58" s="57"/>
      <c r="JJC58" s="57"/>
      <c r="JJD58" s="8"/>
      <c r="JJE58" s="8"/>
      <c r="JJF58" s="32"/>
      <c r="JJG58" s="8"/>
      <c r="JJH58" s="6"/>
      <c r="JJI58" s="57"/>
      <c r="JJJ58" s="57"/>
      <c r="JJK58" s="8"/>
      <c r="JJL58" s="8"/>
      <c r="JJM58" s="32"/>
      <c r="JJN58" s="8"/>
      <c r="JJO58" s="6"/>
      <c r="JJP58" s="57"/>
      <c r="JJQ58" s="57"/>
      <c r="JJR58" s="8"/>
      <c r="JJS58" s="8"/>
      <c r="JJT58" s="32"/>
      <c r="JJU58" s="8"/>
      <c r="JJV58" s="6"/>
      <c r="JJW58" s="57"/>
      <c r="JJX58" s="57"/>
      <c r="JJY58" s="8"/>
      <c r="JJZ58" s="8"/>
      <c r="JKA58" s="32"/>
      <c r="JKB58" s="8"/>
      <c r="JKC58" s="6"/>
      <c r="JKD58" s="57"/>
      <c r="JKE58" s="57"/>
      <c r="JKF58" s="8"/>
      <c r="JKG58" s="8"/>
      <c r="JKH58" s="32"/>
      <c r="JKI58" s="8"/>
      <c r="JKJ58" s="6"/>
      <c r="JKK58" s="57"/>
      <c r="JKL58" s="57"/>
      <c r="JKM58" s="8"/>
      <c r="JKN58" s="8"/>
      <c r="JKO58" s="32"/>
      <c r="JKP58" s="8"/>
      <c r="JKQ58" s="6"/>
      <c r="JKR58" s="57"/>
      <c r="JKS58" s="57"/>
      <c r="JKT58" s="8"/>
      <c r="JKU58" s="8"/>
      <c r="JKV58" s="32"/>
      <c r="JKW58" s="8"/>
      <c r="JKX58" s="6"/>
      <c r="JKY58" s="57"/>
      <c r="JKZ58" s="57"/>
      <c r="JLA58" s="8"/>
      <c r="JLB58" s="8"/>
      <c r="JLC58" s="32"/>
      <c r="JLD58" s="8"/>
      <c r="JLE58" s="6"/>
      <c r="JLF58" s="57"/>
      <c r="JLG58" s="57"/>
      <c r="JLH58" s="8"/>
      <c r="JLI58" s="8"/>
      <c r="JLJ58" s="32"/>
      <c r="JLK58" s="8"/>
      <c r="JLL58" s="6"/>
      <c r="JLM58" s="57"/>
      <c r="JLN58" s="57"/>
      <c r="JLO58" s="8"/>
      <c r="JLP58" s="8"/>
      <c r="JLQ58" s="32"/>
      <c r="JLR58" s="8"/>
      <c r="JLS58" s="6"/>
      <c r="JLT58" s="57"/>
      <c r="JLU58" s="57"/>
      <c r="JLV58" s="8"/>
      <c r="JLW58" s="8"/>
      <c r="JLX58" s="32"/>
      <c r="JLY58" s="8"/>
      <c r="JLZ58" s="6"/>
      <c r="JMA58" s="57"/>
      <c r="JMB58" s="57"/>
      <c r="JMC58" s="8"/>
      <c r="JMD58" s="8"/>
      <c r="JME58" s="32"/>
      <c r="JMF58" s="8"/>
      <c r="JMG58" s="6"/>
      <c r="JMH58" s="57"/>
      <c r="JMI58" s="57"/>
      <c r="JMJ58" s="8"/>
      <c r="JMK58" s="8"/>
      <c r="JML58" s="32"/>
      <c r="JMM58" s="8"/>
      <c r="JMN58" s="6"/>
      <c r="JMO58" s="57"/>
      <c r="JMP58" s="57"/>
      <c r="JMQ58" s="8"/>
      <c r="JMR58" s="8"/>
      <c r="JMS58" s="32"/>
      <c r="JMT58" s="8"/>
      <c r="JMU58" s="6"/>
      <c r="JMV58" s="57"/>
      <c r="JMW58" s="57"/>
      <c r="JMX58" s="8"/>
      <c r="JMY58" s="8"/>
      <c r="JMZ58" s="32"/>
      <c r="JNA58" s="8"/>
      <c r="JNB58" s="6"/>
      <c r="JNC58" s="57"/>
      <c r="JND58" s="57"/>
      <c r="JNE58" s="8"/>
      <c r="JNF58" s="8"/>
      <c r="JNG58" s="32"/>
      <c r="JNH58" s="8"/>
      <c r="JNI58" s="6"/>
      <c r="JNJ58" s="57"/>
      <c r="JNK58" s="57"/>
      <c r="JNL58" s="8"/>
      <c r="JNM58" s="8"/>
      <c r="JNN58" s="32"/>
      <c r="JNO58" s="8"/>
      <c r="JNP58" s="6"/>
      <c r="JNQ58" s="57"/>
      <c r="JNR58" s="57"/>
      <c r="JNS58" s="8"/>
      <c r="JNT58" s="8"/>
      <c r="JNU58" s="32"/>
      <c r="JNV58" s="8"/>
      <c r="JNW58" s="6"/>
      <c r="JNX58" s="57"/>
      <c r="JNY58" s="57"/>
      <c r="JNZ58" s="8"/>
      <c r="JOA58" s="8"/>
      <c r="JOB58" s="32"/>
      <c r="JOC58" s="8"/>
      <c r="JOD58" s="6"/>
      <c r="JOE58" s="57"/>
      <c r="JOF58" s="57"/>
      <c r="JOG58" s="8"/>
      <c r="JOH58" s="8"/>
      <c r="JOI58" s="32"/>
      <c r="JOJ58" s="8"/>
      <c r="JOK58" s="6"/>
      <c r="JOL58" s="57"/>
      <c r="JOM58" s="57"/>
      <c r="JON58" s="8"/>
      <c r="JOO58" s="8"/>
      <c r="JOP58" s="32"/>
      <c r="JOQ58" s="8"/>
      <c r="JOR58" s="6"/>
      <c r="JOS58" s="57"/>
      <c r="JOT58" s="57"/>
      <c r="JOU58" s="8"/>
      <c r="JOV58" s="8"/>
      <c r="JOW58" s="32"/>
      <c r="JOX58" s="8"/>
      <c r="JOY58" s="6"/>
      <c r="JOZ58" s="57"/>
      <c r="JPA58" s="57"/>
      <c r="JPB58" s="8"/>
      <c r="JPC58" s="8"/>
      <c r="JPD58" s="32"/>
      <c r="JPE58" s="8"/>
      <c r="JPF58" s="6"/>
      <c r="JPG58" s="57"/>
      <c r="JPH58" s="57"/>
      <c r="JPI58" s="8"/>
      <c r="JPJ58" s="8"/>
      <c r="JPK58" s="32"/>
      <c r="JPL58" s="8"/>
      <c r="JPM58" s="6"/>
      <c r="JPN58" s="57"/>
      <c r="JPO58" s="57"/>
      <c r="JPP58" s="8"/>
      <c r="JPQ58" s="8"/>
      <c r="JPR58" s="32"/>
      <c r="JPS58" s="8"/>
      <c r="JPT58" s="6"/>
      <c r="JPU58" s="57"/>
      <c r="JPV58" s="57"/>
      <c r="JPW58" s="8"/>
      <c r="JPX58" s="8"/>
      <c r="JPY58" s="32"/>
      <c r="JPZ58" s="8"/>
      <c r="JQA58" s="6"/>
      <c r="JQB58" s="57"/>
      <c r="JQC58" s="57"/>
      <c r="JQD58" s="8"/>
      <c r="JQE58" s="8"/>
      <c r="JQF58" s="32"/>
      <c r="JQG58" s="8"/>
      <c r="JQH58" s="6"/>
      <c r="JQI58" s="57"/>
      <c r="JQJ58" s="57"/>
      <c r="JQK58" s="8"/>
      <c r="JQL58" s="8"/>
      <c r="JQM58" s="32"/>
      <c r="JQN58" s="8"/>
      <c r="JQO58" s="6"/>
      <c r="JQP58" s="57"/>
      <c r="JQQ58" s="57"/>
      <c r="JQR58" s="8"/>
      <c r="JQS58" s="8"/>
      <c r="JQT58" s="32"/>
      <c r="JQU58" s="8"/>
      <c r="JQV58" s="6"/>
      <c r="JQW58" s="57"/>
      <c r="JQX58" s="57"/>
      <c r="JQY58" s="8"/>
      <c r="JQZ58" s="8"/>
      <c r="JRA58" s="32"/>
      <c r="JRB58" s="8"/>
      <c r="JRC58" s="6"/>
      <c r="JRD58" s="57"/>
      <c r="JRE58" s="57"/>
      <c r="JRF58" s="8"/>
      <c r="JRG58" s="8"/>
      <c r="JRH58" s="32"/>
      <c r="JRI58" s="8"/>
      <c r="JRJ58" s="6"/>
      <c r="JRK58" s="57"/>
      <c r="JRL58" s="57"/>
      <c r="JRM58" s="8"/>
      <c r="JRN58" s="8"/>
      <c r="JRO58" s="32"/>
      <c r="JRP58" s="8"/>
      <c r="JRQ58" s="6"/>
      <c r="JRR58" s="57"/>
      <c r="JRS58" s="57"/>
      <c r="JRT58" s="8"/>
      <c r="JRU58" s="8"/>
      <c r="JRV58" s="32"/>
      <c r="JRW58" s="8"/>
      <c r="JRX58" s="6"/>
      <c r="JRY58" s="57"/>
      <c r="JRZ58" s="57"/>
      <c r="JSA58" s="8"/>
      <c r="JSB58" s="8"/>
      <c r="JSC58" s="32"/>
      <c r="JSD58" s="8"/>
      <c r="JSE58" s="6"/>
      <c r="JSF58" s="57"/>
      <c r="JSG58" s="57"/>
      <c r="JSH58" s="8"/>
      <c r="JSI58" s="8"/>
      <c r="JSJ58" s="32"/>
      <c r="JSK58" s="8"/>
      <c r="JSL58" s="6"/>
      <c r="JSM58" s="57"/>
      <c r="JSN58" s="57"/>
      <c r="JSO58" s="8"/>
      <c r="JSP58" s="8"/>
      <c r="JSQ58" s="32"/>
      <c r="JSR58" s="8"/>
      <c r="JSS58" s="6"/>
      <c r="JST58" s="57"/>
      <c r="JSU58" s="57"/>
      <c r="JSV58" s="8"/>
      <c r="JSW58" s="8"/>
      <c r="JSX58" s="32"/>
      <c r="JSY58" s="8"/>
      <c r="JSZ58" s="6"/>
      <c r="JTA58" s="57"/>
      <c r="JTB58" s="57"/>
      <c r="JTC58" s="8"/>
      <c r="JTD58" s="8"/>
      <c r="JTE58" s="32"/>
      <c r="JTF58" s="8"/>
      <c r="JTG58" s="6"/>
      <c r="JTH58" s="57"/>
      <c r="JTI58" s="57"/>
      <c r="JTJ58" s="8"/>
      <c r="JTK58" s="8"/>
      <c r="JTL58" s="32"/>
      <c r="JTM58" s="8"/>
      <c r="JTN58" s="6"/>
      <c r="JTO58" s="57"/>
      <c r="JTP58" s="57"/>
      <c r="JTQ58" s="8"/>
      <c r="JTR58" s="8"/>
      <c r="JTS58" s="32"/>
      <c r="JTT58" s="8"/>
      <c r="JTU58" s="6"/>
      <c r="JTV58" s="57"/>
      <c r="JTW58" s="57"/>
      <c r="JTX58" s="8"/>
      <c r="JTY58" s="8"/>
      <c r="JTZ58" s="32"/>
      <c r="JUA58" s="8"/>
      <c r="JUB58" s="6"/>
      <c r="JUC58" s="57"/>
      <c r="JUD58" s="57"/>
      <c r="JUE58" s="8"/>
      <c r="JUF58" s="8"/>
      <c r="JUG58" s="32"/>
      <c r="JUH58" s="8"/>
      <c r="JUI58" s="6"/>
      <c r="JUJ58" s="57"/>
      <c r="JUK58" s="57"/>
      <c r="JUL58" s="8"/>
      <c r="JUM58" s="8"/>
      <c r="JUN58" s="32"/>
      <c r="JUO58" s="8"/>
      <c r="JUP58" s="6"/>
      <c r="JUQ58" s="57"/>
      <c r="JUR58" s="57"/>
      <c r="JUS58" s="8"/>
      <c r="JUT58" s="8"/>
      <c r="JUU58" s="32"/>
      <c r="JUV58" s="8"/>
      <c r="JUW58" s="6"/>
      <c r="JUX58" s="57"/>
      <c r="JUY58" s="57"/>
      <c r="JUZ58" s="8"/>
      <c r="JVA58" s="8"/>
      <c r="JVB58" s="32"/>
      <c r="JVC58" s="8"/>
      <c r="JVD58" s="6"/>
      <c r="JVE58" s="57"/>
      <c r="JVF58" s="57"/>
      <c r="JVG58" s="8"/>
      <c r="JVH58" s="8"/>
      <c r="JVI58" s="32"/>
      <c r="JVJ58" s="8"/>
      <c r="JVK58" s="6"/>
      <c r="JVL58" s="57"/>
      <c r="JVM58" s="57"/>
      <c r="JVN58" s="8"/>
      <c r="JVO58" s="8"/>
      <c r="JVP58" s="32"/>
      <c r="JVQ58" s="8"/>
      <c r="JVR58" s="6"/>
      <c r="JVS58" s="57"/>
      <c r="JVT58" s="57"/>
      <c r="JVU58" s="8"/>
      <c r="JVV58" s="8"/>
      <c r="JVW58" s="32"/>
      <c r="JVX58" s="8"/>
      <c r="JVY58" s="6"/>
      <c r="JVZ58" s="57"/>
      <c r="JWA58" s="57"/>
      <c r="JWB58" s="8"/>
      <c r="JWC58" s="8"/>
      <c r="JWD58" s="32"/>
      <c r="JWE58" s="8"/>
      <c r="JWF58" s="6"/>
      <c r="JWG58" s="57"/>
      <c r="JWH58" s="57"/>
      <c r="JWI58" s="8"/>
      <c r="JWJ58" s="8"/>
      <c r="JWK58" s="32"/>
      <c r="JWL58" s="8"/>
      <c r="JWM58" s="6"/>
      <c r="JWN58" s="57"/>
      <c r="JWO58" s="57"/>
      <c r="JWP58" s="8"/>
      <c r="JWQ58" s="8"/>
      <c r="JWR58" s="32"/>
      <c r="JWS58" s="8"/>
      <c r="JWT58" s="6"/>
      <c r="JWU58" s="57"/>
      <c r="JWV58" s="57"/>
      <c r="JWW58" s="8"/>
      <c r="JWX58" s="8"/>
      <c r="JWY58" s="32"/>
      <c r="JWZ58" s="8"/>
      <c r="JXA58" s="6"/>
      <c r="JXB58" s="57"/>
      <c r="JXC58" s="57"/>
      <c r="JXD58" s="8"/>
      <c r="JXE58" s="8"/>
      <c r="JXF58" s="32"/>
      <c r="JXG58" s="8"/>
      <c r="JXH58" s="6"/>
      <c r="JXI58" s="57"/>
      <c r="JXJ58" s="57"/>
      <c r="JXK58" s="8"/>
      <c r="JXL58" s="8"/>
      <c r="JXM58" s="32"/>
      <c r="JXN58" s="8"/>
      <c r="JXO58" s="6"/>
      <c r="JXP58" s="57"/>
      <c r="JXQ58" s="57"/>
      <c r="JXR58" s="8"/>
      <c r="JXS58" s="8"/>
      <c r="JXT58" s="32"/>
      <c r="JXU58" s="8"/>
      <c r="JXV58" s="6"/>
      <c r="JXW58" s="57"/>
      <c r="JXX58" s="57"/>
      <c r="JXY58" s="8"/>
      <c r="JXZ58" s="8"/>
      <c r="JYA58" s="32"/>
      <c r="JYB58" s="8"/>
      <c r="JYC58" s="6"/>
      <c r="JYD58" s="57"/>
      <c r="JYE58" s="57"/>
      <c r="JYF58" s="8"/>
      <c r="JYG58" s="8"/>
      <c r="JYH58" s="32"/>
      <c r="JYI58" s="8"/>
      <c r="JYJ58" s="6"/>
      <c r="JYK58" s="57"/>
      <c r="JYL58" s="57"/>
      <c r="JYM58" s="8"/>
      <c r="JYN58" s="8"/>
      <c r="JYO58" s="32"/>
      <c r="JYP58" s="8"/>
      <c r="JYQ58" s="6"/>
      <c r="JYR58" s="57"/>
      <c r="JYS58" s="57"/>
      <c r="JYT58" s="8"/>
      <c r="JYU58" s="8"/>
      <c r="JYV58" s="32"/>
      <c r="JYW58" s="8"/>
      <c r="JYX58" s="6"/>
      <c r="JYY58" s="57"/>
      <c r="JYZ58" s="57"/>
      <c r="JZA58" s="8"/>
      <c r="JZB58" s="8"/>
      <c r="JZC58" s="32"/>
      <c r="JZD58" s="8"/>
      <c r="JZE58" s="6"/>
      <c r="JZF58" s="57"/>
      <c r="JZG58" s="57"/>
      <c r="JZH58" s="8"/>
      <c r="JZI58" s="8"/>
      <c r="JZJ58" s="32"/>
      <c r="JZK58" s="8"/>
      <c r="JZL58" s="6"/>
      <c r="JZM58" s="57"/>
      <c r="JZN58" s="57"/>
      <c r="JZO58" s="8"/>
      <c r="JZP58" s="8"/>
      <c r="JZQ58" s="32"/>
      <c r="JZR58" s="8"/>
      <c r="JZS58" s="6"/>
      <c r="JZT58" s="57"/>
      <c r="JZU58" s="57"/>
      <c r="JZV58" s="8"/>
      <c r="JZW58" s="8"/>
      <c r="JZX58" s="32"/>
      <c r="JZY58" s="8"/>
      <c r="JZZ58" s="6"/>
      <c r="KAA58" s="57"/>
      <c r="KAB58" s="57"/>
      <c r="KAC58" s="8"/>
      <c r="KAD58" s="8"/>
      <c r="KAE58" s="32"/>
      <c r="KAF58" s="8"/>
      <c r="KAG58" s="6"/>
      <c r="KAH58" s="57"/>
      <c r="KAI58" s="57"/>
      <c r="KAJ58" s="8"/>
      <c r="KAK58" s="8"/>
      <c r="KAL58" s="32"/>
      <c r="KAM58" s="8"/>
      <c r="KAN58" s="6"/>
      <c r="KAO58" s="57"/>
      <c r="KAP58" s="57"/>
      <c r="KAQ58" s="8"/>
      <c r="KAR58" s="8"/>
      <c r="KAS58" s="32"/>
      <c r="KAT58" s="8"/>
      <c r="KAU58" s="6"/>
      <c r="KAV58" s="57"/>
      <c r="KAW58" s="57"/>
      <c r="KAX58" s="8"/>
      <c r="KAY58" s="8"/>
      <c r="KAZ58" s="32"/>
      <c r="KBA58" s="8"/>
      <c r="KBB58" s="6"/>
      <c r="KBC58" s="57"/>
      <c r="KBD58" s="57"/>
      <c r="KBE58" s="8"/>
      <c r="KBF58" s="8"/>
      <c r="KBG58" s="32"/>
      <c r="KBH58" s="8"/>
      <c r="KBI58" s="6"/>
      <c r="KBJ58" s="57"/>
      <c r="KBK58" s="57"/>
      <c r="KBL58" s="8"/>
      <c r="KBM58" s="8"/>
      <c r="KBN58" s="32"/>
      <c r="KBO58" s="8"/>
      <c r="KBP58" s="6"/>
      <c r="KBQ58" s="57"/>
      <c r="KBR58" s="57"/>
      <c r="KBS58" s="8"/>
      <c r="KBT58" s="8"/>
      <c r="KBU58" s="32"/>
      <c r="KBV58" s="8"/>
      <c r="KBW58" s="6"/>
      <c r="KBX58" s="57"/>
      <c r="KBY58" s="57"/>
      <c r="KBZ58" s="8"/>
      <c r="KCA58" s="8"/>
      <c r="KCB58" s="32"/>
      <c r="KCC58" s="8"/>
      <c r="KCD58" s="6"/>
      <c r="KCE58" s="57"/>
      <c r="KCF58" s="57"/>
      <c r="KCG58" s="8"/>
      <c r="KCH58" s="8"/>
      <c r="KCI58" s="32"/>
      <c r="KCJ58" s="8"/>
      <c r="KCK58" s="6"/>
      <c r="KCL58" s="57"/>
      <c r="KCM58" s="57"/>
      <c r="KCN58" s="8"/>
      <c r="KCO58" s="8"/>
      <c r="KCP58" s="32"/>
      <c r="KCQ58" s="8"/>
      <c r="KCR58" s="6"/>
      <c r="KCS58" s="57"/>
      <c r="KCT58" s="57"/>
      <c r="KCU58" s="8"/>
      <c r="KCV58" s="8"/>
      <c r="KCW58" s="32"/>
      <c r="KCX58" s="8"/>
      <c r="KCY58" s="6"/>
      <c r="KCZ58" s="57"/>
      <c r="KDA58" s="57"/>
      <c r="KDB58" s="8"/>
      <c r="KDC58" s="8"/>
      <c r="KDD58" s="32"/>
      <c r="KDE58" s="8"/>
      <c r="KDF58" s="6"/>
      <c r="KDG58" s="57"/>
      <c r="KDH58" s="57"/>
      <c r="KDI58" s="8"/>
      <c r="KDJ58" s="8"/>
      <c r="KDK58" s="32"/>
      <c r="KDL58" s="8"/>
      <c r="KDM58" s="6"/>
      <c r="KDN58" s="57"/>
      <c r="KDO58" s="57"/>
      <c r="KDP58" s="8"/>
      <c r="KDQ58" s="8"/>
      <c r="KDR58" s="32"/>
      <c r="KDS58" s="8"/>
      <c r="KDT58" s="6"/>
      <c r="KDU58" s="57"/>
      <c r="KDV58" s="57"/>
      <c r="KDW58" s="8"/>
      <c r="KDX58" s="8"/>
      <c r="KDY58" s="32"/>
      <c r="KDZ58" s="8"/>
      <c r="KEA58" s="6"/>
      <c r="KEB58" s="57"/>
      <c r="KEC58" s="57"/>
      <c r="KED58" s="8"/>
      <c r="KEE58" s="8"/>
      <c r="KEF58" s="32"/>
      <c r="KEG58" s="8"/>
      <c r="KEH58" s="6"/>
      <c r="KEI58" s="57"/>
      <c r="KEJ58" s="57"/>
      <c r="KEK58" s="8"/>
      <c r="KEL58" s="8"/>
      <c r="KEM58" s="32"/>
      <c r="KEN58" s="8"/>
      <c r="KEO58" s="6"/>
      <c r="KEP58" s="57"/>
      <c r="KEQ58" s="57"/>
      <c r="KER58" s="8"/>
      <c r="KES58" s="8"/>
      <c r="KET58" s="32"/>
      <c r="KEU58" s="8"/>
      <c r="KEV58" s="6"/>
      <c r="KEW58" s="57"/>
      <c r="KEX58" s="57"/>
      <c r="KEY58" s="8"/>
      <c r="KEZ58" s="8"/>
      <c r="KFA58" s="32"/>
      <c r="KFB58" s="8"/>
      <c r="KFC58" s="6"/>
      <c r="KFD58" s="57"/>
      <c r="KFE58" s="57"/>
      <c r="KFF58" s="8"/>
      <c r="KFG58" s="8"/>
      <c r="KFH58" s="32"/>
      <c r="KFI58" s="8"/>
      <c r="KFJ58" s="6"/>
      <c r="KFK58" s="57"/>
      <c r="KFL58" s="57"/>
      <c r="KFM58" s="8"/>
      <c r="KFN58" s="8"/>
      <c r="KFO58" s="32"/>
      <c r="KFP58" s="8"/>
      <c r="KFQ58" s="6"/>
      <c r="KFR58" s="57"/>
      <c r="KFS58" s="57"/>
      <c r="KFT58" s="8"/>
      <c r="KFU58" s="8"/>
      <c r="KFV58" s="32"/>
      <c r="KFW58" s="8"/>
      <c r="KFX58" s="6"/>
      <c r="KFY58" s="57"/>
      <c r="KFZ58" s="57"/>
      <c r="KGA58" s="8"/>
      <c r="KGB58" s="8"/>
      <c r="KGC58" s="32"/>
      <c r="KGD58" s="8"/>
      <c r="KGE58" s="6"/>
      <c r="KGF58" s="57"/>
      <c r="KGG58" s="57"/>
      <c r="KGH58" s="8"/>
      <c r="KGI58" s="8"/>
      <c r="KGJ58" s="32"/>
      <c r="KGK58" s="8"/>
      <c r="KGL58" s="6"/>
      <c r="KGM58" s="57"/>
      <c r="KGN58" s="57"/>
      <c r="KGO58" s="8"/>
      <c r="KGP58" s="8"/>
      <c r="KGQ58" s="32"/>
      <c r="KGR58" s="8"/>
      <c r="KGS58" s="6"/>
      <c r="KGT58" s="57"/>
      <c r="KGU58" s="57"/>
      <c r="KGV58" s="8"/>
      <c r="KGW58" s="8"/>
      <c r="KGX58" s="32"/>
      <c r="KGY58" s="8"/>
      <c r="KGZ58" s="6"/>
      <c r="KHA58" s="57"/>
      <c r="KHB58" s="57"/>
      <c r="KHC58" s="8"/>
      <c r="KHD58" s="8"/>
      <c r="KHE58" s="32"/>
      <c r="KHF58" s="8"/>
      <c r="KHG58" s="6"/>
      <c r="KHH58" s="57"/>
      <c r="KHI58" s="57"/>
      <c r="KHJ58" s="8"/>
      <c r="KHK58" s="8"/>
      <c r="KHL58" s="32"/>
      <c r="KHM58" s="8"/>
      <c r="KHN58" s="6"/>
      <c r="KHO58" s="57"/>
      <c r="KHP58" s="57"/>
      <c r="KHQ58" s="8"/>
      <c r="KHR58" s="8"/>
      <c r="KHS58" s="32"/>
      <c r="KHT58" s="8"/>
      <c r="KHU58" s="6"/>
      <c r="KHV58" s="57"/>
      <c r="KHW58" s="57"/>
      <c r="KHX58" s="8"/>
      <c r="KHY58" s="8"/>
      <c r="KHZ58" s="32"/>
      <c r="KIA58" s="8"/>
      <c r="KIB58" s="6"/>
      <c r="KIC58" s="57"/>
      <c r="KID58" s="57"/>
      <c r="KIE58" s="8"/>
      <c r="KIF58" s="8"/>
      <c r="KIG58" s="32"/>
      <c r="KIH58" s="8"/>
      <c r="KII58" s="6"/>
      <c r="KIJ58" s="57"/>
      <c r="KIK58" s="57"/>
      <c r="KIL58" s="8"/>
      <c r="KIM58" s="8"/>
      <c r="KIN58" s="32"/>
      <c r="KIO58" s="8"/>
      <c r="KIP58" s="6"/>
      <c r="KIQ58" s="57"/>
      <c r="KIR58" s="57"/>
      <c r="KIS58" s="8"/>
      <c r="KIT58" s="8"/>
      <c r="KIU58" s="32"/>
      <c r="KIV58" s="8"/>
      <c r="KIW58" s="6"/>
      <c r="KIX58" s="57"/>
      <c r="KIY58" s="57"/>
      <c r="KIZ58" s="8"/>
      <c r="KJA58" s="8"/>
      <c r="KJB58" s="32"/>
      <c r="KJC58" s="8"/>
      <c r="KJD58" s="6"/>
      <c r="KJE58" s="57"/>
      <c r="KJF58" s="57"/>
      <c r="KJG58" s="8"/>
      <c r="KJH58" s="8"/>
      <c r="KJI58" s="32"/>
      <c r="KJJ58" s="8"/>
      <c r="KJK58" s="6"/>
      <c r="KJL58" s="57"/>
      <c r="KJM58" s="57"/>
      <c r="KJN58" s="8"/>
      <c r="KJO58" s="8"/>
      <c r="KJP58" s="32"/>
      <c r="KJQ58" s="8"/>
      <c r="KJR58" s="6"/>
      <c r="KJS58" s="57"/>
      <c r="KJT58" s="57"/>
      <c r="KJU58" s="8"/>
      <c r="KJV58" s="8"/>
      <c r="KJW58" s="32"/>
      <c r="KJX58" s="8"/>
      <c r="KJY58" s="6"/>
      <c r="KJZ58" s="57"/>
      <c r="KKA58" s="57"/>
      <c r="KKB58" s="8"/>
      <c r="KKC58" s="8"/>
      <c r="KKD58" s="32"/>
      <c r="KKE58" s="8"/>
      <c r="KKF58" s="6"/>
      <c r="KKG58" s="57"/>
      <c r="KKH58" s="57"/>
      <c r="KKI58" s="8"/>
      <c r="KKJ58" s="8"/>
      <c r="KKK58" s="32"/>
      <c r="KKL58" s="8"/>
      <c r="KKM58" s="6"/>
      <c r="KKN58" s="57"/>
      <c r="KKO58" s="57"/>
      <c r="KKP58" s="8"/>
      <c r="KKQ58" s="8"/>
      <c r="KKR58" s="32"/>
      <c r="KKS58" s="8"/>
      <c r="KKT58" s="6"/>
      <c r="KKU58" s="57"/>
      <c r="KKV58" s="57"/>
      <c r="KKW58" s="8"/>
      <c r="KKX58" s="8"/>
      <c r="KKY58" s="32"/>
      <c r="KKZ58" s="8"/>
      <c r="KLA58" s="6"/>
      <c r="KLB58" s="57"/>
      <c r="KLC58" s="57"/>
      <c r="KLD58" s="8"/>
      <c r="KLE58" s="8"/>
      <c r="KLF58" s="32"/>
      <c r="KLG58" s="8"/>
      <c r="KLH58" s="6"/>
      <c r="KLI58" s="57"/>
      <c r="KLJ58" s="57"/>
      <c r="KLK58" s="8"/>
      <c r="KLL58" s="8"/>
      <c r="KLM58" s="32"/>
      <c r="KLN58" s="8"/>
      <c r="KLO58" s="6"/>
      <c r="KLP58" s="57"/>
      <c r="KLQ58" s="57"/>
      <c r="KLR58" s="8"/>
      <c r="KLS58" s="8"/>
      <c r="KLT58" s="32"/>
      <c r="KLU58" s="8"/>
      <c r="KLV58" s="6"/>
      <c r="KLW58" s="57"/>
      <c r="KLX58" s="57"/>
      <c r="KLY58" s="8"/>
      <c r="KLZ58" s="8"/>
      <c r="KMA58" s="32"/>
      <c r="KMB58" s="8"/>
      <c r="KMC58" s="6"/>
      <c r="KMD58" s="57"/>
      <c r="KME58" s="57"/>
      <c r="KMF58" s="8"/>
      <c r="KMG58" s="8"/>
      <c r="KMH58" s="32"/>
      <c r="KMI58" s="8"/>
      <c r="KMJ58" s="6"/>
      <c r="KMK58" s="57"/>
      <c r="KML58" s="57"/>
      <c r="KMM58" s="8"/>
      <c r="KMN58" s="8"/>
      <c r="KMO58" s="32"/>
      <c r="KMP58" s="8"/>
      <c r="KMQ58" s="6"/>
      <c r="KMR58" s="57"/>
      <c r="KMS58" s="57"/>
      <c r="KMT58" s="8"/>
      <c r="KMU58" s="8"/>
      <c r="KMV58" s="32"/>
      <c r="KMW58" s="8"/>
      <c r="KMX58" s="6"/>
      <c r="KMY58" s="57"/>
      <c r="KMZ58" s="57"/>
      <c r="KNA58" s="8"/>
      <c r="KNB58" s="8"/>
      <c r="KNC58" s="32"/>
      <c r="KND58" s="8"/>
      <c r="KNE58" s="6"/>
      <c r="KNF58" s="57"/>
      <c r="KNG58" s="57"/>
      <c r="KNH58" s="8"/>
      <c r="KNI58" s="8"/>
      <c r="KNJ58" s="32"/>
      <c r="KNK58" s="8"/>
      <c r="KNL58" s="6"/>
      <c r="KNM58" s="57"/>
      <c r="KNN58" s="57"/>
      <c r="KNO58" s="8"/>
      <c r="KNP58" s="8"/>
      <c r="KNQ58" s="32"/>
      <c r="KNR58" s="8"/>
      <c r="KNS58" s="6"/>
      <c r="KNT58" s="57"/>
      <c r="KNU58" s="57"/>
      <c r="KNV58" s="8"/>
      <c r="KNW58" s="8"/>
      <c r="KNX58" s="32"/>
      <c r="KNY58" s="8"/>
      <c r="KNZ58" s="6"/>
      <c r="KOA58" s="57"/>
      <c r="KOB58" s="57"/>
      <c r="KOC58" s="8"/>
      <c r="KOD58" s="8"/>
      <c r="KOE58" s="32"/>
      <c r="KOF58" s="8"/>
      <c r="KOG58" s="6"/>
      <c r="KOH58" s="57"/>
      <c r="KOI58" s="57"/>
      <c r="KOJ58" s="8"/>
      <c r="KOK58" s="8"/>
      <c r="KOL58" s="32"/>
      <c r="KOM58" s="8"/>
      <c r="KON58" s="6"/>
      <c r="KOO58" s="57"/>
      <c r="KOP58" s="57"/>
      <c r="KOQ58" s="8"/>
      <c r="KOR58" s="8"/>
      <c r="KOS58" s="32"/>
      <c r="KOT58" s="8"/>
      <c r="KOU58" s="6"/>
      <c r="KOV58" s="57"/>
      <c r="KOW58" s="57"/>
      <c r="KOX58" s="8"/>
      <c r="KOY58" s="8"/>
      <c r="KOZ58" s="32"/>
      <c r="KPA58" s="8"/>
      <c r="KPB58" s="6"/>
      <c r="KPC58" s="57"/>
      <c r="KPD58" s="57"/>
      <c r="KPE58" s="8"/>
      <c r="KPF58" s="8"/>
      <c r="KPG58" s="32"/>
      <c r="KPH58" s="8"/>
      <c r="KPI58" s="6"/>
      <c r="KPJ58" s="57"/>
      <c r="KPK58" s="57"/>
      <c r="KPL58" s="8"/>
      <c r="KPM58" s="8"/>
      <c r="KPN58" s="32"/>
      <c r="KPO58" s="8"/>
      <c r="KPP58" s="6"/>
      <c r="KPQ58" s="57"/>
      <c r="KPR58" s="57"/>
      <c r="KPS58" s="8"/>
      <c r="KPT58" s="8"/>
      <c r="KPU58" s="32"/>
      <c r="KPV58" s="8"/>
      <c r="KPW58" s="6"/>
      <c r="KPX58" s="57"/>
      <c r="KPY58" s="57"/>
      <c r="KPZ58" s="8"/>
      <c r="KQA58" s="8"/>
      <c r="KQB58" s="32"/>
      <c r="KQC58" s="8"/>
      <c r="KQD58" s="6"/>
      <c r="KQE58" s="57"/>
      <c r="KQF58" s="57"/>
      <c r="KQG58" s="8"/>
      <c r="KQH58" s="8"/>
      <c r="KQI58" s="32"/>
      <c r="KQJ58" s="8"/>
      <c r="KQK58" s="6"/>
      <c r="KQL58" s="57"/>
      <c r="KQM58" s="57"/>
      <c r="KQN58" s="8"/>
      <c r="KQO58" s="8"/>
      <c r="KQP58" s="32"/>
      <c r="KQQ58" s="8"/>
      <c r="KQR58" s="6"/>
      <c r="KQS58" s="57"/>
      <c r="KQT58" s="57"/>
      <c r="KQU58" s="8"/>
      <c r="KQV58" s="8"/>
      <c r="KQW58" s="32"/>
      <c r="KQX58" s="8"/>
      <c r="KQY58" s="6"/>
      <c r="KQZ58" s="57"/>
      <c r="KRA58" s="57"/>
      <c r="KRB58" s="8"/>
      <c r="KRC58" s="8"/>
      <c r="KRD58" s="32"/>
      <c r="KRE58" s="8"/>
      <c r="KRF58" s="6"/>
      <c r="KRG58" s="57"/>
      <c r="KRH58" s="57"/>
      <c r="KRI58" s="8"/>
      <c r="KRJ58" s="8"/>
      <c r="KRK58" s="32"/>
      <c r="KRL58" s="8"/>
      <c r="KRM58" s="6"/>
      <c r="KRN58" s="57"/>
      <c r="KRO58" s="57"/>
      <c r="KRP58" s="8"/>
      <c r="KRQ58" s="8"/>
      <c r="KRR58" s="32"/>
      <c r="KRS58" s="8"/>
      <c r="KRT58" s="6"/>
      <c r="KRU58" s="57"/>
      <c r="KRV58" s="57"/>
      <c r="KRW58" s="8"/>
      <c r="KRX58" s="8"/>
      <c r="KRY58" s="32"/>
      <c r="KRZ58" s="8"/>
      <c r="KSA58" s="6"/>
      <c r="KSB58" s="57"/>
      <c r="KSC58" s="57"/>
      <c r="KSD58" s="8"/>
      <c r="KSE58" s="8"/>
      <c r="KSF58" s="32"/>
      <c r="KSG58" s="8"/>
      <c r="KSH58" s="6"/>
      <c r="KSI58" s="57"/>
      <c r="KSJ58" s="57"/>
      <c r="KSK58" s="8"/>
      <c r="KSL58" s="8"/>
      <c r="KSM58" s="32"/>
      <c r="KSN58" s="8"/>
      <c r="KSO58" s="6"/>
      <c r="KSP58" s="57"/>
      <c r="KSQ58" s="57"/>
      <c r="KSR58" s="8"/>
      <c r="KSS58" s="8"/>
      <c r="KST58" s="32"/>
      <c r="KSU58" s="8"/>
      <c r="KSV58" s="6"/>
      <c r="KSW58" s="57"/>
      <c r="KSX58" s="57"/>
      <c r="KSY58" s="8"/>
      <c r="KSZ58" s="8"/>
      <c r="KTA58" s="32"/>
      <c r="KTB58" s="8"/>
      <c r="KTC58" s="6"/>
      <c r="KTD58" s="57"/>
      <c r="KTE58" s="57"/>
      <c r="KTF58" s="8"/>
      <c r="KTG58" s="8"/>
      <c r="KTH58" s="32"/>
      <c r="KTI58" s="8"/>
      <c r="KTJ58" s="6"/>
      <c r="KTK58" s="57"/>
      <c r="KTL58" s="57"/>
      <c r="KTM58" s="8"/>
      <c r="KTN58" s="8"/>
      <c r="KTO58" s="32"/>
      <c r="KTP58" s="8"/>
      <c r="KTQ58" s="6"/>
      <c r="KTR58" s="57"/>
      <c r="KTS58" s="57"/>
      <c r="KTT58" s="8"/>
      <c r="KTU58" s="8"/>
      <c r="KTV58" s="32"/>
      <c r="KTW58" s="8"/>
      <c r="KTX58" s="6"/>
      <c r="KTY58" s="57"/>
      <c r="KTZ58" s="57"/>
      <c r="KUA58" s="8"/>
      <c r="KUB58" s="8"/>
      <c r="KUC58" s="32"/>
      <c r="KUD58" s="8"/>
      <c r="KUE58" s="6"/>
      <c r="KUF58" s="57"/>
      <c r="KUG58" s="57"/>
      <c r="KUH58" s="8"/>
      <c r="KUI58" s="8"/>
      <c r="KUJ58" s="32"/>
      <c r="KUK58" s="8"/>
      <c r="KUL58" s="6"/>
      <c r="KUM58" s="57"/>
      <c r="KUN58" s="57"/>
      <c r="KUO58" s="8"/>
      <c r="KUP58" s="8"/>
      <c r="KUQ58" s="32"/>
      <c r="KUR58" s="8"/>
      <c r="KUS58" s="6"/>
      <c r="KUT58" s="57"/>
      <c r="KUU58" s="57"/>
      <c r="KUV58" s="8"/>
      <c r="KUW58" s="8"/>
      <c r="KUX58" s="32"/>
      <c r="KUY58" s="8"/>
      <c r="KUZ58" s="6"/>
      <c r="KVA58" s="57"/>
      <c r="KVB58" s="57"/>
      <c r="KVC58" s="8"/>
      <c r="KVD58" s="8"/>
      <c r="KVE58" s="32"/>
      <c r="KVF58" s="8"/>
      <c r="KVG58" s="6"/>
      <c r="KVH58" s="57"/>
      <c r="KVI58" s="57"/>
      <c r="KVJ58" s="8"/>
      <c r="KVK58" s="8"/>
      <c r="KVL58" s="32"/>
      <c r="KVM58" s="8"/>
      <c r="KVN58" s="6"/>
      <c r="KVO58" s="57"/>
      <c r="KVP58" s="57"/>
      <c r="KVQ58" s="8"/>
      <c r="KVR58" s="8"/>
      <c r="KVS58" s="32"/>
      <c r="KVT58" s="8"/>
      <c r="KVU58" s="6"/>
      <c r="KVV58" s="57"/>
      <c r="KVW58" s="57"/>
      <c r="KVX58" s="8"/>
      <c r="KVY58" s="8"/>
      <c r="KVZ58" s="32"/>
      <c r="KWA58" s="8"/>
      <c r="KWB58" s="6"/>
      <c r="KWC58" s="57"/>
      <c r="KWD58" s="57"/>
      <c r="KWE58" s="8"/>
      <c r="KWF58" s="8"/>
      <c r="KWG58" s="32"/>
      <c r="KWH58" s="8"/>
      <c r="KWI58" s="6"/>
      <c r="KWJ58" s="57"/>
      <c r="KWK58" s="57"/>
      <c r="KWL58" s="8"/>
      <c r="KWM58" s="8"/>
      <c r="KWN58" s="32"/>
      <c r="KWO58" s="8"/>
      <c r="KWP58" s="6"/>
      <c r="KWQ58" s="57"/>
      <c r="KWR58" s="57"/>
      <c r="KWS58" s="8"/>
      <c r="KWT58" s="8"/>
      <c r="KWU58" s="32"/>
      <c r="KWV58" s="8"/>
      <c r="KWW58" s="6"/>
      <c r="KWX58" s="57"/>
      <c r="KWY58" s="57"/>
      <c r="KWZ58" s="8"/>
      <c r="KXA58" s="8"/>
      <c r="KXB58" s="32"/>
      <c r="KXC58" s="8"/>
      <c r="KXD58" s="6"/>
      <c r="KXE58" s="57"/>
      <c r="KXF58" s="57"/>
      <c r="KXG58" s="8"/>
      <c r="KXH58" s="8"/>
      <c r="KXI58" s="32"/>
      <c r="KXJ58" s="8"/>
      <c r="KXK58" s="6"/>
      <c r="KXL58" s="57"/>
      <c r="KXM58" s="57"/>
      <c r="KXN58" s="8"/>
      <c r="KXO58" s="8"/>
      <c r="KXP58" s="32"/>
      <c r="KXQ58" s="8"/>
      <c r="KXR58" s="6"/>
      <c r="KXS58" s="57"/>
      <c r="KXT58" s="57"/>
      <c r="KXU58" s="8"/>
      <c r="KXV58" s="8"/>
      <c r="KXW58" s="32"/>
      <c r="KXX58" s="8"/>
      <c r="KXY58" s="6"/>
      <c r="KXZ58" s="57"/>
      <c r="KYA58" s="57"/>
      <c r="KYB58" s="8"/>
      <c r="KYC58" s="8"/>
      <c r="KYD58" s="32"/>
      <c r="KYE58" s="8"/>
      <c r="KYF58" s="6"/>
      <c r="KYG58" s="57"/>
      <c r="KYH58" s="57"/>
      <c r="KYI58" s="8"/>
      <c r="KYJ58" s="8"/>
      <c r="KYK58" s="32"/>
      <c r="KYL58" s="8"/>
      <c r="KYM58" s="6"/>
      <c r="KYN58" s="57"/>
      <c r="KYO58" s="57"/>
      <c r="KYP58" s="8"/>
      <c r="KYQ58" s="8"/>
      <c r="KYR58" s="32"/>
      <c r="KYS58" s="8"/>
      <c r="KYT58" s="6"/>
      <c r="KYU58" s="57"/>
      <c r="KYV58" s="57"/>
      <c r="KYW58" s="8"/>
      <c r="KYX58" s="8"/>
      <c r="KYY58" s="32"/>
      <c r="KYZ58" s="8"/>
      <c r="KZA58" s="6"/>
      <c r="KZB58" s="57"/>
      <c r="KZC58" s="57"/>
      <c r="KZD58" s="8"/>
      <c r="KZE58" s="8"/>
      <c r="KZF58" s="32"/>
      <c r="KZG58" s="8"/>
      <c r="KZH58" s="6"/>
      <c r="KZI58" s="57"/>
      <c r="KZJ58" s="57"/>
      <c r="KZK58" s="8"/>
      <c r="KZL58" s="8"/>
      <c r="KZM58" s="32"/>
      <c r="KZN58" s="8"/>
      <c r="KZO58" s="6"/>
      <c r="KZP58" s="57"/>
      <c r="KZQ58" s="57"/>
      <c r="KZR58" s="8"/>
      <c r="KZS58" s="8"/>
      <c r="KZT58" s="32"/>
      <c r="KZU58" s="8"/>
      <c r="KZV58" s="6"/>
      <c r="KZW58" s="57"/>
      <c r="KZX58" s="57"/>
      <c r="KZY58" s="8"/>
      <c r="KZZ58" s="8"/>
      <c r="LAA58" s="32"/>
      <c r="LAB58" s="8"/>
      <c r="LAC58" s="6"/>
      <c r="LAD58" s="57"/>
      <c r="LAE58" s="57"/>
      <c r="LAF58" s="8"/>
      <c r="LAG58" s="8"/>
      <c r="LAH58" s="32"/>
      <c r="LAI58" s="8"/>
      <c r="LAJ58" s="6"/>
      <c r="LAK58" s="57"/>
      <c r="LAL58" s="57"/>
      <c r="LAM58" s="8"/>
      <c r="LAN58" s="8"/>
      <c r="LAO58" s="32"/>
      <c r="LAP58" s="8"/>
      <c r="LAQ58" s="6"/>
      <c r="LAR58" s="57"/>
      <c r="LAS58" s="57"/>
      <c r="LAT58" s="8"/>
      <c r="LAU58" s="8"/>
      <c r="LAV58" s="32"/>
      <c r="LAW58" s="8"/>
      <c r="LAX58" s="6"/>
      <c r="LAY58" s="57"/>
      <c r="LAZ58" s="57"/>
      <c r="LBA58" s="8"/>
      <c r="LBB58" s="8"/>
      <c r="LBC58" s="32"/>
      <c r="LBD58" s="8"/>
      <c r="LBE58" s="6"/>
      <c r="LBF58" s="57"/>
      <c r="LBG58" s="57"/>
      <c r="LBH58" s="8"/>
      <c r="LBI58" s="8"/>
      <c r="LBJ58" s="32"/>
      <c r="LBK58" s="8"/>
      <c r="LBL58" s="6"/>
      <c r="LBM58" s="57"/>
      <c r="LBN58" s="57"/>
      <c r="LBO58" s="8"/>
      <c r="LBP58" s="8"/>
      <c r="LBQ58" s="32"/>
      <c r="LBR58" s="8"/>
      <c r="LBS58" s="6"/>
      <c r="LBT58" s="57"/>
      <c r="LBU58" s="57"/>
      <c r="LBV58" s="8"/>
      <c r="LBW58" s="8"/>
      <c r="LBX58" s="32"/>
      <c r="LBY58" s="8"/>
      <c r="LBZ58" s="6"/>
      <c r="LCA58" s="57"/>
      <c r="LCB58" s="57"/>
      <c r="LCC58" s="8"/>
      <c r="LCD58" s="8"/>
      <c r="LCE58" s="32"/>
      <c r="LCF58" s="8"/>
      <c r="LCG58" s="6"/>
      <c r="LCH58" s="57"/>
      <c r="LCI58" s="57"/>
      <c r="LCJ58" s="8"/>
      <c r="LCK58" s="8"/>
      <c r="LCL58" s="32"/>
      <c r="LCM58" s="8"/>
      <c r="LCN58" s="6"/>
      <c r="LCO58" s="57"/>
      <c r="LCP58" s="57"/>
      <c r="LCQ58" s="8"/>
      <c r="LCR58" s="8"/>
      <c r="LCS58" s="32"/>
      <c r="LCT58" s="8"/>
      <c r="LCU58" s="6"/>
      <c r="LCV58" s="57"/>
      <c r="LCW58" s="57"/>
      <c r="LCX58" s="8"/>
      <c r="LCY58" s="8"/>
      <c r="LCZ58" s="32"/>
      <c r="LDA58" s="8"/>
      <c r="LDB58" s="6"/>
      <c r="LDC58" s="57"/>
      <c r="LDD58" s="57"/>
      <c r="LDE58" s="8"/>
      <c r="LDF58" s="8"/>
      <c r="LDG58" s="32"/>
      <c r="LDH58" s="8"/>
      <c r="LDI58" s="6"/>
      <c r="LDJ58" s="57"/>
      <c r="LDK58" s="57"/>
      <c r="LDL58" s="8"/>
      <c r="LDM58" s="8"/>
      <c r="LDN58" s="32"/>
      <c r="LDO58" s="8"/>
      <c r="LDP58" s="6"/>
      <c r="LDQ58" s="57"/>
      <c r="LDR58" s="57"/>
      <c r="LDS58" s="8"/>
      <c r="LDT58" s="8"/>
      <c r="LDU58" s="32"/>
      <c r="LDV58" s="8"/>
      <c r="LDW58" s="6"/>
      <c r="LDX58" s="57"/>
      <c r="LDY58" s="57"/>
      <c r="LDZ58" s="8"/>
      <c r="LEA58" s="8"/>
      <c r="LEB58" s="32"/>
      <c r="LEC58" s="8"/>
      <c r="LED58" s="6"/>
      <c r="LEE58" s="57"/>
      <c r="LEF58" s="57"/>
      <c r="LEG58" s="8"/>
      <c r="LEH58" s="8"/>
      <c r="LEI58" s="32"/>
      <c r="LEJ58" s="8"/>
      <c r="LEK58" s="6"/>
      <c r="LEL58" s="57"/>
      <c r="LEM58" s="57"/>
      <c r="LEN58" s="8"/>
      <c r="LEO58" s="8"/>
      <c r="LEP58" s="32"/>
      <c r="LEQ58" s="8"/>
      <c r="LER58" s="6"/>
      <c r="LES58" s="57"/>
      <c r="LET58" s="57"/>
      <c r="LEU58" s="8"/>
      <c r="LEV58" s="8"/>
      <c r="LEW58" s="32"/>
      <c r="LEX58" s="8"/>
      <c r="LEY58" s="6"/>
      <c r="LEZ58" s="57"/>
      <c r="LFA58" s="57"/>
      <c r="LFB58" s="8"/>
      <c r="LFC58" s="8"/>
      <c r="LFD58" s="32"/>
      <c r="LFE58" s="8"/>
      <c r="LFF58" s="6"/>
      <c r="LFG58" s="57"/>
      <c r="LFH58" s="57"/>
      <c r="LFI58" s="8"/>
      <c r="LFJ58" s="8"/>
      <c r="LFK58" s="32"/>
      <c r="LFL58" s="8"/>
      <c r="LFM58" s="6"/>
      <c r="LFN58" s="57"/>
      <c r="LFO58" s="57"/>
      <c r="LFP58" s="8"/>
      <c r="LFQ58" s="8"/>
      <c r="LFR58" s="32"/>
      <c r="LFS58" s="8"/>
      <c r="LFT58" s="6"/>
      <c r="LFU58" s="57"/>
      <c r="LFV58" s="57"/>
      <c r="LFW58" s="8"/>
      <c r="LFX58" s="8"/>
      <c r="LFY58" s="32"/>
      <c r="LFZ58" s="8"/>
      <c r="LGA58" s="6"/>
      <c r="LGB58" s="57"/>
      <c r="LGC58" s="57"/>
      <c r="LGD58" s="8"/>
      <c r="LGE58" s="8"/>
      <c r="LGF58" s="32"/>
      <c r="LGG58" s="8"/>
      <c r="LGH58" s="6"/>
      <c r="LGI58" s="57"/>
      <c r="LGJ58" s="57"/>
      <c r="LGK58" s="8"/>
      <c r="LGL58" s="8"/>
      <c r="LGM58" s="32"/>
      <c r="LGN58" s="8"/>
      <c r="LGO58" s="6"/>
      <c r="LGP58" s="57"/>
      <c r="LGQ58" s="57"/>
      <c r="LGR58" s="8"/>
      <c r="LGS58" s="8"/>
      <c r="LGT58" s="32"/>
      <c r="LGU58" s="8"/>
      <c r="LGV58" s="6"/>
      <c r="LGW58" s="57"/>
      <c r="LGX58" s="57"/>
      <c r="LGY58" s="8"/>
      <c r="LGZ58" s="8"/>
      <c r="LHA58" s="32"/>
      <c r="LHB58" s="8"/>
      <c r="LHC58" s="6"/>
      <c r="LHD58" s="57"/>
      <c r="LHE58" s="57"/>
      <c r="LHF58" s="8"/>
      <c r="LHG58" s="8"/>
      <c r="LHH58" s="32"/>
      <c r="LHI58" s="8"/>
      <c r="LHJ58" s="6"/>
      <c r="LHK58" s="57"/>
      <c r="LHL58" s="57"/>
      <c r="LHM58" s="8"/>
      <c r="LHN58" s="8"/>
      <c r="LHO58" s="32"/>
      <c r="LHP58" s="8"/>
      <c r="LHQ58" s="6"/>
      <c r="LHR58" s="57"/>
      <c r="LHS58" s="57"/>
      <c r="LHT58" s="8"/>
      <c r="LHU58" s="8"/>
      <c r="LHV58" s="32"/>
      <c r="LHW58" s="8"/>
      <c r="LHX58" s="6"/>
      <c r="LHY58" s="57"/>
      <c r="LHZ58" s="57"/>
      <c r="LIA58" s="8"/>
      <c r="LIB58" s="8"/>
      <c r="LIC58" s="32"/>
      <c r="LID58" s="8"/>
      <c r="LIE58" s="6"/>
      <c r="LIF58" s="57"/>
      <c r="LIG58" s="57"/>
      <c r="LIH58" s="8"/>
      <c r="LII58" s="8"/>
      <c r="LIJ58" s="32"/>
      <c r="LIK58" s="8"/>
      <c r="LIL58" s="6"/>
      <c r="LIM58" s="57"/>
      <c r="LIN58" s="57"/>
      <c r="LIO58" s="8"/>
      <c r="LIP58" s="8"/>
      <c r="LIQ58" s="32"/>
      <c r="LIR58" s="8"/>
      <c r="LIS58" s="6"/>
      <c r="LIT58" s="57"/>
      <c r="LIU58" s="57"/>
      <c r="LIV58" s="8"/>
      <c r="LIW58" s="8"/>
      <c r="LIX58" s="32"/>
      <c r="LIY58" s="8"/>
      <c r="LIZ58" s="6"/>
      <c r="LJA58" s="57"/>
      <c r="LJB58" s="57"/>
      <c r="LJC58" s="8"/>
      <c r="LJD58" s="8"/>
      <c r="LJE58" s="32"/>
      <c r="LJF58" s="8"/>
      <c r="LJG58" s="6"/>
      <c r="LJH58" s="57"/>
      <c r="LJI58" s="57"/>
      <c r="LJJ58" s="8"/>
      <c r="LJK58" s="8"/>
      <c r="LJL58" s="32"/>
      <c r="LJM58" s="8"/>
      <c r="LJN58" s="6"/>
      <c r="LJO58" s="57"/>
      <c r="LJP58" s="57"/>
      <c r="LJQ58" s="8"/>
      <c r="LJR58" s="8"/>
      <c r="LJS58" s="32"/>
      <c r="LJT58" s="8"/>
      <c r="LJU58" s="6"/>
      <c r="LJV58" s="57"/>
      <c r="LJW58" s="57"/>
      <c r="LJX58" s="8"/>
      <c r="LJY58" s="8"/>
      <c r="LJZ58" s="32"/>
      <c r="LKA58" s="8"/>
      <c r="LKB58" s="6"/>
      <c r="LKC58" s="57"/>
      <c r="LKD58" s="57"/>
      <c r="LKE58" s="8"/>
      <c r="LKF58" s="8"/>
      <c r="LKG58" s="32"/>
      <c r="LKH58" s="8"/>
      <c r="LKI58" s="6"/>
      <c r="LKJ58" s="57"/>
      <c r="LKK58" s="57"/>
      <c r="LKL58" s="8"/>
      <c r="LKM58" s="8"/>
      <c r="LKN58" s="32"/>
      <c r="LKO58" s="8"/>
      <c r="LKP58" s="6"/>
      <c r="LKQ58" s="57"/>
      <c r="LKR58" s="57"/>
      <c r="LKS58" s="8"/>
      <c r="LKT58" s="8"/>
      <c r="LKU58" s="32"/>
      <c r="LKV58" s="8"/>
      <c r="LKW58" s="6"/>
      <c r="LKX58" s="57"/>
      <c r="LKY58" s="57"/>
      <c r="LKZ58" s="8"/>
      <c r="LLA58" s="8"/>
      <c r="LLB58" s="32"/>
      <c r="LLC58" s="8"/>
      <c r="LLD58" s="6"/>
      <c r="LLE58" s="57"/>
      <c r="LLF58" s="57"/>
      <c r="LLG58" s="8"/>
      <c r="LLH58" s="8"/>
      <c r="LLI58" s="32"/>
      <c r="LLJ58" s="8"/>
      <c r="LLK58" s="6"/>
      <c r="LLL58" s="57"/>
      <c r="LLM58" s="57"/>
      <c r="LLN58" s="8"/>
      <c r="LLO58" s="8"/>
      <c r="LLP58" s="32"/>
      <c r="LLQ58" s="8"/>
      <c r="LLR58" s="6"/>
      <c r="LLS58" s="57"/>
      <c r="LLT58" s="57"/>
      <c r="LLU58" s="8"/>
      <c r="LLV58" s="8"/>
      <c r="LLW58" s="32"/>
      <c r="LLX58" s="8"/>
      <c r="LLY58" s="6"/>
      <c r="LLZ58" s="57"/>
      <c r="LMA58" s="57"/>
      <c r="LMB58" s="8"/>
      <c r="LMC58" s="8"/>
      <c r="LMD58" s="32"/>
      <c r="LME58" s="8"/>
      <c r="LMF58" s="6"/>
      <c r="LMG58" s="57"/>
      <c r="LMH58" s="57"/>
      <c r="LMI58" s="8"/>
      <c r="LMJ58" s="8"/>
      <c r="LMK58" s="32"/>
      <c r="LML58" s="8"/>
      <c r="LMM58" s="6"/>
      <c r="LMN58" s="57"/>
      <c r="LMO58" s="57"/>
      <c r="LMP58" s="8"/>
      <c r="LMQ58" s="8"/>
      <c r="LMR58" s="32"/>
      <c r="LMS58" s="8"/>
      <c r="LMT58" s="6"/>
      <c r="LMU58" s="57"/>
      <c r="LMV58" s="57"/>
      <c r="LMW58" s="8"/>
      <c r="LMX58" s="8"/>
      <c r="LMY58" s="32"/>
      <c r="LMZ58" s="8"/>
      <c r="LNA58" s="6"/>
      <c r="LNB58" s="57"/>
      <c r="LNC58" s="57"/>
      <c r="LND58" s="8"/>
      <c r="LNE58" s="8"/>
      <c r="LNF58" s="32"/>
      <c r="LNG58" s="8"/>
      <c r="LNH58" s="6"/>
      <c r="LNI58" s="57"/>
      <c r="LNJ58" s="57"/>
      <c r="LNK58" s="8"/>
      <c r="LNL58" s="8"/>
      <c r="LNM58" s="32"/>
      <c r="LNN58" s="8"/>
      <c r="LNO58" s="6"/>
      <c r="LNP58" s="57"/>
      <c r="LNQ58" s="57"/>
      <c r="LNR58" s="8"/>
      <c r="LNS58" s="8"/>
      <c r="LNT58" s="32"/>
      <c r="LNU58" s="8"/>
      <c r="LNV58" s="6"/>
      <c r="LNW58" s="57"/>
      <c r="LNX58" s="57"/>
      <c r="LNY58" s="8"/>
      <c r="LNZ58" s="8"/>
      <c r="LOA58" s="32"/>
      <c r="LOB58" s="8"/>
      <c r="LOC58" s="6"/>
      <c r="LOD58" s="57"/>
      <c r="LOE58" s="57"/>
      <c r="LOF58" s="8"/>
      <c r="LOG58" s="8"/>
      <c r="LOH58" s="32"/>
      <c r="LOI58" s="8"/>
      <c r="LOJ58" s="6"/>
      <c r="LOK58" s="57"/>
      <c r="LOL58" s="57"/>
      <c r="LOM58" s="8"/>
      <c r="LON58" s="8"/>
      <c r="LOO58" s="32"/>
      <c r="LOP58" s="8"/>
      <c r="LOQ58" s="6"/>
      <c r="LOR58" s="57"/>
      <c r="LOS58" s="57"/>
      <c r="LOT58" s="8"/>
      <c r="LOU58" s="8"/>
      <c r="LOV58" s="32"/>
      <c r="LOW58" s="8"/>
      <c r="LOX58" s="6"/>
      <c r="LOY58" s="57"/>
      <c r="LOZ58" s="57"/>
      <c r="LPA58" s="8"/>
      <c r="LPB58" s="8"/>
      <c r="LPC58" s="32"/>
      <c r="LPD58" s="8"/>
      <c r="LPE58" s="6"/>
      <c r="LPF58" s="57"/>
      <c r="LPG58" s="57"/>
      <c r="LPH58" s="8"/>
      <c r="LPI58" s="8"/>
      <c r="LPJ58" s="32"/>
      <c r="LPK58" s="8"/>
      <c r="LPL58" s="6"/>
      <c r="LPM58" s="57"/>
      <c r="LPN58" s="57"/>
      <c r="LPO58" s="8"/>
      <c r="LPP58" s="8"/>
      <c r="LPQ58" s="32"/>
      <c r="LPR58" s="8"/>
      <c r="LPS58" s="6"/>
      <c r="LPT58" s="57"/>
      <c r="LPU58" s="57"/>
      <c r="LPV58" s="8"/>
      <c r="LPW58" s="8"/>
      <c r="LPX58" s="32"/>
      <c r="LPY58" s="8"/>
      <c r="LPZ58" s="6"/>
      <c r="LQA58" s="57"/>
      <c r="LQB58" s="57"/>
      <c r="LQC58" s="8"/>
      <c r="LQD58" s="8"/>
      <c r="LQE58" s="32"/>
      <c r="LQF58" s="8"/>
      <c r="LQG58" s="6"/>
      <c r="LQH58" s="57"/>
      <c r="LQI58" s="57"/>
      <c r="LQJ58" s="8"/>
      <c r="LQK58" s="8"/>
      <c r="LQL58" s="32"/>
      <c r="LQM58" s="8"/>
      <c r="LQN58" s="6"/>
      <c r="LQO58" s="57"/>
      <c r="LQP58" s="57"/>
      <c r="LQQ58" s="8"/>
      <c r="LQR58" s="8"/>
      <c r="LQS58" s="32"/>
      <c r="LQT58" s="8"/>
      <c r="LQU58" s="6"/>
      <c r="LQV58" s="57"/>
      <c r="LQW58" s="57"/>
      <c r="LQX58" s="8"/>
      <c r="LQY58" s="8"/>
      <c r="LQZ58" s="32"/>
      <c r="LRA58" s="8"/>
      <c r="LRB58" s="6"/>
      <c r="LRC58" s="57"/>
      <c r="LRD58" s="57"/>
      <c r="LRE58" s="8"/>
      <c r="LRF58" s="8"/>
      <c r="LRG58" s="32"/>
      <c r="LRH58" s="8"/>
      <c r="LRI58" s="6"/>
      <c r="LRJ58" s="57"/>
      <c r="LRK58" s="57"/>
      <c r="LRL58" s="8"/>
      <c r="LRM58" s="8"/>
      <c r="LRN58" s="32"/>
      <c r="LRO58" s="8"/>
      <c r="LRP58" s="6"/>
      <c r="LRQ58" s="57"/>
      <c r="LRR58" s="57"/>
      <c r="LRS58" s="8"/>
      <c r="LRT58" s="8"/>
      <c r="LRU58" s="32"/>
      <c r="LRV58" s="8"/>
      <c r="LRW58" s="6"/>
      <c r="LRX58" s="57"/>
      <c r="LRY58" s="57"/>
      <c r="LRZ58" s="8"/>
      <c r="LSA58" s="8"/>
      <c r="LSB58" s="32"/>
      <c r="LSC58" s="8"/>
      <c r="LSD58" s="6"/>
      <c r="LSE58" s="57"/>
      <c r="LSF58" s="57"/>
      <c r="LSG58" s="8"/>
      <c r="LSH58" s="8"/>
      <c r="LSI58" s="32"/>
      <c r="LSJ58" s="8"/>
      <c r="LSK58" s="6"/>
      <c r="LSL58" s="57"/>
      <c r="LSM58" s="57"/>
      <c r="LSN58" s="8"/>
      <c r="LSO58" s="8"/>
      <c r="LSP58" s="32"/>
      <c r="LSQ58" s="8"/>
      <c r="LSR58" s="6"/>
      <c r="LSS58" s="57"/>
      <c r="LST58" s="57"/>
      <c r="LSU58" s="8"/>
      <c r="LSV58" s="8"/>
      <c r="LSW58" s="32"/>
      <c r="LSX58" s="8"/>
      <c r="LSY58" s="6"/>
      <c r="LSZ58" s="57"/>
      <c r="LTA58" s="57"/>
      <c r="LTB58" s="8"/>
      <c r="LTC58" s="8"/>
      <c r="LTD58" s="32"/>
      <c r="LTE58" s="8"/>
      <c r="LTF58" s="6"/>
      <c r="LTG58" s="57"/>
      <c r="LTH58" s="57"/>
      <c r="LTI58" s="8"/>
      <c r="LTJ58" s="8"/>
      <c r="LTK58" s="32"/>
      <c r="LTL58" s="8"/>
      <c r="LTM58" s="6"/>
      <c r="LTN58" s="57"/>
      <c r="LTO58" s="57"/>
      <c r="LTP58" s="8"/>
      <c r="LTQ58" s="8"/>
      <c r="LTR58" s="32"/>
      <c r="LTS58" s="8"/>
      <c r="LTT58" s="6"/>
      <c r="LTU58" s="57"/>
      <c r="LTV58" s="57"/>
      <c r="LTW58" s="8"/>
      <c r="LTX58" s="8"/>
      <c r="LTY58" s="32"/>
      <c r="LTZ58" s="8"/>
      <c r="LUA58" s="6"/>
      <c r="LUB58" s="57"/>
      <c r="LUC58" s="57"/>
      <c r="LUD58" s="8"/>
      <c r="LUE58" s="8"/>
      <c r="LUF58" s="32"/>
      <c r="LUG58" s="8"/>
      <c r="LUH58" s="6"/>
      <c r="LUI58" s="57"/>
      <c r="LUJ58" s="57"/>
      <c r="LUK58" s="8"/>
      <c r="LUL58" s="8"/>
      <c r="LUM58" s="32"/>
      <c r="LUN58" s="8"/>
      <c r="LUO58" s="6"/>
      <c r="LUP58" s="57"/>
      <c r="LUQ58" s="57"/>
      <c r="LUR58" s="8"/>
      <c r="LUS58" s="8"/>
      <c r="LUT58" s="32"/>
      <c r="LUU58" s="8"/>
      <c r="LUV58" s="6"/>
      <c r="LUW58" s="57"/>
      <c r="LUX58" s="57"/>
      <c r="LUY58" s="8"/>
      <c r="LUZ58" s="8"/>
      <c r="LVA58" s="32"/>
      <c r="LVB58" s="8"/>
      <c r="LVC58" s="6"/>
      <c r="LVD58" s="57"/>
      <c r="LVE58" s="57"/>
      <c r="LVF58" s="8"/>
      <c r="LVG58" s="8"/>
      <c r="LVH58" s="32"/>
      <c r="LVI58" s="8"/>
      <c r="LVJ58" s="6"/>
      <c r="LVK58" s="57"/>
      <c r="LVL58" s="57"/>
      <c r="LVM58" s="8"/>
      <c r="LVN58" s="8"/>
      <c r="LVO58" s="32"/>
      <c r="LVP58" s="8"/>
      <c r="LVQ58" s="6"/>
      <c r="LVR58" s="57"/>
      <c r="LVS58" s="57"/>
      <c r="LVT58" s="8"/>
      <c r="LVU58" s="8"/>
      <c r="LVV58" s="32"/>
      <c r="LVW58" s="8"/>
      <c r="LVX58" s="6"/>
      <c r="LVY58" s="57"/>
      <c r="LVZ58" s="57"/>
      <c r="LWA58" s="8"/>
      <c r="LWB58" s="8"/>
      <c r="LWC58" s="32"/>
      <c r="LWD58" s="8"/>
      <c r="LWE58" s="6"/>
      <c r="LWF58" s="57"/>
      <c r="LWG58" s="57"/>
      <c r="LWH58" s="8"/>
      <c r="LWI58" s="8"/>
      <c r="LWJ58" s="32"/>
      <c r="LWK58" s="8"/>
      <c r="LWL58" s="6"/>
      <c r="LWM58" s="57"/>
      <c r="LWN58" s="57"/>
      <c r="LWO58" s="8"/>
      <c r="LWP58" s="8"/>
      <c r="LWQ58" s="32"/>
      <c r="LWR58" s="8"/>
      <c r="LWS58" s="6"/>
      <c r="LWT58" s="57"/>
      <c r="LWU58" s="57"/>
      <c r="LWV58" s="8"/>
      <c r="LWW58" s="8"/>
      <c r="LWX58" s="32"/>
      <c r="LWY58" s="8"/>
      <c r="LWZ58" s="6"/>
      <c r="LXA58" s="57"/>
      <c r="LXB58" s="57"/>
      <c r="LXC58" s="8"/>
      <c r="LXD58" s="8"/>
      <c r="LXE58" s="32"/>
      <c r="LXF58" s="8"/>
      <c r="LXG58" s="6"/>
      <c r="LXH58" s="57"/>
      <c r="LXI58" s="57"/>
      <c r="LXJ58" s="8"/>
      <c r="LXK58" s="8"/>
      <c r="LXL58" s="32"/>
      <c r="LXM58" s="8"/>
      <c r="LXN58" s="6"/>
      <c r="LXO58" s="57"/>
      <c r="LXP58" s="57"/>
      <c r="LXQ58" s="8"/>
      <c r="LXR58" s="8"/>
      <c r="LXS58" s="32"/>
      <c r="LXT58" s="8"/>
      <c r="LXU58" s="6"/>
      <c r="LXV58" s="57"/>
      <c r="LXW58" s="57"/>
      <c r="LXX58" s="8"/>
      <c r="LXY58" s="8"/>
      <c r="LXZ58" s="32"/>
      <c r="LYA58" s="8"/>
      <c r="LYB58" s="6"/>
      <c r="LYC58" s="57"/>
      <c r="LYD58" s="57"/>
      <c r="LYE58" s="8"/>
      <c r="LYF58" s="8"/>
      <c r="LYG58" s="32"/>
      <c r="LYH58" s="8"/>
      <c r="LYI58" s="6"/>
      <c r="LYJ58" s="57"/>
      <c r="LYK58" s="57"/>
      <c r="LYL58" s="8"/>
      <c r="LYM58" s="8"/>
      <c r="LYN58" s="32"/>
      <c r="LYO58" s="8"/>
      <c r="LYP58" s="6"/>
      <c r="LYQ58" s="57"/>
      <c r="LYR58" s="57"/>
      <c r="LYS58" s="8"/>
      <c r="LYT58" s="8"/>
      <c r="LYU58" s="32"/>
      <c r="LYV58" s="8"/>
      <c r="LYW58" s="6"/>
      <c r="LYX58" s="57"/>
      <c r="LYY58" s="57"/>
      <c r="LYZ58" s="8"/>
      <c r="LZA58" s="8"/>
      <c r="LZB58" s="32"/>
      <c r="LZC58" s="8"/>
      <c r="LZD58" s="6"/>
      <c r="LZE58" s="57"/>
      <c r="LZF58" s="57"/>
      <c r="LZG58" s="8"/>
      <c r="LZH58" s="8"/>
      <c r="LZI58" s="32"/>
      <c r="LZJ58" s="8"/>
      <c r="LZK58" s="6"/>
      <c r="LZL58" s="57"/>
      <c r="LZM58" s="57"/>
      <c r="LZN58" s="8"/>
      <c r="LZO58" s="8"/>
      <c r="LZP58" s="32"/>
      <c r="LZQ58" s="8"/>
      <c r="LZR58" s="6"/>
      <c r="LZS58" s="57"/>
      <c r="LZT58" s="57"/>
      <c r="LZU58" s="8"/>
      <c r="LZV58" s="8"/>
      <c r="LZW58" s="32"/>
      <c r="LZX58" s="8"/>
      <c r="LZY58" s="6"/>
      <c r="LZZ58" s="57"/>
      <c r="MAA58" s="57"/>
      <c r="MAB58" s="8"/>
      <c r="MAC58" s="8"/>
      <c r="MAD58" s="32"/>
      <c r="MAE58" s="8"/>
      <c r="MAF58" s="6"/>
      <c r="MAG58" s="57"/>
      <c r="MAH58" s="57"/>
      <c r="MAI58" s="8"/>
      <c r="MAJ58" s="8"/>
      <c r="MAK58" s="32"/>
      <c r="MAL58" s="8"/>
      <c r="MAM58" s="6"/>
      <c r="MAN58" s="57"/>
      <c r="MAO58" s="57"/>
      <c r="MAP58" s="8"/>
      <c r="MAQ58" s="8"/>
      <c r="MAR58" s="32"/>
      <c r="MAS58" s="8"/>
      <c r="MAT58" s="6"/>
      <c r="MAU58" s="57"/>
      <c r="MAV58" s="57"/>
      <c r="MAW58" s="8"/>
      <c r="MAX58" s="8"/>
      <c r="MAY58" s="32"/>
      <c r="MAZ58" s="8"/>
      <c r="MBA58" s="6"/>
      <c r="MBB58" s="57"/>
      <c r="MBC58" s="57"/>
      <c r="MBD58" s="8"/>
      <c r="MBE58" s="8"/>
      <c r="MBF58" s="32"/>
      <c r="MBG58" s="8"/>
      <c r="MBH58" s="6"/>
      <c r="MBI58" s="57"/>
      <c r="MBJ58" s="57"/>
      <c r="MBK58" s="8"/>
      <c r="MBL58" s="8"/>
      <c r="MBM58" s="32"/>
      <c r="MBN58" s="8"/>
      <c r="MBO58" s="6"/>
      <c r="MBP58" s="57"/>
      <c r="MBQ58" s="57"/>
      <c r="MBR58" s="8"/>
      <c r="MBS58" s="8"/>
      <c r="MBT58" s="32"/>
      <c r="MBU58" s="8"/>
      <c r="MBV58" s="6"/>
      <c r="MBW58" s="57"/>
      <c r="MBX58" s="57"/>
      <c r="MBY58" s="8"/>
      <c r="MBZ58" s="8"/>
      <c r="MCA58" s="32"/>
      <c r="MCB58" s="8"/>
      <c r="MCC58" s="6"/>
      <c r="MCD58" s="57"/>
      <c r="MCE58" s="57"/>
      <c r="MCF58" s="8"/>
      <c r="MCG58" s="8"/>
      <c r="MCH58" s="32"/>
      <c r="MCI58" s="8"/>
      <c r="MCJ58" s="6"/>
      <c r="MCK58" s="57"/>
      <c r="MCL58" s="57"/>
      <c r="MCM58" s="8"/>
      <c r="MCN58" s="8"/>
      <c r="MCO58" s="32"/>
      <c r="MCP58" s="8"/>
      <c r="MCQ58" s="6"/>
      <c r="MCR58" s="57"/>
      <c r="MCS58" s="57"/>
      <c r="MCT58" s="8"/>
      <c r="MCU58" s="8"/>
      <c r="MCV58" s="32"/>
      <c r="MCW58" s="8"/>
      <c r="MCX58" s="6"/>
      <c r="MCY58" s="57"/>
      <c r="MCZ58" s="57"/>
      <c r="MDA58" s="8"/>
      <c r="MDB58" s="8"/>
      <c r="MDC58" s="32"/>
      <c r="MDD58" s="8"/>
      <c r="MDE58" s="6"/>
      <c r="MDF58" s="57"/>
      <c r="MDG58" s="57"/>
      <c r="MDH58" s="8"/>
      <c r="MDI58" s="8"/>
      <c r="MDJ58" s="32"/>
      <c r="MDK58" s="8"/>
      <c r="MDL58" s="6"/>
      <c r="MDM58" s="57"/>
      <c r="MDN58" s="57"/>
      <c r="MDO58" s="8"/>
      <c r="MDP58" s="8"/>
      <c r="MDQ58" s="32"/>
      <c r="MDR58" s="8"/>
      <c r="MDS58" s="6"/>
      <c r="MDT58" s="57"/>
      <c r="MDU58" s="57"/>
      <c r="MDV58" s="8"/>
      <c r="MDW58" s="8"/>
      <c r="MDX58" s="32"/>
      <c r="MDY58" s="8"/>
      <c r="MDZ58" s="6"/>
      <c r="MEA58" s="57"/>
      <c r="MEB58" s="57"/>
      <c r="MEC58" s="8"/>
      <c r="MED58" s="8"/>
      <c r="MEE58" s="32"/>
      <c r="MEF58" s="8"/>
      <c r="MEG58" s="6"/>
      <c r="MEH58" s="57"/>
      <c r="MEI58" s="57"/>
      <c r="MEJ58" s="8"/>
      <c r="MEK58" s="8"/>
      <c r="MEL58" s="32"/>
      <c r="MEM58" s="8"/>
      <c r="MEN58" s="6"/>
      <c r="MEO58" s="57"/>
      <c r="MEP58" s="57"/>
      <c r="MEQ58" s="8"/>
      <c r="MER58" s="8"/>
      <c r="MES58" s="32"/>
      <c r="MET58" s="8"/>
      <c r="MEU58" s="6"/>
      <c r="MEV58" s="57"/>
      <c r="MEW58" s="57"/>
      <c r="MEX58" s="8"/>
      <c r="MEY58" s="8"/>
      <c r="MEZ58" s="32"/>
      <c r="MFA58" s="8"/>
      <c r="MFB58" s="6"/>
      <c r="MFC58" s="57"/>
      <c r="MFD58" s="57"/>
      <c r="MFE58" s="8"/>
      <c r="MFF58" s="8"/>
      <c r="MFG58" s="32"/>
      <c r="MFH58" s="8"/>
      <c r="MFI58" s="6"/>
      <c r="MFJ58" s="57"/>
      <c r="MFK58" s="57"/>
      <c r="MFL58" s="8"/>
      <c r="MFM58" s="8"/>
      <c r="MFN58" s="32"/>
      <c r="MFO58" s="8"/>
      <c r="MFP58" s="6"/>
      <c r="MFQ58" s="57"/>
      <c r="MFR58" s="57"/>
      <c r="MFS58" s="8"/>
      <c r="MFT58" s="8"/>
      <c r="MFU58" s="32"/>
      <c r="MFV58" s="8"/>
      <c r="MFW58" s="6"/>
      <c r="MFX58" s="57"/>
      <c r="MFY58" s="57"/>
      <c r="MFZ58" s="8"/>
      <c r="MGA58" s="8"/>
      <c r="MGB58" s="32"/>
      <c r="MGC58" s="8"/>
      <c r="MGD58" s="6"/>
      <c r="MGE58" s="57"/>
      <c r="MGF58" s="57"/>
      <c r="MGG58" s="8"/>
      <c r="MGH58" s="8"/>
      <c r="MGI58" s="32"/>
      <c r="MGJ58" s="8"/>
      <c r="MGK58" s="6"/>
      <c r="MGL58" s="57"/>
      <c r="MGM58" s="57"/>
      <c r="MGN58" s="8"/>
      <c r="MGO58" s="8"/>
      <c r="MGP58" s="32"/>
      <c r="MGQ58" s="8"/>
      <c r="MGR58" s="6"/>
      <c r="MGS58" s="57"/>
      <c r="MGT58" s="57"/>
      <c r="MGU58" s="8"/>
      <c r="MGV58" s="8"/>
      <c r="MGW58" s="32"/>
      <c r="MGX58" s="8"/>
      <c r="MGY58" s="6"/>
      <c r="MGZ58" s="57"/>
      <c r="MHA58" s="57"/>
      <c r="MHB58" s="8"/>
      <c r="MHC58" s="8"/>
      <c r="MHD58" s="32"/>
      <c r="MHE58" s="8"/>
      <c r="MHF58" s="6"/>
      <c r="MHG58" s="57"/>
      <c r="MHH58" s="57"/>
      <c r="MHI58" s="8"/>
      <c r="MHJ58" s="8"/>
      <c r="MHK58" s="32"/>
      <c r="MHL58" s="8"/>
      <c r="MHM58" s="6"/>
      <c r="MHN58" s="57"/>
      <c r="MHO58" s="57"/>
      <c r="MHP58" s="8"/>
      <c r="MHQ58" s="8"/>
      <c r="MHR58" s="32"/>
      <c r="MHS58" s="8"/>
      <c r="MHT58" s="6"/>
      <c r="MHU58" s="57"/>
      <c r="MHV58" s="57"/>
      <c r="MHW58" s="8"/>
      <c r="MHX58" s="8"/>
      <c r="MHY58" s="32"/>
      <c r="MHZ58" s="8"/>
      <c r="MIA58" s="6"/>
      <c r="MIB58" s="57"/>
      <c r="MIC58" s="57"/>
      <c r="MID58" s="8"/>
      <c r="MIE58" s="8"/>
      <c r="MIF58" s="32"/>
      <c r="MIG58" s="8"/>
      <c r="MIH58" s="6"/>
      <c r="MII58" s="57"/>
      <c r="MIJ58" s="57"/>
      <c r="MIK58" s="8"/>
      <c r="MIL58" s="8"/>
      <c r="MIM58" s="32"/>
      <c r="MIN58" s="8"/>
      <c r="MIO58" s="6"/>
      <c r="MIP58" s="57"/>
      <c r="MIQ58" s="57"/>
      <c r="MIR58" s="8"/>
      <c r="MIS58" s="8"/>
      <c r="MIT58" s="32"/>
      <c r="MIU58" s="8"/>
      <c r="MIV58" s="6"/>
      <c r="MIW58" s="57"/>
      <c r="MIX58" s="57"/>
      <c r="MIY58" s="8"/>
      <c r="MIZ58" s="8"/>
      <c r="MJA58" s="32"/>
      <c r="MJB58" s="8"/>
      <c r="MJC58" s="6"/>
      <c r="MJD58" s="57"/>
      <c r="MJE58" s="57"/>
      <c r="MJF58" s="8"/>
      <c r="MJG58" s="8"/>
      <c r="MJH58" s="32"/>
      <c r="MJI58" s="8"/>
      <c r="MJJ58" s="6"/>
      <c r="MJK58" s="57"/>
      <c r="MJL58" s="57"/>
      <c r="MJM58" s="8"/>
      <c r="MJN58" s="8"/>
      <c r="MJO58" s="32"/>
      <c r="MJP58" s="8"/>
      <c r="MJQ58" s="6"/>
      <c r="MJR58" s="57"/>
      <c r="MJS58" s="57"/>
      <c r="MJT58" s="8"/>
      <c r="MJU58" s="8"/>
      <c r="MJV58" s="32"/>
      <c r="MJW58" s="8"/>
      <c r="MJX58" s="6"/>
      <c r="MJY58" s="57"/>
      <c r="MJZ58" s="57"/>
      <c r="MKA58" s="8"/>
      <c r="MKB58" s="8"/>
      <c r="MKC58" s="32"/>
      <c r="MKD58" s="8"/>
      <c r="MKE58" s="6"/>
      <c r="MKF58" s="57"/>
      <c r="MKG58" s="57"/>
      <c r="MKH58" s="8"/>
      <c r="MKI58" s="8"/>
      <c r="MKJ58" s="32"/>
      <c r="MKK58" s="8"/>
      <c r="MKL58" s="6"/>
      <c r="MKM58" s="57"/>
      <c r="MKN58" s="57"/>
      <c r="MKO58" s="8"/>
      <c r="MKP58" s="8"/>
      <c r="MKQ58" s="32"/>
      <c r="MKR58" s="8"/>
      <c r="MKS58" s="6"/>
      <c r="MKT58" s="57"/>
      <c r="MKU58" s="57"/>
      <c r="MKV58" s="8"/>
      <c r="MKW58" s="8"/>
      <c r="MKX58" s="32"/>
      <c r="MKY58" s="8"/>
      <c r="MKZ58" s="6"/>
      <c r="MLA58" s="57"/>
      <c r="MLB58" s="57"/>
      <c r="MLC58" s="8"/>
      <c r="MLD58" s="8"/>
      <c r="MLE58" s="32"/>
      <c r="MLF58" s="8"/>
      <c r="MLG58" s="6"/>
      <c r="MLH58" s="57"/>
      <c r="MLI58" s="57"/>
      <c r="MLJ58" s="8"/>
      <c r="MLK58" s="8"/>
      <c r="MLL58" s="32"/>
      <c r="MLM58" s="8"/>
      <c r="MLN58" s="6"/>
      <c r="MLO58" s="57"/>
      <c r="MLP58" s="57"/>
      <c r="MLQ58" s="8"/>
      <c r="MLR58" s="8"/>
      <c r="MLS58" s="32"/>
      <c r="MLT58" s="8"/>
      <c r="MLU58" s="6"/>
      <c r="MLV58" s="57"/>
      <c r="MLW58" s="57"/>
      <c r="MLX58" s="8"/>
      <c r="MLY58" s="8"/>
      <c r="MLZ58" s="32"/>
      <c r="MMA58" s="8"/>
      <c r="MMB58" s="6"/>
      <c r="MMC58" s="57"/>
      <c r="MMD58" s="57"/>
      <c r="MME58" s="8"/>
      <c r="MMF58" s="8"/>
      <c r="MMG58" s="32"/>
      <c r="MMH58" s="8"/>
      <c r="MMI58" s="6"/>
      <c r="MMJ58" s="57"/>
      <c r="MMK58" s="57"/>
      <c r="MML58" s="8"/>
      <c r="MMM58" s="8"/>
      <c r="MMN58" s="32"/>
      <c r="MMO58" s="8"/>
      <c r="MMP58" s="6"/>
      <c r="MMQ58" s="57"/>
      <c r="MMR58" s="57"/>
      <c r="MMS58" s="8"/>
      <c r="MMT58" s="8"/>
      <c r="MMU58" s="32"/>
      <c r="MMV58" s="8"/>
      <c r="MMW58" s="6"/>
      <c r="MMX58" s="57"/>
      <c r="MMY58" s="57"/>
      <c r="MMZ58" s="8"/>
      <c r="MNA58" s="8"/>
      <c r="MNB58" s="32"/>
      <c r="MNC58" s="8"/>
      <c r="MND58" s="6"/>
      <c r="MNE58" s="57"/>
      <c r="MNF58" s="57"/>
      <c r="MNG58" s="8"/>
      <c r="MNH58" s="8"/>
      <c r="MNI58" s="32"/>
      <c r="MNJ58" s="8"/>
      <c r="MNK58" s="6"/>
      <c r="MNL58" s="57"/>
      <c r="MNM58" s="57"/>
      <c r="MNN58" s="8"/>
      <c r="MNO58" s="8"/>
      <c r="MNP58" s="32"/>
      <c r="MNQ58" s="8"/>
      <c r="MNR58" s="6"/>
      <c r="MNS58" s="57"/>
      <c r="MNT58" s="57"/>
      <c r="MNU58" s="8"/>
      <c r="MNV58" s="8"/>
      <c r="MNW58" s="32"/>
      <c r="MNX58" s="8"/>
      <c r="MNY58" s="6"/>
      <c r="MNZ58" s="57"/>
      <c r="MOA58" s="57"/>
      <c r="MOB58" s="8"/>
      <c r="MOC58" s="8"/>
      <c r="MOD58" s="32"/>
      <c r="MOE58" s="8"/>
      <c r="MOF58" s="6"/>
      <c r="MOG58" s="57"/>
      <c r="MOH58" s="57"/>
      <c r="MOI58" s="8"/>
      <c r="MOJ58" s="8"/>
      <c r="MOK58" s="32"/>
      <c r="MOL58" s="8"/>
      <c r="MOM58" s="6"/>
      <c r="MON58" s="57"/>
      <c r="MOO58" s="57"/>
      <c r="MOP58" s="8"/>
      <c r="MOQ58" s="8"/>
      <c r="MOR58" s="32"/>
      <c r="MOS58" s="8"/>
      <c r="MOT58" s="6"/>
      <c r="MOU58" s="57"/>
      <c r="MOV58" s="57"/>
      <c r="MOW58" s="8"/>
      <c r="MOX58" s="8"/>
      <c r="MOY58" s="32"/>
      <c r="MOZ58" s="8"/>
      <c r="MPA58" s="6"/>
      <c r="MPB58" s="57"/>
      <c r="MPC58" s="57"/>
      <c r="MPD58" s="8"/>
      <c r="MPE58" s="8"/>
      <c r="MPF58" s="32"/>
      <c r="MPG58" s="8"/>
      <c r="MPH58" s="6"/>
      <c r="MPI58" s="57"/>
      <c r="MPJ58" s="57"/>
      <c r="MPK58" s="8"/>
      <c r="MPL58" s="8"/>
      <c r="MPM58" s="32"/>
      <c r="MPN58" s="8"/>
      <c r="MPO58" s="6"/>
      <c r="MPP58" s="57"/>
      <c r="MPQ58" s="57"/>
      <c r="MPR58" s="8"/>
      <c r="MPS58" s="8"/>
      <c r="MPT58" s="32"/>
      <c r="MPU58" s="8"/>
      <c r="MPV58" s="6"/>
      <c r="MPW58" s="57"/>
      <c r="MPX58" s="57"/>
      <c r="MPY58" s="8"/>
      <c r="MPZ58" s="8"/>
      <c r="MQA58" s="32"/>
      <c r="MQB58" s="8"/>
      <c r="MQC58" s="6"/>
      <c r="MQD58" s="57"/>
      <c r="MQE58" s="57"/>
      <c r="MQF58" s="8"/>
      <c r="MQG58" s="8"/>
      <c r="MQH58" s="32"/>
      <c r="MQI58" s="8"/>
      <c r="MQJ58" s="6"/>
      <c r="MQK58" s="57"/>
      <c r="MQL58" s="57"/>
      <c r="MQM58" s="8"/>
      <c r="MQN58" s="8"/>
      <c r="MQO58" s="32"/>
      <c r="MQP58" s="8"/>
      <c r="MQQ58" s="6"/>
      <c r="MQR58" s="57"/>
      <c r="MQS58" s="57"/>
      <c r="MQT58" s="8"/>
      <c r="MQU58" s="8"/>
      <c r="MQV58" s="32"/>
      <c r="MQW58" s="8"/>
      <c r="MQX58" s="6"/>
      <c r="MQY58" s="57"/>
      <c r="MQZ58" s="57"/>
      <c r="MRA58" s="8"/>
      <c r="MRB58" s="8"/>
      <c r="MRC58" s="32"/>
      <c r="MRD58" s="8"/>
      <c r="MRE58" s="6"/>
      <c r="MRF58" s="57"/>
      <c r="MRG58" s="57"/>
      <c r="MRH58" s="8"/>
      <c r="MRI58" s="8"/>
      <c r="MRJ58" s="32"/>
      <c r="MRK58" s="8"/>
      <c r="MRL58" s="6"/>
      <c r="MRM58" s="57"/>
      <c r="MRN58" s="57"/>
      <c r="MRO58" s="8"/>
      <c r="MRP58" s="8"/>
      <c r="MRQ58" s="32"/>
      <c r="MRR58" s="8"/>
      <c r="MRS58" s="6"/>
      <c r="MRT58" s="57"/>
      <c r="MRU58" s="57"/>
      <c r="MRV58" s="8"/>
      <c r="MRW58" s="8"/>
      <c r="MRX58" s="32"/>
      <c r="MRY58" s="8"/>
      <c r="MRZ58" s="6"/>
      <c r="MSA58" s="57"/>
      <c r="MSB58" s="57"/>
      <c r="MSC58" s="8"/>
      <c r="MSD58" s="8"/>
      <c r="MSE58" s="32"/>
      <c r="MSF58" s="8"/>
      <c r="MSG58" s="6"/>
      <c r="MSH58" s="57"/>
      <c r="MSI58" s="57"/>
      <c r="MSJ58" s="8"/>
      <c r="MSK58" s="8"/>
      <c r="MSL58" s="32"/>
      <c r="MSM58" s="8"/>
      <c r="MSN58" s="6"/>
      <c r="MSO58" s="57"/>
      <c r="MSP58" s="57"/>
      <c r="MSQ58" s="8"/>
      <c r="MSR58" s="8"/>
      <c r="MSS58" s="32"/>
      <c r="MST58" s="8"/>
      <c r="MSU58" s="6"/>
      <c r="MSV58" s="57"/>
      <c r="MSW58" s="57"/>
      <c r="MSX58" s="8"/>
      <c r="MSY58" s="8"/>
      <c r="MSZ58" s="32"/>
      <c r="MTA58" s="8"/>
      <c r="MTB58" s="6"/>
      <c r="MTC58" s="57"/>
      <c r="MTD58" s="57"/>
      <c r="MTE58" s="8"/>
      <c r="MTF58" s="8"/>
      <c r="MTG58" s="32"/>
      <c r="MTH58" s="8"/>
      <c r="MTI58" s="6"/>
      <c r="MTJ58" s="57"/>
      <c r="MTK58" s="57"/>
      <c r="MTL58" s="8"/>
      <c r="MTM58" s="8"/>
      <c r="MTN58" s="32"/>
      <c r="MTO58" s="8"/>
      <c r="MTP58" s="6"/>
      <c r="MTQ58" s="57"/>
      <c r="MTR58" s="57"/>
      <c r="MTS58" s="8"/>
      <c r="MTT58" s="8"/>
      <c r="MTU58" s="32"/>
      <c r="MTV58" s="8"/>
      <c r="MTW58" s="6"/>
      <c r="MTX58" s="57"/>
      <c r="MTY58" s="57"/>
      <c r="MTZ58" s="8"/>
      <c r="MUA58" s="8"/>
      <c r="MUB58" s="32"/>
      <c r="MUC58" s="8"/>
      <c r="MUD58" s="6"/>
      <c r="MUE58" s="57"/>
      <c r="MUF58" s="57"/>
      <c r="MUG58" s="8"/>
      <c r="MUH58" s="8"/>
      <c r="MUI58" s="32"/>
      <c r="MUJ58" s="8"/>
      <c r="MUK58" s="6"/>
      <c r="MUL58" s="57"/>
      <c r="MUM58" s="57"/>
      <c r="MUN58" s="8"/>
      <c r="MUO58" s="8"/>
      <c r="MUP58" s="32"/>
      <c r="MUQ58" s="8"/>
      <c r="MUR58" s="6"/>
      <c r="MUS58" s="57"/>
      <c r="MUT58" s="57"/>
      <c r="MUU58" s="8"/>
      <c r="MUV58" s="8"/>
      <c r="MUW58" s="32"/>
      <c r="MUX58" s="8"/>
      <c r="MUY58" s="6"/>
      <c r="MUZ58" s="57"/>
      <c r="MVA58" s="57"/>
      <c r="MVB58" s="8"/>
      <c r="MVC58" s="8"/>
      <c r="MVD58" s="32"/>
      <c r="MVE58" s="8"/>
      <c r="MVF58" s="6"/>
      <c r="MVG58" s="57"/>
      <c r="MVH58" s="57"/>
      <c r="MVI58" s="8"/>
      <c r="MVJ58" s="8"/>
      <c r="MVK58" s="32"/>
      <c r="MVL58" s="8"/>
      <c r="MVM58" s="6"/>
      <c r="MVN58" s="57"/>
      <c r="MVO58" s="57"/>
      <c r="MVP58" s="8"/>
      <c r="MVQ58" s="8"/>
      <c r="MVR58" s="32"/>
      <c r="MVS58" s="8"/>
      <c r="MVT58" s="6"/>
      <c r="MVU58" s="57"/>
      <c r="MVV58" s="57"/>
      <c r="MVW58" s="8"/>
      <c r="MVX58" s="8"/>
      <c r="MVY58" s="32"/>
      <c r="MVZ58" s="8"/>
      <c r="MWA58" s="6"/>
      <c r="MWB58" s="57"/>
      <c r="MWC58" s="57"/>
      <c r="MWD58" s="8"/>
      <c r="MWE58" s="8"/>
      <c r="MWF58" s="32"/>
      <c r="MWG58" s="8"/>
      <c r="MWH58" s="6"/>
      <c r="MWI58" s="57"/>
      <c r="MWJ58" s="57"/>
      <c r="MWK58" s="8"/>
      <c r="MWL58" s="8"/>
      <c r="MWM58" s="32"/>
      <c r="MWN58" s="8"/>
      <c r="MWO58" s="6"/>
      <c r="MWP58" s="57"/>
      <c r="MWQ58" s="57"/>
      <c r="MWR58" s="8"/>
      <c r="MWS58" s="8"/>
      <c r="MWT58" s="32"/>
      <c r="MWU58" s="8"/>
      <c r="MWV58" s="6"/>
      <c r="MWW58" s="57"/>
      <c r="MWX58" s="57"/>
      <c r="MWY58" s="8"/>
      <c r="MWZ58" s="8"/>
      <c r="MXA58" s="32"/>
      <c r="MXB58" s="8"/>
      <c r="MXC58" s="6"/>
      <c r="MXD58" s="57"/>
      <c r="MXE58" s="57"/>
      <c r="MXF58" s="8"/>
      <c r="MXG58" s="8"/>
      <c r="MXH58" s="32"/>
      <c r="MXI58" s="8"/>
      <c r="MXJ58" s="6"/>
      <c r="MXK58" s="57"/>
      <c r="MXL58" s="57"/>
      <c r="MXM58" s="8"/>
      <c r="MXN58" s="8"/>
      <c r="MXO58" s="32"/>
      <c r="MXP58" s="8"/>
      <c r="MXQ58" s="6"/>
      <c r="MXR58" s="57"/>
      <c r="MXS58" s="57"/>
      <c r="MXT58" s="8"/>
      <c r="MXU58" s="8"/>
      <c r="MXV58" s="32"/>
      <c r="MXW58" s="8"/>
      <c r="MXX58" s="6"/>
      <c r="MXY58" s="57"/>
      <c r="MXZ58" s="57"/>
      <c r="MYA58" s="8"/>
      <c r="MYB58" s="8"/>
      <c r="MYC58" s="32"/>
      <c r="MYD58" s="8"/>
      <c r="MYE58" s="6"/>
      <c r="MYF58" s="57"/>
      <c r="MYG58" s="57"/>
      <c r="MYH58" s="8"/>
      <c r="MYI58" s="8"/>
      <c r="MYJ58" s="32"/>
      <c r="MYK58" s="8"/>
      <c r="MYL58" s="6"/>
      <c r="MYM58" s="57"/>
      <c r="MYN58" s="57"/>
      <c r="MYO58" s="8"/>
      <c r="MYP58" s="8"/>
      <c r="MYQ58" s="32"/>
      <c r="MYR58" s="8"/>
      <c r="MYS58" s="6"/>
      <c r="MYT58" s="57"/>
      <c r="MYU58" s="57"/>
      <c r="MYV58" s="8"/>
      <c r="MYW58" s="8"/>
      <c r="MYX58" s="32"/>
      <c r="MYY58" s="8"/>
      <c r="MYZ58" s="6"/>
      <c r="MZA58" s="57"/>
      <c r="MZB58" s="57"/>
      <c r="MZC58" s="8"/>
      <c r="MZD58" s="8"/>
      <c r="MZE58" s="32"/>
      <c r="MZF58" s="8"/>
      <c r="MZG58" s="6"/>
      <c r="MZH58" s="57"/>
      <c r="MZI58" s="57"/>
      <c r="MZJ58" s="8"/>
      <c r="MZK58" s="8"/>
      <c r="MZL58" s="32"/>
      <c r="MZM58" s="8"/>
      <c r="MZN58" s="6"/>
      <c r="MZO58" s="57"/>
      <c r="MZP58" s="57"/>
      <c r="MZQ58" s="8"/>
      <c r="MZR58" s="8"/>
      <c r="MZS58" s="32"/>
      <c r="MZT58" s="8"/>
      <c r="MZU58" s="6"/>
      <c r="MZV58" s="57"/>
      <c r="MZW58" s="57"/>
      <c r="MZX58" s="8"/>
      <c r="MZY58" s="8"/>
      <c r="MZZ58" s="32"/>
      <c r="NAA58" s="8"/>
      <c r="NAB58" s="6"/>
      <c r="NAC58" s="57"/>
      <c r="NAD58" s="57"/>
      <c r="NAE58" s="8"/>
      <c r="NAF58" s="8"/>
      <c r="NAG58" s="32"/>
      <c r="NAH58" s="8"/>
      <c r="NAI58" s="6"/>
      <c r="NAJ58" s="57"/>
      <c r="NAK58" s="57"/>
      <c r="NAL58" s="8"/>
      <c r="NAM58" s="8"/>
      <c r="NAN58" s="32"/>
      <c r="NAO58" s="8"/>
      <c r="NAP58" s="6"/>
      <c r="NAQ58" s="57"/>
      <c r="NAR58" s="57"/>
      <c r="NAS58" s="8"/>
      <c r="NAT58" s="8"/>
      <c r="NAU58" s="32"/>
      <c r="NAV58" s="8"/>
      <c r="NAW58" s="6"/>
      <c r="NAX58" s="57"/>
      <c r="NAY58" s="57"/>
      <c r="NAZ58" s="8"/>
      <c r="NBA58" s="8"/>
      <c r="NBB58" s="32"/>
      <c r="NBC58" s="8"/>
      <c r="NBD58" s="6"/>
      <c r="NBE58" s="57"/>
      <c r="NBF58" s="57"/>
      <c r="NBG58" s="8"/>
      <c r="NBH58" s="8"/>
      <c r="NBI58" s="32"/>
      <c r="NBJ58" s="8"/>
      <c r="NBK58" s="6"/>
      <c r="NBL58" s="57"/>
      <c r="NBM58" s="57"/>
      <c r="NBN58" s="8"/>
      <c r="NBO58" s="8"/>
      <c r="NBP58" s="32"/>
      <c r="NBQ58" s="8"/>
      <c r="NBR58" s="6"/>
      <c r="NBS58" s="57"/>
      <c r="NBT58" s="57"/>
      <c r="NBU58" s="8"/>
      <c r="NBV58" s="8"/>
      <c r="NBW58" s="32"/>
      <c r="NBX58" s="8"/>
      <c r="NBY58" s="6"/>
      <c r="NBZ58" s="57"/>
      <c r="NCA58" s="57"/>
      <c r="NCB58" s="8"/>
      <c r="NCC58" s="8"/>
      <c r="NCD58" s="32"/>
      <c r="NCE58" s="8"/>
      <c r="NCF58" s="6"/>
      <c r="NCG58" s="57"/>
      <c r="NCH58" s="57"/>
      <c r="NCI58" s="8"/>
      <c r="NCJ58" s="8"/>
      <c r="NCK58" s="32"/>
      <c r="NCL58" s="8"/>
      <c r="NCM58" s="6"/>
      <c r="NCN58" s="57"/>
      <c r="NCO58" s="57"/>
      <c r="NCP58" s="8"/>
      <c r="NCQ58" s="8"/>
      <c r="NCR58" s="32"/>
      <c r="NCS58" s="8"/>
      <c r="NCT58" s="6"/>
      <c r="NCU58" s="57"/>
      <c r="NCV58" s="57"/>
      <c r="NCW58" s="8"/>
      <c r="NCX58" s="8"/>
      <c r="NCY58" s="32"/>
      <c r="NCZ58" s="8"/>
      <c r="NDA58" s="6"/>
      <c r="NDB58" s="57"/>
      <c r="NDC58" s="57"/>
      <c r="NDD58" s="8"/>
      <c r="NDE58" s="8"/>
      <c r="NDF58" s="32"/>
      <c r="NDG58" s="8"/>
      <c r="NDH58" s="6"/>
      <c r="NDI58" s="57"/>
      <c r="NDJ58" s="57"/>
      <c r="NDK58" s="8"/>
      <c r="NDL58" s="8"/>
      <c r="NDM58" s="32"/>
      <c r="NDN58" s="8"/>
      <c r="NDO58" s="6"/>
      <c r="NDP58" s="57"/>
      <c r="NDQ58" s="57"/>
      <c r="NDR58" s="8"/>
      <c r="NDS58" s="8"/>
      <c r="NDT58" s="32"/>
      <c r="NDU58" s="8"/>
      <c r="NDV58" s="6"/>
      <c r="NDW58" s="57"/>
      <c r="NDX58" s="57"/>
      <c r="NDY58" s="8"/>
      <c r="NDZ58" s="8"/>
      <c r="NEA58" s="32"/>
      <c r="NEB58" s="8"/>
      <c r="NEC58" s="6"/>
      <c r="NED58" s="57"/>
      <c r="NEE58" s="57"/>
      <c r="NEF58" s="8"/>
      <c r="NEG58" s="8"/>
      <c r="NEH58" s="32"/>
      <c r="NEI58" s="8"/>
      <c r="NEJ58" s="6"/>
      <c r="NEK58" s="57"/>
      <c r="NEL58" s="57"/>
      <c r="NEM58" s="8"/>
      <c r="NEN58" s="8"/>
      <c r="NEO58" s="32"/>
      <c r="NEP58" s="8"/>
      <c r="NEQ58" s="6"/>
      <c r="NER58" s="57"/>
      <c r="NES58" s="57"/>
      <c r="NET58" s="8"/>
      <c r="NEU58" s="8"/>
      <c r="NEV58" s="32"/>
      <c r="NEW58" s="8"/>
      <c r="NEX58" s="6"/>
      <c r="NEY58" s="57"/>
      <c r="NEZ58" s="57"/>
      <c r="NFA58" s="8"/>
      <c r="NFB58" s="8"/>
      <c r="NFC58" s="32"/>
      <c r="NFD58" s="8"/>
      <c r="NFE58" s="6"/>
      <c r="NFF58" s="57"/>
      <c r="NFG58" s="57"/>
      <c r="NFH58" s="8"/>
      <c r="NFI58" s="8"/>
      <c r="NFJ58" s="32"/>
      <c r="NFK58" s="8"/>
      <c r="NFL58" s="6"/>
      <c r="NFM58" s="57"/>
      <c r="NFN58" s="57"/>
      <c r="NFO58" s="8"/>
      <c r="NFP58" s="8"/>
      <c r="NFQ58" s="32"/>
      <c r="NFR58" s="8"/>
      <c r="NFS58" s="6"/>
      <c r="NFT58" s="57"/>
      <c r="NFU58" s="57"/>
      <c r="NFV58" s="8"/>
      <c r="NFW58" s="8"/>
      <c r="NFX58" s="32"/>
      <c r="NFY58" s="8"/>
      <c r="NFZ58" s="6"/>
      <c r="NGA58" s="57"/>
      <c r="NGB58" s="57"/>
      <c r="NGC58" s="8"/>
      <c r="NGD58" s="8"/>
      <c r="NGE58" s="32"/>
      <c r="NGF58" s="8"/>
      <c r="NGG58" s="6"/>
      <c r="NGH58" s="57"/>
      <c r="NGI58" s="57"/>
      <c r="NGJ58" s="8"/>
      <c r="NGK58" s="8"/>
      <c r="NGL58" s="32"/>
      <c r="NGM58" s="8"/>
      <c r="NGN58" s="6"/>
      <c r="NGO58" s="57"/>
      <c r="NGP58" s="57"/>
      <c r="NGQ58" s="8"/>
      <c r="NGR58" s="8"/>
      <c r="NGS58" s="32"/>
      <c r="NGT58" s="8"/>
      <c r="NGU58" s="6"/>
      <c r="NGV58" s="57"/>
      <c r="NGW58" s="57"/>
      <c r="NGX58" s="8"/>
      <c r="NGY58" s="8"/>
      <c r="NGZ58" s="32"/>
      <c r="NHA58" s="8"/>
      <c r="NHB58" s="6"/>
      <c r="NHC58" s="57"/>
      <c r="NHD58" s="57"/>
      <c r="NHE58" s="8"/>
      <c r="NHF58" s="8"/>
      <c r="NHG58" s="32"/>
      <c r="NHH58" s="8"/>
      <c r="NHI58" s="6"/>
      <c r="NHJ58" s="57"/>
      <c r="NHK58" s="57"/>
      <c r="NHL58" s="8"/>
      <c r="NHM58" s="8"/>
      <c r="NHN58" s="32"/>
      <c r="NHO58" s="8"/>
      <c r="NHP58" s="6"/>
      <c r="NHQ58" s="57"/>
      <c r="NHR58" s="57"/>
      <c r="NHS58" s="8"/>
      <c r="NHT58" s="8"/>
      <c r="NHU58" s="32"/>
      <c r="NHV58" s="8"/>
      <c r="NHW58" s="6"/>
      <c r="NHX58" s="57"/>
      <c r="NHY58" s="57"/>
      <c r="NHZ58" s="8"/>
      <c r="NIA58" s="8"/>
      <c r="NIB58" s="32"/>
      <c r="NIC58" s="8"/>
      <c r="NID58" s="6"/>
      <c r="NIE58" s="57"/>
      <c r="NIF58" s="57"/>
      <c r="NIG58" s="8"/>
      <c r="NIH58" s="8"/>
      <c r="NII58" s="32"/>
      <c r="NIJ58" s="8"/>
      <c r="NIK58" s="6"/>
      <c r="NIL58" s="57"/>
      <c r="NIM58" s="57"/>
      <c r="NIN58" s="8"/>
      <c r="NIO58" s="8"/>
      <c r="NIP58" s="32"/>
      <c r="NIQ58" s="8"/>
      <c r="NIR58" s="6"/>
      <c r="NIS58" s="57"/>
      <c r="NIT58" s="57"/>
      <c r="NIU58" s="8"/>
      <c r="NIV58" s="8"/>
      <c r="NIW58" s="32"/>
      <c r="NIX58" s="8"/>
      <c r="NIY58" s="6"/>
      <c r="NIZ58" s="57"/>
      <c r="NJA58" s="57"/>
      <c r="NJB58" s="8"/>
      <c r="NJC58" s="8"/>
      <c r="NJD58" s="32"/>
      <c r="NJE58" s="8"/>
      <c r="NJF58" s="6"/>
      <c r="NJG58" s="57"/>
      <c r="NJH58" s="57"/>
      <c r="NJI58" s="8"/>
      <c r="NJJ58" s="8"/>
      <c r="NJK58" s="32"/>
      <c r="NJL58" s="8"/>
      <c r="NJM58" s="6"/>
      <c r="NJN58" s="57"/>
      <c r="NJO58" s="57"/>
      <c r="NJP58" s="8"/>
      <c r="NJQ58" s="8"/>
      <c r="NJR58" s="32"/>
      <c r="NJS58" s="8"/>
      <c r="NJT58" s="6"/>
      <c r="NJU58" s="57"/>
      <c r="NJV58" s="57"/>
      <c r="NJW58" s="8"/>
      <c r="NJX58" s="8"/>
      <c r="NJY58" s="32"/>
      <c r="NJZ58" s="8"/>
      <c r="NKA58" s="6"/>
      <c r="NKB58" s="57"/>
      <c r="NKC58" s="57"/>
      <c r="NKD58" s="8"/>
      <c r="NKE58" s="8"/>
      <c r="NKF58" s="32"/>
      <c r="NKG58" s="8"/>
      <c r="NKH58" s="6"/>
      <c r="NKI58" s="57"/>
      <c r="NKJ58" s="57"/>
      <c r="NKK58" s="8"/>
      <c r="NKL58" s="8"/>
      <c r="NKM58" s="32"/>
      <c r="NKN58" s="8"/>
      <c r="NKO58" s="6"/>
      <c r="NKP58" s="57"/>
      <c r="NKQ58" s="57"/>
      <c r="NKR58" s="8"/>
      <c r="NKS58" s="8"/>
      <c r="NKT58" s="32"/>
      <c r="NKU58" s="8"/>
      <c r="NKV58" s="6"/>
      <c r="NKW58" s="57"/>
      <c r="NKX58" s="57"/>
      <c r="NKY58" s="8"/>
      <c r="NKZ58" s="8"/>
      <c r="NLA58" s="32"/>
      <c r="NLB58" s="8"/>
      <c r="NLC58" s="6"/>
      <c r="NLD58" s="57"/>
      <c r="NLE58" s="57"/>
      <c r="NLF58" s="8"/>
      <c r="NLG58" s="8"/>
      <c r="NLH58" s="32"/>
      <c r="NLI58" s="8"/>
      <c r="NLJ58" s="6"/>
      <c r="NLK58" s="57"/>
      <c r="NLL58" s="57"/>
      <c r="NLM58" s="8"/>
      <c r="NLN58" s="8"/>
      <c r="NLO58" s="32"/>
      <c r="NLP58" s="8"/>
      <c r="NLQ58" s="6"/>
      <c r="NLR58" s="57"/>
      <c r="NLS58" s="57"/>
      <c r="NLT58" s="8"/>
      <c r="NLU58" s="8"/>
      <c r="NLV58" s="32"/>
      <c r="NLW58" s="8"/>
      <c r="NLX58" s="6"/>
      <c r="NLY58" s="57"/>
      <c r="NLZ58" s="57"/>
      <c r="NMA58" s="8"/>
      <c r="NMB58" s="8"/>
      <c r="NMC58" s="32"/>
      <c r="NMD58" s="8"/>
      <c r="NME58" s="6"/>
      <c r="NMF58" s="57"/>
      <c r="NMG58" s="57"/>
      <c r="NMH58" s="8"/>
      <c r="NMI58" s="8"/>
      <c r="NMJ58" s="32"/>
      <c r="NMK58" s="8"/>
      <c r="NML58" s="6"/>
      <c r="NMM58" s="57"/>
      <c r="NMN58" s="57"/>
      <c r="NMO58" s="8"/>
      <c r="NMP58" s="8"/>
      <c r="NMQ58" s="32"/>
      <c r="NMR58" s="8"/>
      <c r="NMS58" s="6"/>
      <c r="NMT58" s="57"/>
      <c r="NMU58" s="57"/>
      <c r="NMV58" s="8"/>
      <c r="NMW58" s="8"/>
      <c r="NMX58" s="32"/>
      <c r="NMY58" s="8"/>
      <c r="NMZ58" s="6"/>
      <c r="NNA58" s="57"/>
      <c r="NNB58" s="57"/>
      <c r="NNC58" s="8"/>
      <c r="NND58" s="8"/>
      <c r="NNE58" s="32"/>
      <c r="NNF58" s="8"/>
      <c r="NNG58" s="6"/>
      <c r="NNH58" s="57"/>
      <c r="NNI58" s="57"/>
      <c r="NNJ58" s="8"/>
      <c r="NNK58" s="8"/>
      <c r="NNL58" s="32"/>
      <c r="NNM58" s="8"/>
      <c r="NNN58" s="6"/>
      <c r="NNO58" s="57"/>
      <c r="NNP58" s="57"/>
      <c r="NNQ58" s="8"/>
      <c r="NNR58" s="8"/>
      <c r="NNS58" s="32"/>
      <c r="NNT58" s="8"/>
      <c r="NNU58" s="6"/>
      <c r="NNV58" s="57"/>
      <c r="NNW58" s="57"/>
      <c r="NNX58" s="8"/>
      <c r="NNY58" s="8"/>
      <c r="NNZ58" s="32"/>
      <c r="NOA58" s="8"/>
      <c r="NOB58" s="6"/>
      <c r="NOC58" s="57"/>
      <c r="NOD58" s="57"/>
      <c r="NOE58" s="8"/>
      <c r="NOF58" s="8"/>
      <c r="NOG58" s="32"/>
      <c r="NOH58" s="8"/>
      <c r="NOI58" s="6"/>
      <c r="NOJ58" s="57"/>
      <c r="NOK58" s="57"/>
      <c r="NOL58" s="8"/>
      <c r="NOM58" s="8"/>
      <c r="NON58" s="32"/>
      <c r="NOO58" s="8"/>
      <c r="NOP58" s="6"/>
      <c r="NOQ58" s="57"/>
      <c r="NOR58" s="57"/>
      <c r="NOS58" s="8"/>
      <c r="NOT58" s="8"/>
      <c r="NOU58" s="32"/>
      <c r="NOV58" s="8"/>
      <c r="NOW58" s="6"/>
      <c r="NOX58" s="57"/>
      <c r="NOY58" s="57"/>
      <c r="NOZ58" s="8"/>
      <c r="NPA58" s="8"/>
      <c r="NPB58" s="32"/>
      <c r="NPC58" s="8"/>
      <c r="NPD58" s="6"/>
      <c r="NPE58" s="57"/>
      <c r="NPF58" s="57"/>
      <c r="NPG58" s="8"/>
      <c r="NPH58" s="8"/>
      <c r="NPI58" s="32"/>
      <c r="NPJ58" s="8"/>
      <c r="NPK58" s="6"/>
      <c r="NPL58" s="57"/>
      <c r="NPM58" s="57"/>
      <c r="NPN58" s="8"/>
      <c r="NPO58" s="8"/>
      <c r="NPP58" s="32"/>
      <c r="NPQ58" s="8"/>
      <c r="NPR58" s="6"/>
      <c r="NPS58" s="57"/>
      <c r="NPT58" s="57"/>
      <c r="NPU58" s="8"/>
      <c r="NPV58" s="8"/>
      <c r="NPW58" s="32"/>
      <c r="NPX58" s="8"/>
      <c r="NPY58" s="6"/>
      <c r="NPZ58" s="57"/>
      <c r="NQA58" s="57"/>
      <c r="NQB58" s="8"/>
      <c r="NQC58" s="8"/>
      <c r="NQD58" s="32"/>
      <c r="NQE58" s="8"/>
      <c r="NQF58" s="6"/>
      <c r="NQG58" s="57"/>
      <c r="NQH58" s="57"/>
      <c r="NQI58" s="8"/>
      <c r="NQJ58" s="8"/>
      <c r="NQK58" s="32"/>
      <c r="NQL58" s="8"/>
      <c r="NQM58" s="6"/>
      <c r="NQN58" s="57"/>
      <c r="NQO58" s="57"/>
      <c r="NQP58" s="8"/>
      <c r="NQQ58" s="8"/>
      <c r="NQR58" s="32"/>
      <c r="NQS58" s="8"/>
      <c r="NQT58" s="6"/>
      <c r="NQU58" s="57"/>
      <c r="NQV58" s="57"/>
      <c r="NQW58" s="8"/>
      <c r="NQX58" s="8"/>
      <c r="NQY58" s="32"/>
      <c r="NQZ58" s="8"/>
      <c r="NRA58" s="6"/>
      <c r="NRB58" s="57"/>
      <c r="NRC58" s="57"/>
      <c r="NRD58" s="8"/>
      <c r="NRE58" s="8"/>
      <c r="NRF58" s="32"/>
      <c r="NRG58" s="8"/>
      <c r="NRH58" s="6"/>
      <c r="NRI58" s="57"/>
      <c r="NRJ58" s="57"/>
      <c r="NRK58" s="8"/>
      <c r="NRL58" s="8"/>
      <c r="NRM58" s="32"/>
      <c r="NRN58" s="8"/>
      <c r="NRO58" s="6"/>
      <c r="NRP58" s="57"/>
      <c r="NRQ58" s="57"/>
      <c r="NRR58" s="8"/>
      <c r="NRS58" s="8"/>
      <c r="NRT58" s="32"/>
      <c r="NRU58" s="8"/>
      <c r="NRV58" s="6"/>
      <c r="NRW58" s="57"/>
      <c r="NRX58" s="57"/>
      <c r="NRY58" s="8"/>
      <c r="NRZ58" s="8"/>
      <c r="NSA58" s="32"/>
      <c r="NSB58" s="8"/>
      <c r="NSC58" s="6"/>
      <c r="NSD58" s="57"/>
      <c r="NSE58" s="57"/>
      <c r="NSF58" s="8"/>
      <c r="NSG58" s="8"/>
      <c r="NSH58" s="32"/>
      <c r="NSI58" s="8"/>
      <c r="NSJ58" s="6"/>
      <c r="NSK58" s="57"/>
      <c r="NSL58" s="57"/>
      <c r="NSM58" s="8"/>
      <c r="NSN58" s="8"/>
      <c r="NSO58" s="32"/>
      <c r="NSP58" s="8"/>
      <c r="NSQ58" s="6"/>
      <c r="NSR58" s="57"/>
      <c r="NSS58" s="57"/>
      <c r="NST58" s="8"/>
      <c r="NSU58" s="8"/>
      <c r="NSV58" s="32"/>
      <c r="NSW58" s="8"/>
      <c r="NSX58" s="6"/>
      <c r="NSY58" s="57"/>
      <c r="NSZ58" s="57"/>
      <c r="NTA58" s="8"/>
      <c r="NTB58" s="8"/>
      <c r="NTC58" s="32"/>
      <c r="NTD58" s="8"/>
      <c r="NTE58" s="6"/>
      <c r="NTF58" s="57"/>
      <c r="NTG58" s="57"/>
      <c r="NTH58" s="8"/>
      <c r="NTI58" s="8"/>
      <c r="NTJ58" s="32"/>
      <c r="NTK58" s="8"/>
      <c r="NTL58" s="6"/>
      <c r="NTM58" s="57"/>
      <c r="NTN58" s="57"/>
      <c r="NTO58" s="8"/>
      <c r="NTP58" s="8"/>
      <c r="NTQ58" s="32"/>
      <c r="NTR58" s="8"/>
      <c r="NTS58" s="6"/>
      <c r="NTT58" s="57"/>
      <c r="NTU58" s="57"/>
      <c r="NTV58" s="8"/>
      <c r="NTW58" s="8"/>
      <c r="NTX58" s="32"/>
      <c r="NTY58" s="8"/>
      <c r="NTZ58" s="6"/>
      <c r="NUA58" s="57"/>
      <c r="NUB58" s="57"/>
      <c r="NUC58" s="8"/>
      <c r="NUD58" s="8"/>
      <c r="NUE58" s="32"/>
      <c r="NUF58" s="8"/>
      <c r="NUG58" s="6"/>
      <c r="NUH58" s="57"/>
      <c r="NUI58" s="57"/>
      <c r="NUJ58" s="8"/>
      <c r="NUK58" s="8"/>
      <c r="NUL58" s="32"/>
      <c r="NUM58" s="8"/>
      <c r="NUN58" s="6"/>
      <c r="NUO58" s="57"/>
      <c r="NUP58" s="57"/>
      <c r="NUQ58" s="8"/>
      <c r="NUR58" s="8"/>
      <c r="NUS58" s="32"/>
      <c r="NUT58" s="8"/>
      <c r="NUU58" s="6"/>
      <c r="NUV58" s="57"/>
      <c r="NUW58" s="57"/>
      <c r="NUX58" s="8"/>
      <c r="NUY58" s="8"/>
      <c r="NUZ58" s="32"/>
      <c r="NVA58" s="8"/>
      <c r="NVB58" s="6"/>
      <c r="NVC58" s="57"/>
      <c r="NVD58" s="57"/>
      <c r="NVE58" s="8"/>
      <c r="NVF58" s="8"/>
      <c r="NVG58" s="32"/>
      <c r="NVH58" s="8"/>
      <c r="NVI58" s="6"/>
      <c r="NVJ58" s="57"/>
      <c r="NVK58" s="57"/>
      <c r="NVL58" s="8"/>
      <c r="NVM58" s="8"/>
      <c r="NVN58" s="32"/>
      <c r="NVO58" s="8"/>
      <c r="NVP58" s="6"/>
      <c r="NVQ58" s="57"/>
      <c r="NVR58" s="57"/>
      <c r="NVS58" s="8"/>
      <c r="NVT58" s="8"/>
      <c r="NVU58" s="32"/>
      <c r="NVV58" s="8"/>
      <c r="NVW58" s="6"/>
      <c r="NVX58" s="57"/>
      <c r="NVY58" s="57"/>
      <c r="NVZ58" s="8"/>
      <c r="NWA58" s="8"/>
      <c r="NWB58" s="32"/>
      <c r="NWC58" s="8"/>
      <c r="NWD58" s="6"/>
      <c r="NWE58" s="57"/>
      <c r="NWF58" s="57"/>
      <c r="NWG58" s="8"/>
      <c r="NWH58" s="8"/>
      <c r="NWI58" s="32"/>
      <c r="NWJ58" s="8"/>
      <c r="NWK58" s="6"/>
      <c r="NWL58" s="57"/>
      <c r="NWM58" s="57"/>
      <c r="NWN58" s="8"/>
      <c r="NWO58" s="8"/>
      <c r="NWP58" s="32"/>
      <c r="NWQ58" s="8"/>
      <c r="NWR58" s="6"/>
      <c r="NWS58" s="57"/>
      <c r="NWT58" s="57"/>
      <c r="NWU58" s="8"/>
      <c r="NWV58" s="8"/>
      <c r="NWW58" s="32"/>
      <c r="NWX58" s="8"/>
      <c r="NWY58" s="6"/>
      <c r="NWZ58" s="57"/>
      <c r="NXA58" s="57"/>
      <c r="NXB58" s="8"/>
      <c r="NXC58" s="8"/>
      <c r="NXD58" s="32"/>
      <c r="NXE58" s="8"/>
      <c r="NXF58" s="6"/>
      <c r="NXG58" s="57"/>
      <c r="NXH58" s="57"/>
      <c r="NXI58" s="8"/>
      <c r="NXJ58" s="8"/>
      <c r="NXK58" s="32"/>
      <c r="NXL58" s="8"/>
      <c r="NXM58" s="6"/>
      <c r="NXN58" s="57"/>
      <c r="NXO58" s="57"/>
      <c r="NXP58" s="8"/>
      <c r="NXQ58" s="8"/>
      <c r="NXR58" s="32"/>
      <c r="NXS58" s="8"/>
      <c r="NXT58" s="6"/>
      <c r="NXU58" s="57"/>
      <c r="NXV58" s="57"/>
      <c r="NXW58" s="8"/>
      <c r="NXX58" s="8"/>
      <c r="NXY58" s="32"/>
      <c r="NXZ58" s="8"/>
      <c r="NYA58" s="6"/>
      <c r="NYB58" s="57"/>
      <c r="NYC58" s="57"/>
      <c r="NYD58" s="8"/>
      <c r="NYE58" s="8"/>
      <c r="NYF58" s="32"/>
      <c r="NYG58" s="8"/>
      <c r="NYH58" s="6"/>
      <c r="NYI58" s="57"/>
      <c r="NYJ58" s="57"/>
      <c r="NYK58" s="8"/>
      <c r="NYL58" s="8"/>
      <c r="NYM58" s="32"/>
      <c r="NYN58" s="8"/>
      <c r="NYO58" s="6"/>
      <c r="NYP58" s="57"/>
      <c r="NYQ58" s="57"/>
      <c r="NYR58" s="8"/>
      <c r="NYS58" s="8"/>
      <c r="NYT58" s="32"/>
      <c r="NYU58" s="8"/>
      <c r="NYV58" s="6"/>
      <c r="NYW58" s="57"/>
      <c r="NYX58" s="57"/>
      <c r="NYY58" s="8"/>
      <c r="NYZ58" s="8"/>
      <c r="NZA58" s="32"/>
      <c r="NZB58" s="8"/>
      <c r="NZC58" s="6"/>
      <c r="NZD58" s="57"/>
      <c r="NZE58" s="57"/>
      <c r="NZF58" s="8"/>
      <c r="NZG58" s="8"/>
      <c r="NZH58" s="32"/>
      <c r="NZI58" s="8"/>
      <c r="NZJ58" s="6"/>
      <c r="NZK58" s="57"/>
      <c r="NZL58" s="57"/>
      <c r="NZM58" s="8"/>
      <c r="NZN58" s="8"/>
      <c r="NZO58" s="32"/>
      <c r="NZP58" s="8"/>
      <c r="NZQ58" s="6"/>
      <c r="NZR58" s="57"/>
      <c r="NZS58" s="57"/>
      <c r="NZT58" s="8"/>
      <c r="NZU58" s="8"/>
      <c r="NZV58" s="32"/>
      <c r="NZW58" s="8"/>
      <c r="NZX58" s="6"/>
      <c r="NZY58" s="57"/>
      <c r="NZZ58" s="57"/>
      <c r="OAA58" s="8"/>
      <c r="OAB58" s="8"/>
      <c r="OAC58" s="32"/>
      <c r="OAD58" s="8"/>
      <c r="OAE58" s="6"/>
      <c r="OAF58" s="57"/>
      <c r="OAG58" s="57"/>
      <c r="OAH58" s="8"/>
      <c r="OAI58" s="8"/>
      <c r="OAJ58" s="32"/>
      <c r="OAK58" s="8"/>
      <c r="OAL58" s="6"/>
      <c r="OAM58" s="57"/>
      <c r="OAN58" s="57"/>
      <c r="OAO58" s="8"/>
      <c r="OAP58" s="8"/>
      <c r="OAQ58" s="32"/>
      <c r="OAR58" s="8"/>
      <c r="OAS58" s="6"/>
      <c r="OAT58" s="57"/>
      <c r="OAU58" s="57"/>
      <c r="OAV58" s="8"/>
      <c r="OAW58" s="8"/>
      <c r="OAX58" s="32"/>
      <c r="OAY58" s="8"/>
      <c r="OAZ58" s="6"/>
      <c r="OBA58" s="57"/>
      <c r="OBB58" s="57"/>
      <c r="OBC58" s="8"/>
      <c r="OBD58" s="8"/>
      <c r="OBE58" s="32"/>
      <c r="OBF58" s="8"/>
      <c r="OBG58" s="6"/>
      <c r="OBH58" s="57"/>
      <c r="OBI58" s="57"/>
      <c r="OBJ58" s="8"/>
      <c r="OBK58" s="8"/>
      <c r="OBL58" s="32"/>
      <c r="OBM58" s="8"/>
      <c r="OBN58" s="6"/>
      <c r="OBO58" s="57"/>
      <c r="OBP58" s="57"/>
      <c r="OBQ58" s="8"/>
      <c r="OBR58" s="8"/>
      <c r="OBS58" s="32"/>
      <c r="OBT58" s="8"/>
      <c r="OBU58" s="6"/>
      <c r="OBV58" s="57"/>
      <c r="OBW58" s="57"/>
      <c r="OBX58" s="8"/>
      <c r="OBY58" s="8"/>
      <c r="OBZ58" s="32"/>
      <c r="OCA58" s="8"/>
      <c r="OCB58" s="6"/>
      <c r="OCC58" s="57"/>
      <c r="OCD58" s="57"/>
      <c r="OCE58" s="8"/>
      <c r="OCF58" s="8"/>
      <c r="OCG58" s="32"/>
      <c r="OCH58" s="8"/>
      <c r="OCI58" s="6"/>
      <c r="OCJ58" s="57"/>
      <c r="OCK58" s="57"/>
      <c r="OCL58" s="8"/>
      <c r="OCM58" s="8"/>
      <c r="OCN58" s="32"/>
      <c r="OCO58" s="8"/>
      <c r="OCP58" s="6"/>
      <c r="OCQ58" s="57"/>
      <c r="OCR58" s="57"/>
      <c r="OCS58" s="8"/>
      <c r="OCT58" s="8"/>
      <c r="OCU58" s="32"/>
      <c r="OCV58" s="8"/>
      <c r="OCW58" s="6"/>
      <c r="OCX58" s="57"/>
      <c r="OCY58" s="57"/>
      <c r="OCZ58" s="8"/>
      <c r="ODA58" s="8"/>
      <c r="ODB58" s="32"/>
      <c r="ODC58" s="8"/>
      <c r="ODD58" s="6"/>
      <c r="ODE58" s="57"/>
      <c r="ODF58" s="57"/>
      <c r="ODG58" s="8"/>
      <c r="ODH58" s="8"/>
      <c r="ODI58" s="32"/>
      <c r="ODJ58" s="8"/>
      <c r="ODK58" s="6"/>
      <c r="ODL58" s="57"/>
      <c r="ODM58" s="57"/>
      <c r="ODN58" s="8"/>
      <c r="ODO58" s="8"/>
      <c r="ODP58" s="32"/>
      <c r="ODQ58" s="8"/>
      <c r="ODR58" s="6"/>
      <c r="ODS58" s="57"/>
      <c r="ODT58" s="57"/>
      <c r="ODU58" s="8"/>
      <c r="ODV58" s="8"/>
      <c r="ODW58" s="32"/>
      <c r="ODX58" s="8"/>
      <c r="ODY58" s="6"/>
      <c r="ODZ58" s="57"/>
      <c r="OEA58" s="57"/>
      <c r="OEB58" s="8"/>
      <c r="OEC58" s="8"/>
      <c r="OED58" s="32"/>
      <c r="OEE58" s="8"/>
      <c r="OEF58" s="6"/>
      <c r="OEG58" s="57"/>
      <c r="OEH58" s="57"/>
      <c r="OEI58" s="8"/>
      <c r="OEJ58" s="8"/>
      <c r="OEK58" s="32"/>
      <c r="OEL58" s="8"/>
      <c r="OEM58" s="6"/>
      <c r="OEN58" s="57"/>
      <c r="OEO58" s="57"/>
      <c r="OEP58" s="8"/>
      <c r="OEQ58" s="8"/>
      <c r="OER58" s="32"/>
      <c r="OES58" s="8"/>
      <c r="OET58" s="6"/>
      <c r="OEU58" s="57"/>
      <c r="OEV58" s="57"/>
      <c r="OEW58" s="8"/>
      <c r="OEX58" s="8"/>
      <c r="OEY58" s="32"/>
      <c r="OEZ58" s="8"/>
      <c r="OFA58" s="6"/>
      <c r="OFB58" s="57"/>
      <c r="OFC58" s="57"/>
      <c r="OFD58" s="8"/>
      <c r="OFE58" s="8"/>
      <c r="OFF58" s="32"/>
      <c r="OFG58" s="8"/>
      <c r="OFH58" s="6"/>
      <c r="OFI58" s="57"/>
      <c r="OFJ58" s="57"/>
      <c r="OFK58" s="8"/>
      <c r="OFL58" s="8"/>
      <c r="OFM58" s="32"/>
      <c r="OFN58" s="8"/>
      <c r="OFO58" s="6"/>
      <c r="OFP58" s="57"/>
      <c r="OFQ58" s="57"/>
      <c r="OFR58" s="8"/>
      <c r="OFS58" s="8"/>
      <c r="OFT58" s="32"/>
      <c r="OFU58" s="8"/>
      <c r="OFV58" s="6"/>
      <c r="OFW58" s="57"/>
      <c r="OFX58" s="57"/>
      <c r="OFY58" s="8"/>
      <c r="OFZ58" s="8"/>
      <c r="OGA58" s="32"/>
      <c r="OGB58" s="8"/>
      <c r="OGC58" s="6"/>
      <c r="OGD58" s="57"/>
      <c r="OGE58" s="57"/>
      <c r="OGF58" s="8"/>
      <c r="OGG58" s="8"/>
      <c r="OGH58" s="32"/>
      <c r="OGI58" s="8"/>
      <c r="OGJ58" s="6"/>
      <c r="OGK58" s="57"/>
      <c r="OGL58" s="57"/>
      <c r="OGM58" s="8"/>
      <c r="OGN58" s="8"/>
      <c r="OGO58" s="32"/>
      <c r="OGP58" s="8"/>
      <c r="OGQ58" s="6"/>
      <c r="OGR58" s="57"/>
      <c r="OGS58" s="57"/>
      <c r="OGT58" s="8"/>
      <c r="OGU58" s="8"/>
      <c r="OGV58" s="32"/>
      <c r="OGW58" s="8"/>
      <c r="OGX58" s="6"/>
      <c r="OGY58" s="57"/>
      <c r="OGZ58" s="57"/>
      <c r="OHA58" s="8"/>
      <c r="OHB58" s="8"/>
      <c r="OHC58" s="32"/>
      <c r="OHD58" s="8"/>
      <c r="OHE58" s="6"/>
      <c r="OHF58" s="57"/>
      <c r="OHG58" s="57"/>
      <c r="OHH58" s="8"/>
      <c r="OHI58" s="8"/>
      <c r="OHJ58" s="32"/>
      <c r="OHK58" s="8"/>
      <c r="OHL58" s="6"/>
      <c r="OHM58" s="57"/>
      <c r="OHN58" s="57"/>
      <c r="OHO58" s="8"/>
      <c r="OHP58" s="8"/>
      <c r="OHQ58" s="32"/>
      <c r="OHR58" s="8"/>
      <c r="OHS58" s="6"/>
      <c r="OHT58" s="57"/>
      <c r="OHU58" s="57"/>
      <c r="OHV58" s="8"/>
      <c r="OHW58" s="8"/>
      <c r="OHX58" s="32"/>
      <c r="OHY58" s="8"/>
      <c r="OHZ58" s="6"/>
      <c r="OIA58" s="57"/>
      <c r="OIB58" s="57"/>
      <c r="OIC58" s="8"/>
      <c r="OID58" s="8"/>
      <c r="OIE58" s="32"/>
      <c r="OIF58" s="8"/>
      <c r="OIG58" s="6"/>
      <c r="OIH58" s="57"/>
      <c r="OII58" s="57"/>
      <c r="OIJ58" s="8"/>
      <c r="OIK58" s="8"/>
      <c r="OIL58" s="32"/>
      <c r="OIM58" s="8"/>
      <c r="OIN58" s="6"/>
      <c r="OIO58" s="57"/>
      <c r="OIP58" s="57"/>
      <c r="OIQ58" s="8"/>
      <c r="OIR58" s="8"/>
      <c r="OIS58" s="32"/>
      <c r="OIT58" s="8"/>
      <c r="OIU58" s="6"/>
      <c r="OIV58" s="57"/>
      <c r="OIW58" s="57"/>
      <c r="OIX58" s="8"/>
      <c r="OIY58" s="8"/>
      <c r="OIZ58" s="32"/>
      <c r="OJA58" s="8"/>
      <c r="OJB58" s="6"/>
      <c r="OJC58" s="57"/>
      <c r="OJD58" s="57"/>
      <c r="OJE58" s="8"/>
      <c r="OJF58" s="8"/>
      <c r="OJG58" s="32"/>
      <c r="OJH58" s="8"/>
      <c r="OJI58" s="6"/>
      <c r="OJJ58" s="57"/>
      <c r="OJK58" s="57"/>
      <c r="OJL58" s="8"/>
      <c r="OJM58" s="8"/>
      <c r="OJN58" s="32"/>
      <c r="OJO58" s="8"/>
      <c r="OJP58" s="6"/>
      <c r="OJQ58" s="57"/>
      <c r="OJR58" s="57"/>
      <c r="OJS58" s="8"/>
      <c r="OJT58" s="8"/>
      <c r="OJU58" s="32"/>
      <c r="OJV58" s="8"/>
      <c r="OJW58" s="6"/>
      <c r="OJX58" s="57"/>
      <c r="OJY58" s="57"/>
      <c r="OJZ58" s="8"/>
      <c r="OKA58" s="8"/>
      <c r="OKB58" s="32"/>
      <c r="OKC58" s="8"/>
      <c r="OKD58" s="6"/>
      <c r="OKE58" s="57"/>
      <c r="OKF58" s="57"/>
      <c r="OKG58" s="8"/>
      <c r="OKH58" s="8"/>
      <c r="OKI58" s="32"/>
      <c r="OKJ58" s="8"/>
      <c r="OKK58" s="6"/>
      <c r="OKL58" s="57"/>
      <c r="OKM58" s="57"/>
      <c r="OKN58" s="8"/>
      <c r="OKO58" s="8"/>
      <c r="OKP58" s="32"/>
      <c r="OKQ58" s="8"/>
      <c r="OKR58" s="6"/>
      <c r="OKS58" s="57"/>
      <c r="OKT58" s="57"/>
      <c r="OKU58" s="8"/>
      <c r="OKV58" s="8"/>
      <c r="OKW58" s="32"/>
      <c r="OKX58" s="8"/>
      <c r="OKY58" s="6"/>
      <c r="OKZ58" s="57"/>
      <c r="OLA58" s="57"/>
      <c r="OLB58" s="8"/>
      <c r="OLC58" s="8"/>
      <c r="OLD58" s="32"/>
      <c r="OLE58" s="8"/>
      <c r="OLF58" s="6"/>
      <c r="OLG58" s="57"/>
      <c r="OLH58" s="57"/>
      <c r="OLI58" s="8"/>
      <c r="OLJ58" s="8"/>
      <c r="OLK58" s="32"/>
      <c r="OLL58" s="8"/>
      <c r="OLM58" s="6"/>
      <c r="OLN58" s="57"/>
      <c r="OLO58" s="57"/>
      <c r="OLP58" s="8"/>
      <c r="OLQ58" s="8"/>
      <c r="OLR58" s="32"/>
      <c r="OLS58" s="8"/>
      <c r="OLT58" s="6"/>
      <c r="OLU58" s="57"/>
      <c r="OLV58" s="57"/>
      <c r="OLW58" s="8"/>
      <c r="OLX58" s="8"/>
      <c r="OLY58" s="32"/>
      <c r="OLZ58" s="8"/>
      <c r="OMA58" s="6"/>
      <c r="OMB58" s="57"/>
      <c r="OMC58" s="57"/>
      <c r="OMD58" s="8"/>
      <c r="OME58" s="8"/>
      <c r="OMF58" s="32"/>
      <c r="OMG58" s="8"/>
      <c r="OMH58" s="6"/>
      <c r="OMI58" s="57"/>
      <c r="OMJ58" s="57"/>
      <c r="OMK58" s="8"/>
      <c r="OML58" s="8"/>
      <c r="OMM58" s="32"/>
      <c r="OMN58" s="8"/>
      <c r="OMO58" s="6"/>
      <c r="OMP58" s="57"/>
      <c r="OMQ58" s="57"/>
      <c r="OMR58" s="8"/>
      <c r="OMS58" s="8"/>
      <c r="OMT58" s="32"/>
      <c r="OMU58" s="8"/>
      <c r="OMV58" s="6"/>
      <c r="OMW58" s="57"/>
      <c r="OMX58" s="57"/>
      <c r="OMY58" s="8"/>
      <c r="OMZ58" s="8"/>
      <c r="ONA58" s="32"/>
      <c r="ONB58" s="8"/>
      <c r="ONC58" s="6"/>
      <c r="OND58" s="57"/>
      <c r="ONE58" s="57"/>
      <c r="ONF58" s="8"/>
      <c r="ONG58" s="8"/>
      <c r="ONH58" s="32"/>
      <c r="ONI58" s="8"/>
      <c r="ONJ58" s="6"/>
      <c r="ONK58" s="57"/>
      <c r="ONL58" s="57"/>
      <c r="ONM58" s="8"/>
      <c r="ONN58" s="8"/>
      <c r="ONO58" s="32"/>
      <c r="ONP58" s="8"/>
      <c r="ONQ58" s="6"/>
      <c r="ONR58" s="57"/>
      <c r="ONS58" s="57"/>
      <c r="ONT58" s="8"/>
      <c r="ONU58" s="8"/>
      <c r="ONV58" s="32"/>
      <c r="ONW58" s="8"/>
      <c r="ONX58" s="6"/>
      <c r="ONY58" s="57"/>
      <c r="ONZ58" s="57"/>
      <c r="OOA58" s="8"/>
      <c r="OOB58" s="8"/>
      <c r="OOC58" s="32"/>
      <c r="OOD58" s="8"/>
      <c r="OOE58" s="6"/>
      <c r="OOF58" s="57"/>
      <c r="OOG58" s="57"/>
      <c r="OOH58" s="8"/>
      <c r="OOI58" s="8"/>
      <c r="OOJ58" s="32"/>
      <c r="OOK58" s="8"/>
      <c r="OOL58" s="6"/>
      <c r="OOM58" s="57"/>
      <c r="OON58" s="57"/>
      <c r="OOO58" s="8"/>
      <c r="OOP58" s="8"/>
      <c r="OOQ58" s="32"/>
      <c r="OOR58" s="8"/>
      <c r="OOS58" s="6"/>
      <c r="OOT58" s="57"/>
      <c r="OOU58" s="57"/>
      <c r="OOV58" s="8"/>
      <c r="OOW58" s="8"/>
      <c r="OOX58" s="32"/>
      <c r="OOY58" s="8"/>
      <c r="OOZ58" s="6"/>
      <c r="OPA58" s="57"/>
      <c r="OPB58" s="57"/>
      <c r="OPC58" s="8"/>
      <c r="OPD58" s="8"/>
      <c r="OPE58" s="32"/>
      <c r="OPF58" s="8"/>
      <c r="OPG58" s="6"/>
      <c r="OPH58" s="57"/>
      <c r="OPI58" s="57"/>
      <c r="OPJ58" s="8"/>
      <c r="OPK58" s="8"/>
      <c r="OPL58" s="32"/>
      <c r="OPM58" s="8"/>
      <c r="OPN58" s="6"/>
      <c r="OPO58" s="57"/>
      <c r="OPP58" s="57"/>
      <c r="OPQ58" s="8"/>
      <c r="OPR58" s="8"/>
      <c r="OPS58" s="32"/>
      <c r="OPT58" s="8"/>
      <c r="OPU58" s="6"/>
      <c r="OPV58" s="57"/>
      <c r="OPW58" s="57"/>
      <c r="OPX58" s="8"/>
      <c r="OPY58" s="8"/>
      <c r="OPZ58" s="32"/>
      <c r="OQA58" s="8"/>
      <c r="OQB58" s="6"/>
      <c r="OQC58" s="57"/>
      <c r="OQD58" s="57"/>
      <c r="OQE58" s="8"/>
      <c r="OQF58" s="8"/>
      <c r="OQG58" s="32"/>
      <c r="OQH58" s="8"/>
      <c r="OQI58" s="6"/>
      <c r="OQJ58" s="57"/>
      <c r="OQK58" s="57"/>
      <c r="OQL58" s="8"/>
      <c r="OQM58" s="8"/>
      <c r="OQN58" s="32"/>
      <c r="OQO58" s="8"/>
      <c r="OQP58" s="6"/>
      <c r="OQQ58" s="57"/>
      <c r="OQR58" s="57"/>
      <c r="OQS58" s="8"/>
      <c r="OQT58" s="8"/>
      <c r="OQU58" s="32"/>
      <c r="OQV58" s="8"/>
      <c r="OQW58" s="6"/>
      <c r="OQX58" s="57"/>
      <c r="OQY58" s="57"/>
      <c r="OQZ58" s="8"/>
      <c r="ORA58" s="8"/>
      <c r="ORB58" s="32"/>
      <c r="ORC58" s="8"/>
      <c r="ORD58" s="6"/>
      <c r="ORE58" s="57"/>
      <c r="ORF58" s="57"/>
      <c r="ORG58" s="8"/>
      <c r="ORH58" s="8"/>
      <c r="ORI58" s="32"/>
      <c r="ORJ58" s="8"/>
      <c r="ORK58" s="6"/>
      <c r="ORL58" s="57"/>
      <c r="ORM58" s="57"/>
      <c r="ORN58" s="8"/>
      <c r="ORO58" s="8"/>
      <c r="ORP58" s="32"/>
      <c r="ORQ58" s="8"/>
      <c r="ORR58" s="6"/>
      <c r="ORS58" s="57"/>
      <c r="ORT58" s="57"/>
      <c r="ORU58" s="8"/>
      <c r="ORV58" s="8"/>
      <c r="ORW58" s="32"/>
      <c r="ORX58" s="8"/>
      <c r="ORY58" s="6"/>
      <c r="ORZ58" s="57"/>
      <c r="OSA58" s="57"/>
      <c r="OSB58" s="8"/>
      <c r="OSC58" s="8"/>
      <c r="OSD58" s="32"/>
      <c r="OSE58" s="8"/>
      <c r="OSF58" s="6"/>
      <c r="OSG58" s="57"/>
      <c r="OSH58" s="57"/>
      <c r="OSI58" s="8"/>
      <c r="OSJ58" s="8"/>
      <c r="OSK58" s="32"/>
      <c r="OSL58" s="8"/>
      <c r="OSM58" s="6"/>
      <c r="OSN58" s="57"/>
      <c r="OSO58" s="57"/>
      <c r="OSP58" s="8"/>
      <c r="OSQ58" s="8"/>
      <c r="OSR58" s="32"/>
      <c r="OSS58" s="8"/>
      <c r="OST58" s="6"/>
      <c r="OSU58" s="57"/>
      <c r="OSV58" s="57"/>
      <c r="OSW58" s="8"/>
      <c r="OSX58" s="8"/>
      <c r="OSY58" s="32"/>
      <c r="OSZ58" s="8"/>
      <c r="OTA58" s="6"/>
      <c r="OTB58" s="57"/>
      <c r="OTC58" s="57"/>
      <c r="OTD58" s="8"/>
      <c r="OTE58" s="8"/>
      <c r="OTF58" s="32"/>
      <c r="OTG58" s="8"/>
      <c r="OTH58" s="6"/>
      <c r="OTI58" s="57"/>
      <c r="OTJ58" s="57"/>
      <c r="OTK58" s="8"/>
      <c r="OTL58" s="8"/>
      <c r="OTM58" s="32"/>
      <c r="OTN58" s="8"/>
      <c r="OTO58" s="6"/>
      <c r="OTP58" s="57"/>
      <c r="OTQ58" s="57"/>
      <c r="OTR58" s="8"/>
      <c r="OTS58" s="8"/>
      <c r="OTT58" s="32"/>
      <c r="OTU58" s="8"/>
      <c r="OTV58" s="6"/>
      <c r="OTW58" s="57"/>
      <c r="OTX58" s="57"/>
      <c r="OTY58" s="8"/>
      <c r="OTZ58" s="8"/>
      <c r="OUA58" s="32"/>
      <c r="OUB58" s="8"/>
      <c r="OUC58" s="6"/>
      <c r="OUD58" s="57"/>
      <c r="OUE58" s="57"/>
      <c r="OUF58" s="8"/>
      <c r="OUG58" s="8"/>
      <c r="OUH58" s="32"/>
      <c r="OUI58" s="8"/>
      <c r="OUJ58" s="6"/>
      <c r="OUK58" s="57"/>
      <c r="OUL58" s="57"/>
      <c r="OUM58" s="8"/>
      <c r="OUN58" s="8"/>
      <c r="OUO58" s="32"/>
      <c r="OUP58" s="8"/>
      <c r="OUQ58" s="6"/>
      <c r="OUR58" s="57"/>
      <c r="OUS58" s="57"/>
      <c r="OUT58" s="8"/>
      <c r="OUU58" s="8"/>
      <c r="OUV58" s="32"/>
      <c r="OUW58" s="8"/>
      <c r="OUX58" s="6"/>
      <c r="OUY58" s="57"/>
      <c r="OUZ58" s="57"/>
      <c r="OVA58" s="8"/>
      <c r="OVB58" s="8"/>
      <c r="OVC58" s="32"/>
      <c r="OVD58" s="8"/>
      <c r="OVE58" s="6"/>
      <c r="OVF58" s="57"/>
      <c r="OVG58" s="57"/>
      <c r="OVH58" s="8"/>
      <c r="OVI58" s="8"/>
      <c r="OVJ58" s="32"/>
      <c r="OVK58" s="8"/>
      <c r="OVL58" s="6"/>
      <c r="OVM58" s="57"/>
      <c r="OVN58" s="57"/>
      <c r="OVO58" s="8"/>
      <c r="OVP58" s="8"/>
      <c r="OVQ58" s="32"/>
      <c r="OVR58" s="8"/>
      <c r="OVS58" s="6"/>
      <c r="OVT58" s="57"/>
      <c r="OVU58" s="57"/>
      <c r="OVV58" s="8"/>
      <c r="OVW58" s="8"/>
      <c r="OVX58" s="32"/>
      <c r="OVY58" s="8"/>
      <c r="OVZ58" s="6"/>
      <c r="OWA58" s="57"/>
      <c r="OWB58" s="57"/>
      <c r="OWC58" s="8"/>
      <c r="OWD58" s="8"/>
      <c r="OWE58" s="32"/>
      <c r="OWF58" s="8"/>
      <c r="OWG58" s="6"/>
      <c r="OWH58" s="57"/>
      <c r="OWI58" s="57"/>
      <c r="OWJ58" s="8"/>
      <c r="OWK58" s="8"/>
      <c r="OWL58" s="32"/>
      <c r="OWM58" s="8"/>
      <c r="OWN58" s="6"/>
      <c r="OWO58" s="57"/>
      <c r="OWP58" s="57"/>
      <c r="OWQ58" s="8"/>
      <c r="OWR58" s="8"/>
      <c r="OWS58" s="32"/>
      <c r="OWT58" s="8"/>
      <c r="OWU58" s="6"/>
      <c r="OWV58" s="57"/>
      <c r="OWW58" s="57"/>
      <c r="OWX58" s="8"/>
      <c r="OWY58" s="8"/>
      <c r="OWZ58" s="32"/>
      <c r="OXA58" s="8"/>
      <c r="OXB58" s="6"/>
      <c r="OXC58" s="57"/>
      <c r="OXD58" s="57"/>
      <c r="OXE58" s="8"/>
      <c r="OXF58" s="8"/>
      <c r="OXG58" s="32"/>
      <c r="OXH58" s="8"/>
      <c r="OXI58" s="6"/>
      <c r="OXJ58" s="57"/>
      <c r="OXK58" s="57"/>
      <c r="OXL58" s="8"/>
      <c r="OXM58" s="8"/>
      <c r="OXN58" s="32"/>
      <c r="OXO58" s="8"/>
      <c r="OXP58" s="6"/>
      <c r="OXQ58" s="57"/>
      <c r="OXR58" s="57"/>
      <c r="OXS58" s="8"/>
      <c r="OXT58" s="8"/>
      <c r="OXU58" s="32"/>
      <c r="OXV58" s="8"/>
      <c r="OXW58" s="6"/>
      <c r="OXX58" s="57"/>
      <c r="OXY58" s="57"/>
      <c r="OXZ58" s="8"/>
      <c r="OYA58" s="8"/>
      <c r="OYB58" s="32"/>
      <c r="OYC58" s="8"/>
      <c r="OYD58" s="6"/>
      <c r="OYE58" s="57"/>
      <c r="OYF58" s="57"/>
      <c r="OYG58" s="8"/>
      <c r="OYH58" s="8"/>
      <c r="OYI58" s="32"/>
      <c r="OYJ58" s="8"/>
      <c r="OYK58" s="6"/>
      <c r="OYL58" s="57"/>
      <c r="OYM58" s="57"/>
      <c r="OYN58" s="8"/>
      <c r="OYO58" s="8"/>
      <c r="OYP58" s="32"/>
      <c r="OYQ58" s="8"/>
      <c r="OYR58" s="6"/>
      <c r="OYS58" s="57"/>
      <c r="OYT58" s="57"/>
      <c r="OYU58" s="8"/>
      <c r="OYV58" s="8"/>
      <c r="OYW58" s="32"/>
      <c r="OYX58" s="8"/>
      <c r="OYY58" s="6"/>
      <c r="OYZ58" s="57"/>
      <c r="OZA58" s="57"/>
      <c r="OZB58" s="8"/>
      <c r="OZC58" s="8"/>
      <c r="OZD58" s="32"/>
      <c r="OZE58" s="8"/>
      <c r="OZF58" s="6"/>
      <c r="OZG58" s="57"/>
      <c r="OZH58" s="57"/>
      <c r="OZI58" s="8"/>
      <c r="OZJ58" s="8"/>
      <c r="OZK58" s="32"/>
      <c r="OZL58" s="8"/>
      <c r="OZM58" s="6"/>
      <c r="OZN58" s="57"/>
      <c r="OZO58" s="57"/>
      <c r="OZP58" s="8"/>
      <c r="OZQ58" s="8"/>
      <c r="OZR58" s="32"/>
      <c r="OZS58" s="8"/>
      <c r="OZT58" s="6"/>
      <c r="OZU58" s="57"/>
      <c r="OZV58" s="57"/>
      <c r="OZW58" s="8"/>
      <c r="OZX58" s="8"/>
      <c r="OZY58" s="32"/>
      <c r="OZZ58" s="8"/>
      <c r="PAA58" s="6"/>
      <c r="PAB58" s="57"/>
      <c r="PAC58" s="57"/>
      <c r="PAD58" s="8"/>
      <c r="PAE58" s="8"/>
      <c r="PAF58" s="32"/>
      <c r="PAG58" s="8"/>
      <c r="PAH58" s="6"/>
      <c r="PAI58" s="57"/>
      <c r="PAJ58" s="57"/>
      <c r="PAK58" s="8"/>
      <c r="PAL58" s="8"/>
      <c r="PAM58" s="32"/>
      <c r="PAN58" s="8"/>
      <c r="PAO58" s="6"/>
      <c r="PAP58" s="57"/>
      <c r="PAQ58" s="57"/>
      <c r="PAR58" s="8"/>
      <c r="PAS58" s="8"/>
      <c r="PAT58" s="32"/>
      <c r="PAU58" s="8"/>
      <c r="PAV58" s="6"/>
      <c r="PAW58" s="57"/>
      <c r="PAX58" s="57"/>
      <c r="PAY58" s="8"/>
      <c r="PAZ58" s="8"/>
      <c r="PBA58" s="32"/>
      <c r="PBB58" s="8"/>
      <c r="PBC58" s="6"/>
      <c r="PBD58" s="57"/>
      <c r="PBE58" s="57"/>
      <c r="PBF58" s="8"/>
      <c r="PBG58" s="8"/>
      <c r="PBH58" s="32"/>
      <c r="PBI58" s="8"/>
      <c r="PBJ58" s="6"/>
      <c r="PBK58" s="57"/>
      <c r="PBL58" s="57"/>
      <c r="PBM58" s="8"/>
      <c r="PBN58" s="8"/>
      <c r="PBO58" s="32"/>
      <c r="PBP58" s="8"/>
      <c r="PBQ58" s="6"/>
      <c r="PBR58" s="57"/>
      <c r="PBS58" s="57"/>
      <c r="PBT58" s="8"/>
      <c r="PBU58" s="8"/>
      <c r="PBV58" s="32"/>
      <c r="PBW58" s="8"/>
      <c r="PBX58" s="6"/>
      <c r="PBY58" s="57"/>
      <c r="PBZ58" s="57"/>
      <c r="PCA58" s="8"/>
      <c r="PCB58" s="8"/>
      <c r="PCC58" s="32"/>
      <c r="PCD58" s="8"/>
      <c r="PCE58" s="6"/>
      <c r="PCF58" s="57"/>
      <c r="PCG58" s="57"/>
      <c r="PCH58" s="8"/>
      <c r="PCI58" s="8"/>
      <c r="PCJ58" s="32"/>
      <c r="PCK58" s="8"/>
      <c r="PCL58" s="6"/>
      <c r="PCM58" s="57"/>
      <c r="PCN58" s="57"/>
      <c r="PCO58" s="8"/>
      <c r="PCP58" s="8"/>
      <c r="PCQ58" s="32"/>
      <c r="PCR58" s="8"/>
      <c r="PCS58" s="6"/>
      <c r="PCT58" s="57"/>
      <c r="PCU58" s="57"/>
      <c r="PCV58" s="8"/>
      <c r="PCW58" s="8"/>
      <c r="PCX58" s="32"/>
      <c r="PCY58" s="8"/>
      <c r="PCZ58" s="6"/>
      <c r="PDA58" s="57"/>
      <c r="PDB58" s="57"/>
      <c r="PDC58" s="8"/>
      <c r="PDD58" s="8"/>
      <c r="PDE58" s="32"/>
      <c r="PDF58" s="8"/>
      <c r="PDG58" s="6"/>
      <c r="PDH58" s="57"/>
      <c r="PDI58" s="57"/>
      <c r="PDJ58" s="8"/>
      <c r="PDK58" s="8"/>
      <c r="PDL58" s="32"/>
      <c r="PDM58" s="8"/>
      <c r="PDN58" s="6"/>
      <c r="PDO58" s="57"/>
      <c r="PDP58" s="57"/>
      <c r="PDQ58" s="8"/>
      <c r="PDR58" s="8"/>
      <c r="PDS58" s="32"/>
      <c r="PDT58" s="8"/>
      <c r="PDU58" s="6"/>
      <c r="PDV58" s="57"/>
      <c r="PDW58" s="57"/>
      <c r="PDX58" s="8"/>
      <c r="PDY58" s="8"/>
      <c r="PDZ58" s="32"/>
      <c r="PEA58" s="8"/>
      <c r="PEB58" s="6"/>
      <c r="PEC58" s="57"/>
      <c r="PED58" s="57"/>
      <c r="PEE58" s="8"/>
      <c r="PEF58" s="8"/>
      <c r="PEG58" s="32"/>
      <c r="PEH58" s="8"/>
      <c r="PEI58" s="6"/>
      <c r="PEJ58" s="57"/>
      <c r="PEK58" s="57"/>
      <c r="PEL58" s="8"/>
      <c r="PEM58" s="8"/>
      <c r="PEN58" s="32"/>
      <c r="PEO58" s="8"/>
      <c r="PEP58" s="6"/>
      <c r="PEQ58" s="57"/>
      <c r="PER58" s="57"/>
      <c r="PES58" s="8"/>
      <c r="PET58" s="8"/>
      <c r="PEU58" s="32"/>
      <c r="PEV58" s="8"/>
      <c r="PEW58" s="6"/>
      <c r="PEX58" s="57"/>
      <c r="PEY58" s="57"/>
      <c r="PEZ58" s="8"/>
      <c r="PFA58" s="8"/>
      <c r="PFB58" s="32"/>
      <c r="PFC58" s="8"/>
      <c r="PFD58" s="6"/>
      <c r="PFE58" s="57"/>
      <c r="PFF58" s="57"/>
      <c r="PFG58" s="8"/>
      <c r="PFH58" s="8"/>
      <c r="PFI58" s="32"/>
      <c r="PFJ58" s="8"/>
      <c r="PFK58" s="6"/>
      <c r="PFL58" s="57"/>
      <c r="PFM58" s="57"/>
      <c r="PFN58" s="8"/>
      <c r="PFO58" s="8"/>
      <c r="PFP58" s="32"/>
      <c r="PFQ58" s="8"/>
      <c r="PFR58" s="6"/>
      <c r="PFS58" s="57"/>
      <c r="PFT58" s="57"/>
      <c r="PFU58" s="8"/>
      <c r="PFV58" s="8"/>
      <c r="PFW58" s="32"/>
      <c r="PFX58" s="8"/>
      <c r="PFY58" s="6"/>
      <c r="PFZ58" s="57"/>
      <c r="PGA58" s="57"/>
      <c r="PGB58" s="8"/>
      <c r="PGC58" s="8"/>
      <c r="PGD58" s="32"/>
      <c r="PGE58" s="8"/>
      <c r="PGF58" s="6"/>
      <c r="PGG58" s="57"/>
      <c r="PGH58" s="57"/>
      <c r="PGI58" s="8"/>
      <c r="PGJ58" s="8"/>
      <c r="PGK58" s="32"/>
      <c r="PGL58" s="8"/>
      <c r="PGM58" s="6"/>
      <c r="PGN58" s="57"/>
      <c r="PGO58" s="57"/>
      <c r="PGP58" s="8"/>
      <c r="PGQ58" s="8"/>
      <c r="PGR58" s="32"/>
      <c r="PGS58" s="8"/>
      <c r="PGT58" s="6"/>
      <c r="PGU58" s="57"/>
      <c r="PGV58" s="57"/>
      <c r="PGW58" s="8"/>
      <c r="PGX58" s="8"/>
      <c r="PGY58" s="32"/>
      <c r="PGZ58" s="8"/>
      <c r="PHA58" s="6"/>
      <c r="PHB58" s="57"/>
      <c r="PHC58" s="57"/>
      <c r="PHD58" s="8"/>
      <c r="PHE58" s="8"/>
      <c r="PHF58" s="32"/>
      <c r="PHG58" s="8"/>
      <c r="PHH58" s="6"/>
      <c r="PHI58" s="57"/>
      <c r="PHJ58" s="57"/>
      <c r="PHK58" s="8"/>
      <c r="PHL58" s="8"/>
      <c r="PHM58" s="32"/>
      <c r="PHN58" s="8"/>
      <c r="PHO58" s="6"/>
      <c r="PHP58" s="57"/>
      <c r="PHQ58" s="57"/>
      <c r="PHR58" s="8"/>
      <c r="PHS58" s="8"/>
      <c r="PHT58" s="32"/>
      <c r="PHU58" s="8"/>
      <c r="PHV58" s="6"/>
      <c r="PHW58" s="57"/>
      <c r="PHX58" s="57"/>
      <c r="PHY58" s="8"/>
      <c r="PHZ58" s="8"/>
      <c r="PIA58" s="32"/>
      <c r="PIB58" s="8"/>
      <c r="PIC58" s="6"/>
      <c r="PID58" s="57"/>
      <c r="PIE58" s="57"/>
      <c r="PIF58" s="8"/>
      <c r="PIG58" s="8"/>
      <c r="PIH58" s="32"/>
      <c r="PII58" s="8"/>
      <c r="PIJ58" s="6"/>
      <c r="PIK58" s="57"/>
      <c r="PIL58" s="57"/>
      <c r="PIM58" s="8"/>
      <c r="PIN58" s="8"/>
      <c r="PIO58" s="32"/>
      <c r="PIP58" s="8"/>
      <c r="PIQ58" s="6"/>
      <c r="PIR58" s="57"/>
      <c r="PIS58" s="57"/>
      <c r="PIT58" s="8"/>
      <c r="PIU58" s="8"/>
      <c r="PIV58" s="32"/>
      <c r="PIW58" s="8"/>
      <c r="PIX58" s="6"/>
      <c r="PIY58" s="57"/>
      <c r="PIZ58" s="57"/>
      <c r="PJA58" s="8"/>
      <c r="PJB58" s="8"/>
      <c r="PJC58" s="32"/>
      <c r="PJD58" s="8"/>
      <c r="PJE58" s="6"/>
      <c r="PJF58" s="57"/>
      <c r="PJG58" s="57"/>
      <c r="PJH58" s="8"/>
      <c r="PJI58" s="8"/>
      <c r="PJJ58" s="32"/>
      <c r="PJK58" s="8"/>
      <c r="PJL58" s="6"/>
      <c r="PJM58" s="57"/>
      <c r="PJN58" s="57"/>
      <c r="PJO58" s="8"/>
      <c r="PJP58" s="8"/>
      <c r="PJQ58" s="32"/>
      <c r="PJR58" s="8"/>
      <c r="PJS58" s="6"/>
      <c r="PJT58" s="57"/>
      <c r="PJU58" s="57"/>
      <c r="PJV58" s="8"/>
      <c r="PJW58" s="8"/>
      <c r="PJX58" s="32"/>
      <c r="PJY58" s="8"/>
      <c r="PJZ58" s="6"/>
      <c r="PKA58" s="57"/>
      <c r="PKB58" s="57"/>
      <c r="PKC58" s="8"/>
      <c r="PKD58" s="8"/>
      <c r="PKE58" s="32"/>
      <c r="PKF58" s="8"/>
      <c r="PKG58" s="6"/>
      <c r="PKH58" s="57"/>
      <c r="PKI58" s="57"/>
      <c r="PKJ58" s="8"/>
      <c r="PKK58" s="8"/>
      <c r="PKL58" s="32"/>
      <c r="PKM58" s="8"/>
      <c r="PKN58" s="6"/>
      <c r="PKO58" s="57"/>
      <c r="PKP58" s="57"/>
      <c r="PKQ58" s="8"/>
      <c r="PKR58" s="8"/>
      <c r="PKS58" s="32"/>
      <c r="PKT58" s="8"/>
      <c r="PKU58" s="6"/>
      <c r="PKV58" s="57"/>
      <c r="PKW58" s="57"/>
      <c r="PKX58" s="8"/>
      <c r="PKY58" s="8"/>
      <c r="PKZ58" s="32"/>
      <c r="PLA58" s="8"/>
      <c r="PLB58" s="6"/>
      <c r="PLC58" s="57"/>
      <c r="PLD58" s="57"/>
      <c r="PLE58" s="8"/>
      <c r="PLF58" s="8"/>
      <c r="PLG58" s="32"/>
      <c r="PLH58" s="8"/>
      <c r="PLI58" s="6"/>
      <c r="PLJ58" s="57"/>
      <c r="PLK58" s="57"/>
      <c r="PLL58" s="8"/>
      <c r="PLM58" s="8"/>
      <c r="PLN58" s="32"/>
      <c r="PLO58" s="8"/>
      <c r="PLP58" s="6"/>
      <c r="PLQ58" s="57"/>
      <c r="PLR58" s="57"/>
      <c r="PLS58" s="8"/>
      <c r="PLT58" s="8"/>
      <c r="PLU58" s="32"/>
      <c r="PLV58" s="8"/>
      <c r="PLW58" s="6"/>
      <c r="PLX58" s="57"/>
      <c r="PLY58" s="57"/>
      <c r="PLZ58" s="8"/>
      <c r="PMA58" s="8"/>
      <c r="PMB58" s="32"/>
      <c r="PMC58" s="8"/>
      <c r="PMD58" s="6"/>
      <c r="PME58" s="57"/>
      <c r="PMF58" s="57"/>
      <c r="PMG58" s="8"/>
      <c r="PMH58" s="8"/>
      <c r="PMI58" s="32"/>
      <c r="PMJ58" s="8"/>
      <c r="PMK58" s="6"/>
      <c r="PML58" s="57"/>
      <c r="PMM58" s="57"/>
      <c r="PMN58" s="8"/>
      <c r="PMO58" s="8"/>
      <c r="PMP58" s="32"/>
      <c r="PMQ58" s="8"/>
      <c r="PMR58" s="6"/>
      <c r="PMS58" s="57"/>
      <c r="PMT58" s="57"/>
      <c r="PMU58" s="8"/>
      <c r="PMV58" s="8"/>
      <c r="PMW58" s="32"/>
      <c r="PMX58" s="8"/>
      <c r="PMY58" s="6"/>
      <c r="PMZ58" s="57"/>
      <c r="PNA58" s="57"/>
      <c r="PNB58" s="8"/>
      <c r="PNC58" s="8"/>
      <c r="PND58" s="32"/>
      <c r="PNE58" s="8"/>
      <c r="PNF58" s="6"/>
      <c r="PNG58" s="57"/>
      <c r="PNH58" s="57"/>
      <c r="PNI58" s="8"/>
      <c r="PNJ58" s="8"/>
      <c r="PNK58" s="32"/>
      <c r="PNL58" s="8"/>
      <c r="PNM58" s="6"/>
      <c r="PNN58" s="57"/>
      <c r="PNO58" s="57"/>
      <c r="PNP58" s="8"/>
      <c r="PNQ58" s="8"/>
      <c r="PNR58" s="32"/>
      <c r="PNS58" s="8"/>
      <c r="PNT58" s="6"/>
      <c r="PNU58" s="57"/>
      <c r="PNV58" s="57"/>
      <c r="PNW58" s="8"/>
      <c r="PNX58" s="8"/>
      <c r="PNY58" s="32"/>
      <c r="PNZ58" s="8"/>
      <c r="POA58" s="6"/>
      <c r="POB58" s="57"/>
      <c r="POC58" s="57"/>
      <c r="POD58" s="8"/>
      <c r="POE58" s="8"/>
      <c r="POF58" s="32"/>
      <c r="POG58" s="8"/>
      <c r="POH58" s="6"/>
      <c r="POI58" s="57"/>
      <c r="POJ58" s="57"/>
      <c r="POK58" s="8"/>
      <c r="POL58" s="8"/>
      <c r="POM58" s="32"/>
      <c r="PON58" s="8"/>
      <c r="POO58" s="6"/>
      <c r="POP58" s="57"/>
      <c r="POQ58" s="57"/>
      <c r="POR58" s="8"/>
      <c r="POS58" s="8"/>
      <c r="POT58" s="32"/>
      <c r="POU58" s="8"/>
      <c r="POV58" s="6"/>
      <c r="POW58" s="57"/>
      <c r="POX58" s="57"/>
      <c r="POY58" s="8"/>
      <c r="POZ58" s="8"/>
      <c r="PPA58" s="32"/>
      <c r="PPB58" s="8"/>
      <c r="PPC58" s="6"/>
      <c r="PPD58" s="57"/>
      <c r="PPE58" s="57"/>
      <c r="PPF58" s="8"/>
      <c r="PPG58" s="8"/>
      <c r="PPH58" s="32"/>
      <c r="PPI58" s="8"/>
      <c r="PPJ58" s="6"/>
      <c r="PPK58" s="57"/>
      <c r="PPL58" s="57"/>
      <c r="PPM58" s="8"/>
      <c r="PPN58" s="8"/>
      <c r="PPO58" s="32"/>
      <c r="PPP58" s="8"/>
      <c r="PPQ58" s="6"/>
      <c r="PPR58" s="57"/>
      <c r="PPS58" s="57"/>
      <c r="PPT58" s="8"/>
      <c r="PPU58" s="8"/>
      <c r="PPV58" s="32"/>
      <c r="PPW58" s="8"/>
      <c r="PPX58" s="6"/>
      <c r="PPY58" s="57"/>
      <c r="PPZ58" s="57"/>
      <c r="PQA58" s="8"/>
      <c r="PQB58" s="8"/>
      <c r="PQC58" s="32"/>
      <c r="PQD58" s="8"/>
      <c r="PQE58" s="6"/>
      <c r="PQF58" s="57"/>
      <c r="PQG58" s="57"/>
      <c r="PQH58" s="8"/>
      <c r="PQI58" s="8"/>
      <c r="PQJ58" s="32"/>
      <c r="PQK58" s="8"/>
      <c r="PQL58" s="6"/>
      <c r="PQM58" s="57"/>
      <c r="PQN58" s="57"/>
      <c r="PQO58" s="8"/>
      <c r="PQP58" s="8"/>
      <c r="PQQ58" s="32"/>
      <c r="PQR58" s="8"/>
      <c r="PQS58" s="6"/>
      <c r="PQT58" s="57"/>
      <c r="PQU58" s="57"/>
      <c r="PQV58" s="8"/>
      <c r="PQW58" s="8"/>
      <c r="PQX58" s="32"/>
      <c r="PQY58" s="8"/>
      <c r="PQZ58" s="6"/>
      <c r="PRA58" s="57"/>
      <c r="PRB58" s="57"/>
      <c r="PRC58" s="8"/>
      <c r="PRD58" s="8"/>
      <c r="PRE58" s="32"/>
      <c r="PRF58" s="8"/>
      <c r="PRG58" s="6"/>
      <c r="PRH58" s="57"/>
      <c r="PRI58" s="57"/>
      <c r="PRJ58" s="8"/>
      <c r="PRK58" s="8"/>
      <c r="PRL58" s="32"/>
      <c r="PRM58" s="8"/>
      <c r="PRN58" s="6"/>
      <c r="PRO58" s="57"/>
      <c r="PRP58" s="57"/>
      <c r="PRQ58" s="8"/>
      <c r="PRR58" s="8"/>
      <c r="PRS58" s="32"/>
      <c r="PRT58" s="8"/>
      <c r="PRU58" s="6"/>
      <c r="PRV58" s="57"/>
      <c r="PRW58" s="57"/>
      <c r="PRX58" s="8"/>
      <c r="PRY58" s="8"/>
      <c r="PRZ58" s="32"/>
      <c r="PSA58" s="8"/>
      <c r="PSB58" s="6"/>
      <c r="PSC58" s="57"/>
      <c r="PSD58" s="57"/>
      <c r="PSE58" s="8"/>
      <c r="PSF58" s="8"/>
      <c r="PSG58" s="32"/>
      <c r="PSH58" s="8"/>
      <c r="PSI58" s="6"/>
      <c r="PSJ58" s="57"/>
      <c r="PSK58" s="57"/>
      <c r="PSL58" s="8"/>
      <c r="PSM58" s="8"/>
      <c r="PSN58" s="32"/>
      <c r="PSO58" s="8"/>
      <c r="PSP58" s="6"/>
      <c r="PSQ58" s="57"/>
      <c r="PSR58" s="57"/>
      <c r="PSS58" s="8"/>
      <c r="PST58" s="8"/>
      <c r="PSU58" s="32"/>
      <c r="PSV58" s="8"/>
      <c r="PSW58" s="6"/>
      <c r="PSX58" s="57"/>
      <c r="PSY58" s="57"/>
      <c r="PSZ58" s="8"/>
      <c r="PTA58" s="8"/>
      <c r="PTB58" s="32"/>
      <c r="PTC58" s="8"/>
      <c r="PTD58" s="6"/>
      <c r="PTE58" s="57"/>
      <c r="PTF58" s="57"/>
      <c r="PTG58" s="8"/>
      <c r="PTH58" s="8"/>
      <c r="PTI58" s="32"/>
      <c r="PTJ58" s="8"/>
      <c r="PTK58" s="6"/>
      <c r="PTL58" s="57"/>
      <c r="PTM58" s="57"/>
      <c r="PTN58" s="8"/>
      <c r="PTO58" s="8"/>
      <c r="PTP58" s="32"/>
      <c r="PTQ58" s="8"/>
      <c r="PTR58" s="6"/>
      <c r="PTS58" s="57"/>
      <c r="PTT58" s="57"/>
      <c r="PTU58" s="8"/>
      <c r="PTV58" s="8"/>
      <c r="PTW58" s="32"/>
      <c r="PTX58" s="8"/>
      <c r="PTY58" s="6"/>
      <c r="PTZ58" s="57"/>
      <c r="PUA58" s="57"/>
      <c r="PUB58" s="8"/>
      <c r="PUC58" s="8"/>
      <c r="PUD58" s="32"/>
      <c r="PUE58" s="8"/>
      <c r="PUF58" s="6"/>
      <c r="PUG58" s="57"/>
      <c r="PUH58" s="57"/>
      <c r="PUI58" s="8"/>
      <c r="PUJ58" s="8"/>
      <c r="PUK58" s="32"/>
      <c r="PUL58" s="8"/>
      <c r="PUM58" s="6"/>
      <c r="PUN58" s="57"/>
      <c r="PUO58" s="57"/>
      <c r="PUP58" s="8"/>
      <c r="PUQ58" s="8"/>
      <c r="PUR58" s="32"/>
      <c r="PUS58" s="8"/>
      <c r="PUT58" s="6"/>
      <c r="PUU58" s="57"/>
      <c r="PUV58" s="57"/>
      <c r="PUW58" s="8"/>
      <c r="PUX58" s="8"/>
      <c r="PUY58" s="32"/>
      <c r="PUZ58" s="8"/>
      <c r="PVA58" s="6"/>
      <c r="PVB58" s="57"/>
      <c r="PVC58" s="57"/>
      <c r="PVD58" s="8"/>
      <c r="PVE58" s="8"/>
      <c r="PVF58" s="32"/>
      <c r="PVG58" s="8"/>
      <c r="PVH58" s="6"/>
      <c r="PVI58" s="57"/>
      <c r="PVJ58" s="57"/>
      <c r="PVK58" s="8"/>
      <c r="PVL58" s="8"/>
      <c r="PVM58" s="32"/>
      <c r="PVN58" s="8"/>
      <c r="PVO58" s="6"/>
      <c r="PVP58" s="57"/>
      <c r="PVQ58" s="57"/>
      <c r="PVR58" s="8"/>
      <c r="PVS58" s="8"/>
      <c r="PVT58" s="32"/>
      <c r="PVU58" s="8"/>
      <c r="PVV58" s="6"/>
      <c r="PVW58" s="57"/>
      <c r="PVX58" s="57"/>
      <c r="PVY58" s="8"/>
      <c r="PVZ58" s="8"/>
      <c r="PWA58" s="32"/>
      <c r="PWB58" s="8"/>
      <c r="PWC58" s="6"/>
      <c r="PWD58" s="57"/>
      <c r="PWE58" s="57"/>
      <c r="PWF58" s="8"/>
      <c r="PWG58" s="8"/>
      <c r="PWH58" s="32"/>
      <c r="PWI58" s="8"/>
      <c r="PWJ58" s="6"/>
      <c r="PWK58" s="57"/>
      <c r="PWL58" s="57"/>
      <c r="PWM58" s="8"/>
      <c r="PWN58" s="8"/>
      <c r="PWO58" s="32"/>
      <c r="PWP58" s="8"/>
      <c r="PWQ58" s="6"/>
      <c r="PWR58" s="57"/>
      <c r="PWS58" s="57"/>
      <c r="PWT58" s="8"/>
      <c r="PWU58" s="8"/>
      <c r="PWV58" s="32"/>
      <c r="PWW58" s="8"/>
      <c r="PWX58" s="6"/>
      <c r="PWY58" s="57"/>
      <c r="PWZ58" s="57"/>
      <c r="PXA58" s="8"/>
      <c r="PXB58" s="8"/>
      <c r="PXC58" s="32"/>
      <c r="PXD58" s="8"/>
      <c r="PXE58" s="6"/>
      <c r="PXF58" s="57"/>
      <c r="PXG58" s="57"/>
      <c r="PXH58" s="8"/>
      <c r="PXI58" s="8"/>
      <c r="PXJ58" s="32"/>
      <c r="PXK58" s="8"/>
      <c r="PXL58" s="6"/>
      <c r="PXM58" s="57"/>
      <c r="PXN58" s="57"/>
      <c r="PXO58" s="8"/>
      <c r="PXP58" s="8"/>
      <c r="PXQ58" s="32"/>
      <c r="PXR58" s="8"/>
      <c r="PXS58" s="6"/>
      <c r="PXT58" s="57"/>
      <c r="PXU58" s="57"/>
      <c r="PXV58" s="8"/>
      <c r="PXW58" s="8"/>
      <c r="PXX58" s="32"/>
      <c r="PXY58" s="8"/>
      <c r="PXZ58" s="6"/>
      <c r="PYA58" s="57"/>
      <c r="PYB58" s="57"/>
      <c r="PYC58" s="8"/>
      <c r="PYD58" s="8"/>
      <c r="PYE58" s="32"/>
      <c r="PYF58" s="8"/>
      <c r="PYG58" s="6"/>
      <c r="PYH58" s="57"/>
      <c r="PYI58" s="57"/>
      <c r="PYJ58" s="8"/>
      <c r="PYK58" s="8"/>
      <c r="PYL58" s="32"/>
      <c r="PYM58" s="8"/>
      <c r="PYN58" s="6"/>
      <c r="PYO58" s="57"/>
      <c r="PYP58" s="57"/>
      <c r="PYQ58" s="8"/>
      <c r="PYR58" s="8"/>
      <c r="PYS58" s="32"/>
      <c r="PYT58" s="8"/>
      <c r="PYU58" s="6"/>
      <c r="PYV58" s="57"/>
      <c r="PYW58" s="57"/>
      <c r="PYX58" s="8"/>
      <c r="PYY58" s="8"/>
      <c r="PYZ58" s="32"/>
      <c r="PZA58" s="8"/>
      <c r="PZB58" s="6"/>
      <c r="PZC58" s="57"/>
      <c r="PZD58" s="57"/>
      <c r="PZE58" s="8"/>
      <c r="PZF58" s="8"/>
      <c r="PZG58" s="32"/>
      <c r="PZH58" s="8"/>
      <c r="PZI58" s="6"/>
      <c r="PZJ58" s="57"/>
      <c r="PZK58" s="57"/>
      <c r="PZL58" s="8"/>
      <c r="PZM58" s="8"/>
      <c r="PZN58" s="32"/>
      <c r="PZO58" s="8"/>
      <c r="PZP58" s="6"/>
      <c r="PZQ58" s="57"/>
      <c r="PZR58" s="57"/>
      <c r="PZS58" s="8"/>
      <c r="PZT58" s="8"/>
      <c r="PZU58" s="32"/>
      <c r="PZV58" s="8"/>
      <c r="PZW58" s="6"/>
      <c r="PZX58" s="57"/>
      <c r="PZY58" s="57"/>
      <c r="PZZ58" s="8"/>
      <c r="QAA58" s="8"/>
      <c r="QAB58" s="32"/>
      <c r="QAC58" s="8"/>
      <c r="QAD58" s="6"/>
      <c r="QAE58" s="57"/>
      <c r="QAF58" s="57"/>
      <c r="QAG58" s="8"/>
      <c r="QAH58" s="8"/>
      <c r="QAI58" s="32"/>
      <c r="QAJ58" s="8"/>
      <c r="QAK58" s="6"/>
      <c r="QAL58" s="57"/>
      <c r="QAM58" s="57"/>
      <c r="QAN58" s="8"/>
      <c r="QAO58" s="8"/>
      <c r="QAP58" s="32"/>
      <c r="QAQ58" s="8"/>
      <c r="QAR58" s="6"/>
      <c r="QAS58" s="57"/>
      <c r="QAT58" s="57"/>
      <c r="QAU58" s="8"/>
      <c r="QAV58" s="8"/>
      <c r="QAW58" s="32"/>
      <c r="QAX58" s="8"/>
      <c r="QAY58" s="6"/>
      <c r="QAZ58" s="57"/>
      <c r="QBA58" s="57"/>
      <c r="QBB58" s="8"/>
      <c r="QBC58" s="8"/>
      <c r="QBD58" s="32"/>
      <c r="QBE58" s="8"/>
      <c r="QBF58" s="6"/>
      <c r="QBG58" s="57"/>
      <c r="QBH58" s="57"/>
      <c r="QBI58" s="8"/>
      <c r="QBJ58" s="8"/>
      <c r="QBK58" s="32"/>
      <c r="QBL58" s="8"/>
      <c r="QBM58" s="6"/>
      <c r="QBN58" s="57"/>
      <c r="QBO58" s="57"/>
      <c r="QBP58" s="8"/>
      <c r="QBQ58" s="8"/>
      <c r="QBR58" s="32"/>
      <c r="QBS58" s="8"/>
      <c r="QBT58" s="6"/>
      <c r="QBU58" s="57"/>
      <c r="QBV58" s="57"/>
      <c r="QBW58" s="8"/>
      <c r="QBX58" s="8"/>
      <c r="QBY58" s="32"/>
      <c r="QBZ58" s="8"/>
      <c r="QCA58" s="6"/>
      <c r="QCB58" s="57"/>
      <c r="QCC58" s="57"/>
      <c r="QCD58" s="8"/>
      <c r="QCE58" s="8"/>
      <c r="QCF58" s="32"/>
      <c r="QCG58" s="8"/>
      <c r="QCH58" s="6"/>
      <c r="QCI58" s="57"/>
      <c r="QCJ58" s="57"/>
      <c r="QCK58" s="8"/>
      <c r="QCL58" s="8"/>
      <c r="QCM58" s="32"/>
      <c r="QCN58" s="8"/>
      <c r="QCO58" s="6"/>
      <c r="QCP58" s="57"/>
      <c r="QCQ58" s="57"/>
      <c r="QCR58" s="8"/>
      <c r="QCS58" s="8"/>
      <c r="QCT58" s="32"/>
      <c r="QCU58" s="8"/>
      <c r="QCV58" s="6"/>
      <c r="QCW58" s="57"/>
      <c r="QCX58" s="57"/>
      <c r="QCY58" s="8"/>
      <c r="QCZ58" s="8"/>
      <c r="QDA58" s="32"/>
      <c r="QDB58" s="8"/>
      <c r="QDC58" s="6"/>
      <c r="QDD58" s="57"/>
      <c r="QDE58" s="57"/>
      <c r="QDF58" s="8"/>
      <c r="QDG58" s="8"/>
      <c r="QDH58" s="32"/>
      <c r="QDI58" s="8"/>
      <c r="QDJ58" s="6"/>
      <c r="QDK58" s="57"/>
      <c r="QDL58" s="57"/>
      <c r="QDM58" s="8"/>
      <c r="QDN58" s="8"/>
      <c r="QDO58" s="32"/>
      <c r="QDP58" s="8"/>
      <c r="QDQ58" s="6"/>
      <c r="QDR58" s="57"/>
      <c r="QDS58" s="57"/>
      <c r="QDT58" s="8"/>
      <c r="QDU58" s="8"/>
      <c r="QDV58" s="32"/>
      <c r="QDW58" s="8"/>
      <c r="QDX58" s="6"/>
      <c r="QDY58" s="57"/>
      <c r="QDZ58" s="57"/>
      <c r="QEA58" s="8"/>
      <c r="QEB58" s="8"/>
      <c r="QEC58" s="32"/>
      <c r="QED58" s="8"/>
      <c r="QEE58" s="6"/>
      <c r="QEF58" s="57"/>
      <c r="QEG58" s="57"/>
      <c r="QEH58" s="8"/>
      <c r="QEI58" s="8"/>
      <c r="QEJ58" s="32"/>
      <c r="QEK58" s="8"/>
      <c r="QEL58" s="6"/>
      <c r="QEM58" s="57"/>
      <c r="QEN58" s="57"/>
      <c r="QEO58" s="8"/>
      <c r="QEP58" s="8"/>
      <c r="QEQ58" s="32"/>
      <c r="QER58" s="8"/>
      <c r="QES58" s="6"/>
      <c r="QET58" s="57"/>
      <c r="QEU58" s="57"/>
      <c r="QEV58" s="8"/>
      <c r="QEW58" s="8"/>
      <c r="QEX58" s="32"/>
      <c r="QEY58" s="8"/>
      <c r="QEZ58" s="6"/>
      <c r="QFA58" s="57"/>
      <c r="QFB58" s="57"/>
      <c r="QFC58" s="8"/>
      <c r="QFD58" s="8"/>
      <c r="QFE58" s="32"/>
      <c r="QFF58" s="8"/>
      <c r="QFG58" s="6"/>
      <c r="QFH58" s="57"/>
      <c r="QFI58" s="57"/>
      <c r="QFJ58" s="8"/>
      <c r="QFK58" s="8"/>
      <c r="QFL58" s="32"/>
      <c r="QFM58" s="8"/>
      <c r="QFN58" s="6"/>
      <c r="QFO58" s="57"/>
      <c r="QFP58" s="57"/>
      <c r="QFQ58" s="8"/>
      <c r="QFR58" s="8"/>
      <c r="QFS58" s="32"/>
      <c r="QFT58" s="8"/>
      <c r="QFU58" s="6"/>
      <c r="QFV58" s="57"/>
      <c r="QFW58" s="57"/>
      <c r="QFX58" s="8"/>
      <c r="QFY58" s="8"/>
      <c r="QFZ58" s="32"/>
      <c r="QGA58" s="8"/>
      <c r="QGB58" s="6"/>
      <c r="QGC58" s="57"/>
      <c r="QGD58" s="57"/>
      <c r="QGE58" s="8"/>
      <c r="QGF58" s="8"/>
      <c r="QGG58" s="32"/>
      <c r="QGH58" s="8"/>
      <c r="QGI58" s="6"/>
      <c r="QGJ58" s="57"/>
      <c r="QGK58" s="57"/>
      <c r="QGL58" s="8"/>
      <c r="QGM58" s="8"/>
      <c r="QGN58" s="32"/>
      <c r="QGO58" s="8"/>
      <c r="QGP58" s="6"/>
      <c r="QGQ58" s="57"/>
      <c r="QGR58" s="57"/>
      <c r="QGS58" s="8"/>
      <c r="QGT58" s="8"/>
      <c r="QGU58" s="32"/>
      <c r="QGV58" s="8"/>
      <c r="QGW58" s="6"/>
      <c r="QGX58" s="57"/>
      <c r="QGY58" s="57"/>
      <c r="QGZ58" s="8"/>
      <c r="QHA58" s="8"/>
      <c r="QHB58" s="32"/>
      <c r="QHC58" s="8"/>
      <c r="QHD58" s="6"/>
      <c r="QHE58" s="57"/>
      <c r="QHF58" s="57"/>
      <c r="QHG58" s="8"/>
      <c r="QHH58" s="8"/>
      <c r="QHI58" s="32"/>
      <c r="QHJ58" s="8"/>
      <c r="QHK58" s="6"/>
      <c r="QHL58" s="57"/>
      <c r="QHM58" s="57"/>
      <c r="QHN58" s="8"/>
      <c r="QHO58" s="8"/>
      <c r="QHP58" s="32"/>
      <c r="QHQ58" s="8"/>
      <c r="QHR58" s="6"/>
      <c r="QHS58" s="57"/>
      <c r="QHT58" s="57"/>
      <c r="QHU58" s="8"/>
      <c r="QHV58" s="8"/>
      <c r="QHW58" s="32"/>
      <c r="QHX58" s="8"/>
      <c r="QHY58" s="6"/>
      <c r="QHZ58" s="57"/>
      <c r="QIA58" s="57"/>
      <c r="QIB58" s="8"/>
      <c r="QIC58" s="8"/>
      <c r="QID58" s="32"/>
      <c r="QIE58" s="8"/>
      <c r="QIF58" s="6"/>
      <c r="QIG58" s="57"/>
      <c r="QIH58" s="57"/>
      <c r="QII58" s="8"/>
      <c r="QIJ58" s="8"/>
      <c r="QIK58" s="32"/>
      <c r="QIL58" s="8"/>
      <c r="QIM58" s="6"/>
      <c r="QIN58" s="57"/>
      <c r="QIO58" s="57"/>
      <c r="QIP58" s="8"/>
      <c r="QIQ58" s="8"/>
      <c r="QIR58" s="32"/>
      <c r="QIS58" s="8"/>
      <c r="QIT58" s="6"/>
      <c r="QIU58" s="57"/>
      <c r="QIV58" s="57"/>
      <c r="QIW58" s="8"/>
      <c r="QIX58" s="8"/>
      <c r="QIY58" s="32"/>
      <c r="QIZ58" s="8"/>
      <c r="QJA58" s="6"/>
      <c r="QJB58" s="57"/>
      <c r="QJC58" s="57"/>
      <c r="QJD58" s="8"/>
      <c r="QJE58" s="8"/>
      <c r="QJF58" s="32"/>
      <c r="QJG58" s="8"/>
      <c r="QJH58" s="6"/>
      <c r="QJI58" s="57"/>
      <c r="QJJ58" s="57"/>
      <c r="QJK58" s="8"/>
      <c r="QJL58" s="8"/>
      <c r="QJM58" s="32"/>
      <c r="QJN58" s="8"/>
      <c r="QJO58" s="6"/>
      <c r="QJP58" s="57"/>
      <c r="QJQ58" s="57"/>
      <c r="QJR58" s="8"/>
      <c r="QJS58" s="8"/>
      <c r="QJT58" s="32"/>
      <c r="QJU58" s="8"/>
      <c r="QJV58" s="6"/>
      <c r="QJW58" s="57"/>
      <c r="QJX58" s="57"/>
      <c r="QJY58" s="8"/>
      <c r="QJZ58" s="8"/>
      <c r="QKA58" s="32"/>
      <c r="QKB58" s="8"/>
      <c r="QKC58" s="6"/>
      <c r="QKD58" s="57"/>
      <c r="QKE58" s="57"/>
      <c r="QKF58" s="8"/>
      <c r="QKG58" s="8"/>
      <c r="QKH58" s="32"/>
      <c r="QKI58" s="8"/>
      <c r="QKJ58" s="6"/>
      <c r="QKK58" s="57"/>
      <c r="QKL58" s="57"/>
      <c r="QKM58" s="8"/>
      <c r="QKN58" s="8"/>
      <c r="QKO58" s="32"/>
      <c r="QKP58" s="8"/>
      <c r="QKQ58" s="6"/>
      <c r="QKR58" s="57"/>
      <c r="QKS58" s="57"/>
      <c r="QKT58" s="8"/>
      <c r="QKU58" s="8"/>
      <c r="QKV58" s="32"/>
      <c r="QKW58" s="8"/>
      <c r="QKX58" s="6"/>
      <c r="QKY58" s="57"/>
      <c r="QKZ58" s="57"/>
      <c r="QLA58" s="8"/>
      <c r="QLB58" s="8"/>
      <c r="QLC58" s="32"/>
      <c r="QLD58" s="8"/>
      <c r="QLE58" s="6"/>
      <c r="QLF58" s="57"/>
      <c r="QLG58" s="57"/>
      <c r="QLH58" s="8"/>
      <c r="QLI58" s="8"/>
      <c r="QLJ58" s="32"/>
      <c r="QLK58" s="8"/>
      <c r="QLL58" s="6"/>
      <c r="QLM58" s="57"/>
      <c r="QLN58" s="57"/>
      <c r="QLO58" s="8"/>
      <c r="QLP58" s="8"/>
      <c r="QLQ58" s="32"/>
      <c r="QLR58" s="8"/>
      <c r="QLS58" s="6"/>
      <c r="QLT58" s="57"/>
      <c r="QLU58" s="57"/>
      <c r="QLV58" s="8"/>
      <c r="QLW58" s="8"/>
      <c r="QLX58" s="32"/>
      <c r="QLY58" s="8"/>
      <c r="QLZ58" s="6"/>
      <c r="QMA58" s="57"/>
      <c r="QMB58" s="57"/>
      <c r="QMC58" s="8"/>
      <c r="QMD58" s="8"/>
      <c r="QME58" s="32"/>
      <c r="QMF58" s="8"/>
      <c r="QMG58" s="6"/>
      <c r="QMH58" s="57"/>
      <c r="QMI58" s="57"/>
      <c r="QMJ58" s="8"/>
      <c r="QMK58" s="8"/>
      <c r="QML58" s="32"/>
      <c r="QMM58" s="8"/>
      <c r="QMN58" s="6"/>
      <c r="QMO58" s="57"/>
      <c r="QMP58" s="57"/>
      <c r="QMQ58" s="8"/>
      <c r="QMR58" s="8"/>
      <c r="QMS58" s="32"/>
      <c r="QMT58" s="8"/>
      <c r="QMU58" s="6"/>
      <c r="QMV58" s="57"/>
      <c r="QMW58" s="57"/>
      <c r="QMX58" s="8"/>
      <c r="QMY58" s="8"/>
      <c r="QMZ58" s="32"/>
      <c r="QNA58" s="8"/>
      <c r="QNB58" s="6"/>
      <c r="QNC58" s="57"/>
      <c r="QND58" s="57"/>
      <c r="QNE58" s="8"/>
      <c r="QNF58" s="8"/>
      <c r="QNG58" s="32"/>
      <c r="QNH58" s="8"/>
      <c r="QNI58" s="6"/>
      <c r="QNJ58" s="57"/>
      <c r="QNK58" s="57"/>
      <c r="QNL58" s="8"/>
      <c r="QNM58" s="8"/>
      <c r="QNN58" s="32"/>
      <c r="QNO58" s="8"/>
      <c r="QNP58" s="6"/>
      <c r="QNQ58" s="57"/>
      <c r="QNR58" s="57"/>
      <c r="QNS58" s="8"/>
      <c r="QNT58" s="8"/>
      <c r="QNU58" s="32"/>
      <c r="QNV58" s="8"/>
      <c r="QNW58" s="6"/>
      <c r="QNX58" s="57"/>
      <c r="QNY58" s="57"/>
      <c r="QNZ58" s="8"/>
      <c r="QOA58" s="8"/>
      <c r="QOB58" s="32"/>
      <c r="QOC58" s="8"/>
      <c r="QOD58" s="6"/>
      <c r="QOE58" s="57"/>
      <c r="QOF58" s="57"/>
      <c r="QOG58" s="8"/>
      <c r="QOH58" s="8"/>
      <c r="QOI58" s="32"/>
      <c r="QOJ58" s="8"/>
      <c r="QOK58" s="6"/>
      <c r="QOL58" s="57"/>
      <c r="QOM58" s="57"/>
      <c r="QON58" s="8"/>
      <c r="QOO58" s="8"/>
      <c r="QOP58" s="32"/>
      <c r="QOQ58" s="8"/>
      <c r="QOR58" s="6"/>
      <c r="QOS58" s="57"/>
      <c r="QOT58" s="57"/>
      <c r="QOU58" s="8"/>
      <c r="QOV58" s="8"/>
      <c r="QOW58" s="32"/>
      <c r="QOX58" s="8"/>
      <c r="QOY58" s="6"/>
      <c r="QOZ58" s="57"/>
      <c r="QPA58" s="57"/>
      <c r="QPB58" s="8"/>
      <c r="QPC58" s="8"/>
      <c r="QPD58" s="32"/>
      <c r="QPE58" s="8"/>
      <c r="QPF58" s="6"/>
      <c r="QPG58" s="57"/>
      <c r="QPH58" s="57"/>
      <c r="QPI58" s="8"/>
      <c r="QPJ58" s="8"/>
      <c r="QPK58" s="32"/>
      <c r="QPL58" s="8"/>
      <c r="QPM58" s="6"/>
      <c r="QPN58" s="57"/>
      <c r="QPO58" s="57"/>
      <c r="QPP58" s="8"/>
      <c r="QPQ58" s="8"/>
      <c r="QPR58" s="32"/>
      <c r="QPS58" s="8"/>
      <c r="QPT58" s="6"/>
      <c r="QPU58" s="57"/>
      <c r="QPV58" s="57"/>
      <c r="QPW58" s="8"/>
      <c r="QPX58" s="8"/>
      <c r="QPY58" s="32"/>
      <c r="QPZ58" s="8"/>
      <c r="QQA58" s="6"/>
      <c r="QQB58" s="57"/>
      <c r="QQC58" s="57"/>
      <c r="QQD58" s="8"/>
      <c r="QQE58" s="8"/>
      <c r="QQF58" s="32"/>
      <c r="QQG58" s="8"/>
      <c r="QQH58" s="6"/>
      <c r="QQI58" s="57"/>
      <c r="QQJ58" s="57"/>
      <c r="QQK58" s="8"/>
      <c r="QQL58" s="8"/>
      <c r="QQM58" s="32"/>
      <c r="QQN58" s="8"/>
      <c r="QQO58" s="6"/>
      <c r="QQP58" s="57"/>
      <c r="QQQ58" s="57"/>
      <c r="QQR58" s="8"/>
      <c r="QQS58" s="8"/>
      <c r="QQT58" s="32"/>
      <c r="QQU58" s="8"/>
      <c r="QQV58" s="6"/>
      <c r="QQW58" s="57"/>
      <c r="QQX58" s="57"/>
      <c r="QQY58" s="8"/>
      <c r="QQZ58" s="8"/>
      <c r="QRA58" s="32"/>
      <c r="QRB58" s="8"/>
      <c r="QRC58" s="6"/>
      <c r="QRD58" s="57"/>
      <c r="QRE58" s="57"/>
      <c r="QRF58" s="8"/>
      <c r="QRG58" s="8"/>
      <c r="QRH58" s="32"/>
      <c r="QRI58" s="8"/>
      <c r="QRJ58" s="6"/>
      <c r="QRK58" s="57"/>
      <c r="QRL58" s="57"/>
      <c r="QRM58" s="8"/>
      <c r="QRN58" s="8"/>
      <c r="QRO58" s="32"/>
      <c r="QRP58" s="8"/>
      <c r="QRQ58" s="6"/>
      <c r="QRR58" s="57"/>
      <c r="QRS58" s="57"/>
      <c r="QRT58" s="8"/>
      <c r="QRU58" s="8"/>
      <c r="QRV58" s="32"/>
      <c r="QRW58" s="8"/>
      <c r="QRX58" s="6"/>
      <c r="QRY58" s="57"/>
      <c r="QRZ58" s="57"/>
      <c r="QSA58" s="8"/>
      <c r="QSB58" s="8"/>
      <c r="QSC58" s="32"/>
      <c r="QSD58" s="8"/>
      <c r="QSE58" s="6"/>
      <c r="QSF58" s="57"/>
      <c r="QSG58" s="57"/>
      <c r="QSH58" s="8"/>
      <c r="QSI58" s="8"/>
      <c r="QSJ58" s="32"/>
      <c r="QSK58" s="8"/>
      <c r="QSL58" s="6"/>
      <c r="QSM58" s="57"/>
      <c r="QSN58" s="57"/>
      <c r="QSO58" s="8"/>
      <c r="QSP58" s="8"/>
      <c r="QSQ58" s="32"/>
      <c r="QSR58" s="8"/>
      <c r="QSS58" s="6"/>
      <c r="QST58" s="57"/>
      <c r="QSU58" s="57"/>
      <c r="QSV58" s="8"/>
      <c r="QSW58" s="8"/>
      <c r="QSX58" s="32"/>
      <c r="QSY58" s="8"/>
      <c r="QSZ58" s="6"/>
      <c r="QTA58" s="57"/>
      <c r="QTB58" s="57"/>
      <c r="QTC58" s="8"/>
      <c r="QTD58" s="8"/>
      <c r="QTE58" s="32"/>
      <c r="QTF58" s="8"/>
      <c r="QTG58" s="6"/>
      <c r="QTH58" s="57"/>
      <c r="QTI58" s="57"/>
      <c r="QTJ58" s="8"/>
      <c r="QTK58" s="8"/>
      <c r="QTL58" s="32"/>
      <c r="QTM58" s="8"/>
      <c r="QTN58" s="6"/>
      <c r="QTO58" s="57"/>
      <c r="QTP58" s="57"/>
      <c r="QTQ58" s="8"/>
      <c r="QTR58" s="8"/>
      <c r="QTS58" s="32"/>
      <c r="QTT58" s="8"/>
      <c r="QTU58" s="6"/>
      <c r="QTV58" s="57"/>
      <c r="QTW58" s="57"/>
      <c r="QTX58" s="8"/>
      <c r="QTY58" s="8"/>
      <c r="QTZ58" s="32"/>
      <c r="QUA58" s="8"/>
      <c r="QUB58" s="6"/>
      <c r="QUC58" s="57"/>
      <c r="QUD58" s="57"/>
      <c r="QUE58" s="8"/>
      <c r="QUF58" s="8"/>
      <c r="QUG58" s="32"/>
      <c r="QUH58" s="8"/>
      <c r="QUI58" s="6"/>
      <c r="QUJ58" s="57"/>
      <c r="QUK58" s="57"/>
      <c r="QUL58" s="8"/>
      <c r="QUM58" s="8"/>
      <c r="QUN58" s="32"/>
      <c r="QUO58" s="8"/>
      <c r="QUP58" s="6"/>
      <c r="QUQ58" s="57"/>
      <c r="QUR58" s="57"/>
      <c r="QUS58" s="8"/>
      <c r="QUT58" s="8"/>
      <c r="QUU58" s="32"/>
      <c r="QUV58" s="8"/>
      <c r="QUW58" s="6"/>
      <c r="QUX58" s="57"/>
      <c r="QUY58" s="57"/>
      <c r="QUZ58" s="8"/>
      <c r="QVA58" s="8"/>
      <c r="QVB58" s="32"/>
      <c r="QVC58" s="8"/>
      <c r="QVD58" s="6"/>
      <c r="QVE58" s="57"/>
      <c r="QVF58" s="57"/>
      <c r="QVG58" s="8"/>
      <c r="QVH58" s="8"/>
      <c r="QVI58" s="32"/>
      <c r="QVJ58" s="8"/>
      <c r="QVK58" s="6"/>
      <c r="QVL58" s="57"/>
      <c r="QVM58" s="57"/>
      <c r="QVN58" s="8"/>
      <c r="QVO58" s="8"/>
      <c r="QVP58" s="32"/>
      <c r="QVQ58" s="8"/>
      <c r="QVR58" s="6"/>
      <c r="QVS58" s="57"/>
      <c r="QVT58" s="57"/>
      <c r="QVU58" s="8"/>
      <c r="QVV58" s="8"/>
      <c r="QVW58" s="32"/>
      <c r="QVX58" s="8"/>
      <c r="QVY58" s="6"/>
      <c r="QVZ58" s="57"/>
      <c r="QWA58" s="57"/>
      <c r="QWB58" s="8"/>
      <c r="QWC58" s="8"/>
      <c r="QWD58" s="32"/>
      <c r="QWE58" s="8"/>
      <c r="QWF58" s="6"/>
      <c r="QWG58" s="57"/>
      <c r="QWH58" s="57"/>
      <c r="QWI58" s="8"/>
      <c r="QWJ58" s="8"/>
      <c r="QWK58" s="32"/>
      <c r="QWL58" s="8"/>
      <c r="QWM58" s="6"/>
      <c r="QWN58" s="57"/>
      <c r="QWO58" s="57"/>
      <c r="QWP58" s="8"/>
      <c r="QWQ58" s="8"/>
      <c r="QWR58" s="32"/>
      <c r="QWS58" s="8"/>
      <c r="QWT58" s="6"/>
      <c r="QWU58" s="57"/>
      <c r="QWV58" s="57"/>
      <c r="QWW58" s="8"/>
      <c r="QWX58" s="8"/>
      <c r="QWY58" s="32"/>
      <c r="QWZ58" s="8"/>
      <c r="QXA58" s="6"/>
      <c r="QXB58" s="57"/>
      <c r="QXC58" s="57"/>
      <c r="QXD58" s="8"/>
      <c r="QXE58" s="8"/>
      <c r="QXF58" s="32"/>
      <c r="QXG58" s="8"/>
      <c r="QXH58" s="6"/>
      <c r="QXI58" s="57"/>
      <c r="QXJ58" s="57"/>
      <c r="QXK58" s="8"/>
      <c r="QXL58" s="8"/>
      <c r="QXM58" s="32"/>
      <c r="QXN58" s="8"/>
      <c r="QXO58" s="6"/>
      <c r="QXP58" s="57"/>
      <c r="QXQ58" s="57"/>
      <c r="QXR58" s="8"/>
      <c r="QXS58" s="8"/>
      <c r="QXT58" s="32"/>
      <c r="QXU58" s="8"/>
      <c r="QXV58" s="6"/>
      <c r="QXW58" s="57"/>
      <c r="QXX58" s="57"/>
      <c r="QXY58" s="8"/>
      <c r="QXZ58" s="8"/>
      <c r="QYA58" s="32"/>
      <c r="QYB58" s="8"/>
      <c r="QYC58" s="6"/>
      <c r="QYD58" s="57"/>
      <c r="QYE58" s="57"/>
      <c r="QYF58" s="8"/>
      <c r="QYG58" s="8"/>
      <c r="QYH58" s="32"/>
      <c r="QYI58" s="8"/>
      <c r="QYJ58" s="6"/>
      <c r="QYK58" s="57"/>
      <c r="QYL58" s="57"/>
      <c r="QYM58" s="8"/>
      <c r="QYN58" s="8"/>
      <c r="QYO58" s="32"/>
      <c r="QYP58" s="8"/>
      <c r="QYQ58" s="6"/>
      <c r="QYR58" s="57"/>
      <c r="QYS58" s="57"/>
      <c r="QYT58" s="8"/>
      <c r="QYU58" s="8"/>
      <c r="QYV58" s="32"/>
      <c r="QYW58" s="8"/>
      <c r="QYX58" s="6"/>
      <c r="QYY58" s="57"/>
      <c r="QYZ58" s="57"/>
      <c r="QZA58" s="8"/>
      <c r="QZB58" s="8"/>
      <c r="QZC58" s="32"/>
      <c r="QZD58" s="8"/>
      <c r="QZE58" s="6"/>
      <c r="QZF58" s="57"/>
      <c r="QZG58" s="57"/>
      <c r="QZH58" s="8"/>
      <c r="QZI58" s="8"/>
      <c r="QZJ58" s="32"/>
      <c r="QZK58" s="8"/>
      <c r="QZL58" s="6"/>
      <c r="QZM58" s="57"/>
      <c r="QZN58" s="57"/>
      <c r="QZO58" s="8"/>
      <c r="QZP58" s="8"/>
      <c r="QZQ58" s="32"/>
      <c r="QZR58" s="8"/>
      <c r="QZS58" s="6"/>
      <c r="QZT58" s="57"/>
      <c r="QZU58" s="57"/>
      <c r="QZV58" s="8"/>
      <c r="QZW58" s="8"/>
      <c r="QZX58" s="32"/>
      <c r="QZY58" s="8"/>
      <c r="QZZ58" s="6"/>
      <c r="RAA58" s="57"/>
      <c r="RAB58" s="57"/>
      <c r="RAC58" s="8"/>
      <c r="RAD58" s="8"/>
      <c r="RAE58" s="32"/>
      <c r="RAF58" s="8"/>
      <c r="RAG58" s="6"/>
      <c r="RAH58" s="57"/>
      <c r="RAI58" s="57"/>
      <c r="RAJ58" s="8"/>
      <c r="RAK58" s="8"/>
      <c r="RAL58" s="32"/>
      <c r="RAM58" s="8"/>
      <c r="RAN58" s="6"/>
      <c r="RAO58" s="57"/>
      <c r="RAP58" s="57"/>
      <c r="RAQ58" s="8"/>
      <c r="RAR58" s="8"/>
      <c r="RAS58" s="32"/>
      <c r="RAT58" s="8"/>
      <c r="RAU58" s="6"/>
      <c r="RAV58" s="57"/>
      <c r="RAW58" s="57"/>
      <c r="RAX58" s="8"/>
      <c r="RAY58" s="8"/>
      <c r="RAZ58" s="32"/>
      <c r="RBA58" s="8"/>
      <c r="RBB58" s="6"/>
      <c r="RBC58" s="57"/>
      <c r="RBD58" s="57"/>
      <c r="RBE58" s="8"/>
      <c r="RBF58" s="8"/>
      <c r="RBG58" s="32"/>
      <c r="RBH58" s="8"/>
      <c r="RBI58" s="6"/>
      <c r="RBJ58" s="57"/>
      <c r="RBK58" s="57"/>
      <c r="RBL58" s="8"/>
      <c r="RBM58" s="8"/>
      <c r="RBN58" s="32"/>
      <c r="RBO58" s="8"/>
      <c r="RBP58" s="6"/>
      <c r="RBQ58" s="57"/>
      <c r="RBR58" s="57"/>
      <c r="RBS58" s="8"/>
      <c r="RBT58" s="8"/>
      <c r="RBU58" s="32"/>
      <c r="RBV58" s="8"/>
      <c r="RBW58" s="6"/>
      <c r="RBX58" s="57"/>
      <c r="RBY58" s="57"/>
      <c r="RBZ58" s="8"/>
      <c r="RCA58" s="8"/>
      <c r="RCB58" s="32"/>
      <c r="RCC58" s="8"/>
      <c r="RCD58" s="6"/>
      <c r="RCE58" s="57"/>
      <c r="RCF58" s="57"/>
      <c r="RCG58" s="8"/>
      <c r="RCH58" s="8"/>
      <c r="RCI58" s="32"/>
      <c r="RCJ58" s="8"/>
      <c r="RCK58" s="6"/>
      <c r="RCL58" s="57"/>
      <c r="RCM58" s="57"/>
      <c r="RCN58" s="8"/>
      <c r="RCO58" s="8"/>
      <c r="RCP58" s="32"/>
      <c r="RCQ58" s="8"/>
      <c r="RCR58" s="6"/>
      <c r="RCS58" s="57"/>
      <c r="RCT58" s="57"/>
      <c r="RCU58" s="8"/>
      <c r="RCV58" s="8"/>
      <c r="RCW58" s="32"/>
      <c r="RCX58" s="8"/>
      <c r="RCY58" s="6"/>
      <c r="RCZ58" s="57"/>
      <c r="RDA58" s="57"/>
      <c r="RDB58" s="8"/>
      <c r="RDC58" s="8"/>
      <c r="RDD58" s="32"/>
      <c r="RDE58" s="8"/>
      <c r="RDF58" s="6"/>
      <c r="RDG58" s="57"/>
      <c r="RDH58" s="57"/>
      <c r="RDI58" s="8"/>
      <c r="RDJ58" s="8"/>
      <c r="RDK58" s="32"/>
      <c r="RDL58" s="8"/>
      <c r="RDM58" s="6"/>
      <c r="RDN58" s="57"/>
      <c r="RDO58" s="57"/>
      <c r="RDP58" s="8"/>
      <c r="RDQ58" s="8"/>
      <c r="RDR58" s="32"/>
      <c r="RDS58" s="8"/>
      <c r="RDT58" s="6"/>
      <c r="RDU58" s="57"/>
      <c r="RDV58" s="57"/>
      <c r="RDW58" s="8"/>
      <c r="RDX58" s="8"/>
      <c r="RDY58" s="32"/>
      <c r="RDZ58" s="8"/>
      <c r="REA58" s="6"/>
      <c r="REB58" s="57"/>
      <c r="REC58" s="57"/>
      <c r="RED58" s="8"/>
      <c r="REE58" s="8"/>
      <c r="REF58" s="32"/>
      <c r="REG58" s="8"/>
      <c r="REH58" s="6"/>
      <c r="REI58" s="57"/>
      <c r="REJ58" s="57"/>
      <c r="REK58" s="8"/>
      <c r="REL58" s="8"/>
      <c r="REM58" s="32"/>
      <c r="REN58" s="8"/>
      <c r="REO58" s="6"/>
      <c r="REP58" s="57"/>
      <c r="REQ58" s="57"/>
      <c r="RER58" s="8"/>
      <c r="RES58" s="8"/>
      <c r="RET58" s="32"/>
      <c r="REU58" s="8"/>
      <c r="REV58" s="6"/>
      <c r="REW58" s="57"/>
      <c r="REX58" s="57"/>
      <c r="REY58" s="8"/>
      <c r="REZ58" s="8"/>
      <c r="RFA58" s="32"/>
      <c r="RFB58" s="8"/>
      <c r="RFC58" s="6"/>
      <c r="RFD58" s="57"/>
      <c r="RFE58" s="57"/>
      <c r="RFF58" s="8"/>
      <c r="RFG58" s="8"/>
      <c r="RFH58" s="32"/>
      <c r="RFI58" s="8"/>
      <c r="RFJ58" s="6"/>
      <c r="RFK58" s="57"/>
      <c r="RFL58" s="57"/>
      <c r="RFM58" s="8"/>
      <c r="RFN58" s="8"/>
      <c r="RFO58" s="32"/>
      <c r="RFP58" s="8"/>
      <c r="RFQ58" s="6"/>
      <c r="RFR58" s="57"/>
      <c r="RFS58" s="57"/>
      <c r="RFT58" s="8"/>
      <c r="RFU58" s="8"/>
      <c r="RFV58" s="32"/>
      <c r="RFW58" s="8"/>
      <c r="RFX58" s="6"/>
      <c r="RFY58" s="57"/>
      <c r="RFZ58" s="57"/>
      <c r="RGA58" s="8"/>
      <c r="RGB58" s="8"/>
      <c r="RGC58" s="32"/>
      <c r="RGD58" s="8"/>
      <c r="RGE58" s="6"/>
      <c r="RGF58" s="57"/>
      <c r="RGG58" s="57"/>
      <c r="RGH58" s="8"/>
      <c r="RGI58" s="8"/>
      <c r="RGJ58" s="32"/>
      <c r="RGK58" s="8"/>
      <c r="RGL58" s="6"/>
      <c r="RGM58" s="57"/>
      <c r="RGN58" s="57"/>
      <c r="RGO58" s="8"/>
      <c r="RGP58" s="8"/>
      <c r="RGQ58" s="32"/>
      <c r="RGR58" s="8"/>
      <c r="RGS58" s="6"/>
      <c r="RGT58" s="57"/>
      <c r="RGU58" s="57"/>
      <c r="RGV58" s="8"/>
      <c r="RGW58" s="8"/>
      <c r="RGX58" s="32"/>
      <c r="RGY58" s="8"/>
      <c r="RGZ58" s="6"/>
      <c r="RHA58" s="57"/>
      <c r="RHB58" s="57"/>
      <c r="RHC58" s="8"/>
      <c r="RHD58" s="8"/>
      <c r="RHE58" s="32"/>
      <c r="RHF58" s="8"/>
      <c r="RHG58" s="6"/>
      <c r="RHH58" s="57"/>
      <c r="RHI58" s="57"/>
      <c r="RHJ58" s="8"/>
      <c r="RHK58" s="8"/>
      <c r="RHL58" s="32"/>
      <c r="RHM58" s="8"/>
      <c r="RHN58" s="6"/>
      <c r="RHO58" s="57"/>
      <c r="RHP58" s="57"/>
      <c r="RHQ58" s="8"/>
      <c r="RHR58" s="8"/>
      <c r="RHS58" s="32"/>
      <c r="RHT58" s="8"/>
      <c r="RHU58" s="6"/>
      <c r="RHV58" s="57"/>
      <c r="RHW58" s="57"/>
      <c r="RHX58" s="8"/>
      <c r="RHY58" s="8"/>
      <c r="RHZ58" s="32"/>
      <c r="RIA58" s="8"/>
      <c r="RIB58" s="6"/>
      <c r="RIC58" s="57"/>
      <c r="RID58" s="57"/>
      <c r="RIE58" s="8"/>
      <c r="RIF58" s="8"/>
      <c r="RIG58" s="32"/>
      <c r="RIH58" s="8"/>
      <c r="RII58" s="6"/>
      <c r="RIJ58" s="57"/>
      <c r="RIK58" s="57"/>
      <c r="RIL58" s="8"/>
      <c r="RIM58" s="8"/>
      <c r="RIN58" s="32"/>
      <c r="RIO58" s="8"/>
      <c r="RIP58" s="6"/>
      <c r="RIQ58" s="57"/>
      <c r="RIR58" s="57"/>
      <c r="RIS58" s="8"/>
      <c r="RIT58" s="8"/>
      <c r="RIU58" s="32"/>
      <c r="RIV58" s="8"/>
      <c r="RIW58" s="6"/>
      <c r="RIX58" s="57"/>
      <c r="RIY58" s="57"/>
      <c r="RIZ58" s="8"/>
      <c r="RJA58" s="8"/>
      <c r="RJB58" s="32"/>
      <c r="RJC58" s="8"/>
      <c r="RJD58" s="6"/>
      <c r="RJE58" s="57"/>
      <c r="RJF58" s="57"/>
      <c r="RJG58" s="8"/>
      <c r="RJH58" s="8"/>
      <c r="RJI58" s="32"/>
      <c r="RJJ58" s="8"/>
      <c r="RJK58" s="6"/>
      <c r="RJL58" s="57"/>
      <c r="RJM58" s="57"/>
      <c r="RJN58" s="8"/>
      <c r="RJO58" s="8"/>
      <c r="RJP58" s="32"/>
      <c r="RJQ58" s="8"/>
      <c r="RJR58" s="6"/>
      <c r="RJS58" s="57"/>
      <c r="RJT58" s="57"/>
      <c r="RJU58" s="8"/>
      <c r="RJV58" s="8"/>
      <c r="RJW58" s="32"/>
      <c r="RJX58" s="8"/>
      <c r="RJY58" s="6"/>
      <c r="RJZ58" s="57"/>
      <c r="RKA58" s="57"/>
      <c r="RKB58" s="8"/>
      <c r="RKC58" s="8"/>
      <c r="RKD58" s="32"/>
      <c r="RKE58" s="8"/>
      <c r="RKF58" s="6"/>
      <c r="RKG58" s="57"/>
      <c r="RKH58" s="57"/>
      <c r="RKI58" s="8"/>
      <c r="RKJ58" s="8"/>
      <c r="RKK58" s="32"/>
      <c r="RKL58" s="8"/>
      <c r="RKM58" s="6"/>
      <c r="RKN58" s="57"/>
      <c r="RKO58" s="57"/>
      <c r="RKP58" s="8"/>
      <c r="RKQ58" s="8"/>
      <c r="RKR58" s="32"/>
      <c r="RKS58" s="8"/>
      <c r="RKT58" s="6"/>
      <c r="RKU58" s="57"/>
      <c r="RKV58" s="57"/>
      <c r="RKW58" s="8"/>
      <c r="RKX58" s="8"/>
      <c r="RKY58" s="32"/>
      <c r="RKZ58" s="8"/>
      <c r="RLA58" s="6"/>
      <c r="RLB58" s="57"/>
      <c r="RLC58" s="57"/>
      <c r="RLD58" s="8"/>
      <c r="RLE58" s="8"/>
      <c r="RLF58" s="32"/>
      <c r="RLG58" s="8"/>
      <c r="RLH58" s="6"/>
      <c r="RLI58" s="57"/>
      <c r="RLJ58" s="57"/>
      <c r="RLK58" s="8"/>
      <c r="RLL58" s="8"/>
      <c r="RLM58" s="32"/>
      <c r="RLN58" s="8"/>
      <c r="RLO58" s="6"/>
      <c r="RLP58" s="57"/>
      <c r="RLQ58" s="57"/>
      <c r="RLR58" s="8"/>
      <c r="RLS58" s="8"/>
      <c r="RLT58" s="32"/>
      <c r="RLU58" s="8"/>
      <c r="RLV58" s="6"/>
      <c r="RLW58" s="57"/>
      <c r="RLX58" s="57"/>
      <c r="RLY58" s="8"/>
      <c r="RLZ58" s="8"/>
      <c r="RMA58" s="32"/>
      <c r="RMB58" s="8"/>
      <c r="RMC58" s="6"/>
      <c r="RMD58" s="57"/>
      <c r="RME58" s="57"/>
      <c r="RMF58" s="8"/>
      <c r="RMG58" s="8"/>
      <c r="RMH58" s="32"/>
      <c r="RMI58" s="8"/>
      <c r="RMJ58" s="6"/>
      <c r="RMK58" s="57"/>
      <c r="RML58" s="57"/>
      <c r="RMM58" s="8"/>
      <c r="RMN58" s="8"/>
      <c r="RMO58" s="32"/>
      <c r="RMP58" s="8"/>
      <c r="RMQ58" s="6"/>
      <c r="RMR58" s="57"/>
      <c r="RMS58" s="57"/>
      <c r="RMT58" s="8"/>
      <c r="RMU58" s="8"/>
      <c r="RMV58" s="32"/>
      <c r="RMW58" s="8"/>
      <c r="RMX58" s="6"/>
      <c r="RMY58" s="57"/>
      <c r="RMZ58" s="57"/>
      <c r="RNA58" s="8"/>
      <c r="RNB58" s="8"/>
      <c r="RNC58" s="32"/>
      <c r="RND58" s="8"/>
      <c r="RNE58" s="6"/>
      <c r="RNF58" s="57"/>
      <c r="RNG58" s="57"/>
      <c r="RNH58" s="8"/>
      <c r="RNI58" s="8"/>
      <c r="RNJ58" s="32"/>
      <c r="RNK58" s="8"/>
      <c r="RNL58" s="6"/>
      <c r="RNM58" s="57"/>
      <c r="RNN58" s="57"/>
      <c r="RNO58" s="8"/>
      <c r="RNP58" s="8"/>
      <c r="RNQ58" s="32"/>
      <c r="RNR58" s="8"/>
      <c r="RNS58" s="6"/>
      <c r="RNT58" s="57"/>
      <c r="RNU58" s="57"/>
      <c r="RNV58" s="8"/>
      <c r="RNW58" s="8"/>
      <c r="RNX58" s="32"/>
      <c r="RNY58" s="8"/>
      <c r="RNZ58" s="6"/>
      <c r="ROA58" s="57"/>
      <c r="ROB58" s="57"/>
      <c r="ROC58" s="8"/>
      <c r="ROD58" s="8"/>
      <c r="ROE58" s="32"/>
      <c r="ROF58" s="8"/>
      <c r="ROG58" s="6"/>
      <c r="ROH58" s="57"/>
      <c r="ROI58" s="57"/>
      <c r="ROJ58" s="8"/>
      <c r="ROK58" s="8"/>
      <c r="ROL58" s="32"/>
      <c r="ROM58" s="8"/>
      <c r="RON58" s="6"/>
      <c r="ROO58" s="57"/>
      <c r="ROP58" s="57"/>
      <c r="ROQ58" s="8"/>
      <c r="ROR58" s="8"/>
      <c r="ROS58" s="32"/>
      <c r="ROT58" s="8"/>
      <c r="ROU58" s="6"/>
      <c r="ROV58" s="57"/>
      <c r="ROW58" s="57"/>
      <c r="ROX58" s="8"/>
      <c r="ROY58" s="8"/>
      <c r="ROZ58" s="32"/>
      <c r="RPA58" s="8"/>
      <c r="RPB58" s="6"/>
      <c r="RPC58" s="57"/>
      <c r="RPD58" s="57"/>
      <c r="RPE58" s="8"/>
      <c r="RPF58" s="8"/>
      <c r="RPG58" s="32"/>
      <c r="RPH58" s="8"/>
      <c r="RPI58" s="6"/>
      <c r="RPJ58" s="57"/>
      <c r="RPK58" s="57"/>
      <c r="RPL58" s="8"/>
      <c r="RPM58" s="8"/>
      <c r="RPN58" s="32"/>
      <c r="RPO58" s="8"/>
      <c r="RPP58" s="6"/>
      <c r="RPQ58" s="57"/>
      <c r="RPR58" s="57"/>
      <c r="RPS58" s="8"/>
      <c r="RPT58" s="8"/>
      <c r="RPU58" s="32"/>
      <c r="RPV58" s="8"/>
      <c r="RPW58" s="6"/>
      <c r="RPX58" s="57"/>
      <c r="RPY58" s="57"/>
      <c r="RPZ58" s="8"/>
      <c r="RQA58" s="8"/>
      <c r="RQB58" s="32"/>
      <c r="RQC58" s="8"/>
      <c r="RQD58" s="6"/>
      <c r="RQE58" s="57"/>
      <c r="RQF58" s="57"/>
      <c r="RQG58" s="8"/>
      <c r="RQH58" s="8"/>
      <c r="RQI58" s="32"/>
      <c r="RQJ58" s="8"/>
      <c r="RQK58" s="6"/>
      <c r="RQL58" s="57"/>
      <c r="RQM58" s="57"/>
      <c r="RQN58" s="8"/>
      <c r="RQO58" s="8"/>
      <c r="RQP58" s="32"/>
      <c r="RQQ58" s="8"/>
      <c r="RQR58" s="6"/>
      <c r="RQS58" s="57"/>
      <c r="RQT58" s="57"/>
      <c r="RQU58" s="8"/>
      <c r="RQV58" s="8"/>
      <c r="RQW58" s="32"/>
      <c r="RQX58" s="8"/>
      <c r="RQY58" s="6"/>
      <c r="RQZ58" s="57"/>
      <c r="RRA58" s="57"/>
      <c r="RRB58" s="8"/>
      <c r="RRC58" s="8"/>
      <c r="RRD58" s="32"/>
      <c r="RRE58" s="8"/>
      <c r="RRF58" s="6"/>
      <c r="RRG58" s="57"/>
      <c r="RRH58" s="57"/>
      <c r="RRI58" s="8"/>
      <c r="RRJ58" s="8"/>
      <c r="RRK58" s="32"/>
      <c r="RRL58" s="8"/>
      <c r="RRM58" s="6"/>
      <c r="RRN58" s="57"/>
      <c r="RRO58" s="57"/>
      <c r="RRP58" s="8"/>
      <c r="RRQ58" s="8"/>
      <c r="RRR58" s="32"/>
      <c r="RRS58" s="8"/>
      <c r="RRT58" s="6"/>
      <c r="RRU58" s="57"/>
      <c r="RRV58" s="57"/>
      <c r="RRW58" s="8"/>
      <c r="RRX58" s="8"/>
      <c r="RRY58" s="32"/>
      <c r="RRZ58" s="8"/>
      <c r="RSA58" s="6"/>
      <c r="RSB58" s="57"/>
      <c r="RSC58" s="57"/>
      <c r="RSD58" s="8"/>
      <c r="RSE58" s="8"/>
      <c r="RSF58" s="32"/>
      <c r="RSG58" s="8"/>
      <c r="RSH58" s="6"/>
      <c r="RSI58" s="57"/>
      <c r="RSJ58" s="57"/>
      <c r="RSK58" s="8"/>
      <c r="RSL58" s="8"/>
      <c r="RSM58" s="32"/>
      <c r="RSN58" s="8"/>
      <c r="RSO58" s="6"/>
      <c r="RSP58" s="57"/>
      <c r="RSQ58" s="57"/>
      <c r="RSR58" s="8"/>
      <c r="RSS58" s="8"/>
      <c r="RST58" s="32"/>
      <c r="RSU58" s="8"/>
      <c r="RSV58" s="6"/>
      <c r="RSW58" s="57"/>
      <c r="RSX58" s="57"/>
      <c r="RSY58" s="8"/>
      <c r="RSZ58" s="8"/>
      <c r="RTA58" s="32"/>
      <c r="RTB58" s="8"/>
      <c r="RTC58" s="6"/>
      <c r="RTD58" s="57"/>
      <c r="RTE58" s="57"/>
      <c r="RTF58" s="8"/>
      <c r="RTG58" s="8"/>
      <c r="RTH58" s="32"/>
      <c r="RTI58" s="8"/>
      <c r="RTJ58" s="6"/>
      <c r="RTK58" s="57"/>
      <c r="RTL58" s="57"/>
      <c r="RTM58" s="8"/>
      <c r="RTN58" s="8"/>
      <c r="RTO58" s="32"/>
      <c r="RTP58" s="8"/>
      <c r="RTQ58" s="6"/>
      <c r="RTR58" s="57"/>
      <c r="RTS58" s="57"/>
      <c r="RTT58" s="8"/>
      <c r="RTU58" s="8"/>
      <c r="RTV58" s="32"/>
      <c r="RTW58" s="8"/>
      <c r="RTX58" s="6"/>
      <c r="RTY58" s="57"/>
      <c r="RTZ58" s="57"/>
      <c r="RUA58" s="8"/>
      <c r="RUB58" s="8"/>
      <c r="RUC58" s="32"/>
      <c r="RUD58" s="8"/>
      <c r="RUE58" s="6"/>
      <c r="RUF58" s="57"/>
      <c r="RUG58" s="57"/>
      <c r="RUH58" s="8"/>
      <c r="RUI58" s="8"/>
      <c r="RUJ58" s="32"/>
      <c r="RUK58" s="8"/>
      <c r="RUL58" s="6"/>
      <c r="RUM58" s="57"/>
      <c r="RUN58" s="57"/>
      <c r="RUO58" s="8"/>
      <c r="RUP58" s="8"/>
      <c r="RUQ58" s="32"/>
      <c r="RUR58" s="8"/>
      <c r="RUS58" s="6"/>
      <c r="RUT58" s="57"/>
      <c r="RUU58" s="57"/>
      <c r="RUV58" s="8"/>
      <c r="RUW58" s="8"/>
      <c r="RUX58" s="32"/>
      <c r="RUY58" s="8"/>
      <c r="RUZ58" s="6"/>
      <c r="RVA58" s="57"/>
      <c r="RVB58" s="57"/>
      <c r="RVC58" s="8"/>
      <c r="RVD58" s="8"/>
      <c r="RVE58" s="32"/>
      <c r="RVF58" s="8"/>
      <c r="RVG58" s="6"/>
      <c r="RVH58" s="57"/>
      <c r="RVI58" s="57"/>
      <c r="RVJ58" s="8"/>
      <c r="RVK58" s="8"/>
      <c r="RVL58" s="32"/>
      <c r="RVM58" s="8"/>
      <c r="RVN58" s="6"/>
      <c r="RVO58" s="57"/>
      <c r="RVP58" s="57"/>
      <c r="RVQ58" s="8"/>
      <c r="RVR58" s="8"/>
      <c r="RVS58" s="32"/>
      <c r="RVT58" s="8"/>
      <c r="RVU58" s="6"/>
      <c r="RVV58" s="57"/>
      <c r="RVW58" s="57"/>
      <c r="RVX58" s="8"/>
      <c r="RVY58" s="8"/>
      <c r="RVZ58" s="32"/>
      <c r="RWA58" s="8"/>
      <c r="RWB58" s="6"/>
      <c r="RWC58" s="57"/>
      <c r="RWD58" s="57"/>
      <c r="RWE58" s="8"/>
      <c r="RWF58" s="8"/>
      <c r="RWG58" s="32"/>
      <c r="RWH58" s="8"/>
      <c r="RWI58" s="6"/>
      <c r="RWJ58" s="57"/>
      <c r="RWK58" s="57"/>
      <c r="RWL58" s="8"/>
      <c r="RWM58" s="8"/>
      <c r="RWN58" s="32"/>
      <c r="RWO58" s="8"/>
      <c r="RWP58" s="6"/>
      <c r="RWQ58" s="57"/>
      <c r="RWR58" s="57"/>
      <c r="RWS58" s="8"/>
      <c r="RWT58" s="8"/>
      <c r="RWU58" s="32"/>
      <c r="RWV58" s="8"/>
      <c r="RWW58" s="6"/>
      <c r="RWX58" s="57"/>
      <c r="RWY58" s="57"/>
      <c r="RWZ58" s="8"/>
      <c r="RXA58" s="8"/>
      <c r="RXB58" s="32"/>
      <c r="RXC58" s="8"/>
      <c r="RXD58" s="6"/>
      <c r="RXE58" s="57"/>
      <c r="RXF58" s="57"/>
      <c r="RXG58" s="8"/>
      <c r="RXH58" s="8"/>
      <c r="RXI58" s="32"/>
      <c r="RXJ58" s="8"/>
      <c r="RXK58" s="6"/>
      <c r="RXL58" s="57"/>
      <c r="RXM58" s="57"/>
      <c r="RXN58" s="8"/>
      <c r="RXO58" s="8"/>
      <c r="RXP58" s="32"/>
      <c r="RXQ58" s="8"/>
      <c r="RXR58" s="6"/>
      <c r="RXS58" s="57"/>
      <c r="RXT58" s="57"/>
      <c r="RXU58" s="8"/>
      <c r="RXV58" s="8"/>
      <c r="RXW58" s="32"/>
      <c r="RXX58" s="8"/>
      <c r="RXY58" s="6"/>
      <c r="RXZ58" s="57"/>
      <c r="RYA58" s="57"/>
      <c r="RYB58" s="8"/>
      <c r="RYC58" s="8"/>
      <c r="RYD58" s="32"/>
      <c r="RYE58" s="8"/>
      <c r="RYF58" s="6"/>
      <c r="RYG58" s="57"/>
      <c r="RYH58" s="57"/>
      <c r="RYI58" s="8"/>
      <c r="RYJ58" s="8"/>
      <c r="RYK58" s="32"/>
      <c r="RYL58" s="8"/>
      <c r="RYM58" s="6"/>
      <c r="RYN58" s="57"/>
      <c r="RYO58" s="57"/>
      <c r="RYP58" s="8"/>
      <c r="RYQ58" s="8"/>
      <c r="RYR58" s="32"/>
      <c r="RYS58" s="8"/>
      <c r="RYT58" s="6"/>
      <c r="RYU58" s="57"/>
      <c r="RYV58" s="57"/>
      <c r="RYW58" s="8"/>
      <c r="RYX58" s="8"/>
      <c r="RYY58" s="32"/>
      <c r="RYZ58" s="8"/>
      <c r="RZA58" s="6"/>
      <c r="RZB58" s="57"/>
      <c r="RZC58" s="57"/>
      <c r="RZD58" s="8"/>
      <c r="RZE58" s="8"/>
      <c r="RZF58" s="32"/>
      <c r="RZG58" s="8"/>
      <c r="RZH58" s="6"/>
      <c r="RZI58" s="57"/>
      <c r="RZJ58" s="57"/>
      <c r="RZK58" s="8"/>
      <c r="RZL58" s="8"/>
      <c r="RZM58" s="32"/>
      <c r="RZN58" s="8"/>
      <c r="RZO58" s="6"/>
      <c r="RZP58" s="57"/>
      <c r="RZQ58" s="57"/>
      <c r="RZR58" s="8"/>
      <c r="RZS58" s="8"/>
      <c r="RZT58" s="32"/>
      <c r="RZU58" s="8"/>
      <c r="RZV58" s="6"/>
      <c r="RZW58" s="57"/>
      <c r="RZX58" s="57"/>
      <c r="RZY58" s="8"/>
      <c r="RZZ58" s="8"/>
      <c r="SAA58" s="32"/>
      <c r="SAB58" s="8"/>
      <c r="SAC58" s="6"/>
      <c r="SAD58" s="57"/>
      <c r="SAE58" s="57"/>
      <c r="SAF58" s="8"/>
      <c r="SAG58" s="8"/>
      <c r="SAH58" s="32"/>
      <c r="SAI58" s="8"/>
      <c r="SAJ58" s="6"/>
      <c r="SAK58" s="57"/>
      <c r="SAL58" s="57"/>
      <c r="SAM58" s="8"/>
      <c r="SAN58" s="8"/>
      <c r="SAO58" s="32"/>
      <c r="SAP58" s="8"/>
      <c r="SAQ58" s="6"/>
      <c r="SAR58" s="57"/>
      <c r="SAS58" s="57"/>
      <c r="SAT58" s="8"/>
      <c r="SAU58" s="8"/>
      <c r="SAV58" s="32"/>
      <c r="SAW58" s="8"/>
      <c r="SAX58" s="6"/>
      <c r="SAY58" s="57"/>
      <c r="SAZ58" s="57"/>
      <c r="SBA58" s="8"/>
      <c r="SBB58" s="8"/>
      <c r="SBC58" s="32"/>
      <c r="SBD58" s="8"/>
      <c r="SBE58" s="6"/>
      <c r="SBF58" s="57"/>
      <c r="SBG58" s="57"/>
      <c r="SBH58" s="8"/>
      <c r="SBI58" s="8"/>
      <c r="SBJ58" s="32"/>
      <c r="SBK58" s="8"/>
      <c r="SBL58" s="6"/>
      <c r="SBM58" s="57"/>
      <c r="SBN58" s="57"/>
      <c r="SBO58" s="8"/>
      <c r="SBP58" s="8"/>
      <c r="SBQ58" s="32"/>
      <c r="SBR58" s="8"/>
      <c r="SBS58" s="6"/>
      <c r="SBT58" s="57"/>
      <c r="SBU58" s="57"/>
      <c r="SBV58" s="8"/>
      <c r="SBW58" s="8"/>
      <c r="SBX58" s="32"/>
      <c r="SBY58" s="8"/>
      <c r="SBZ58" s="6"/>
      <c r="SCA58" s="57"/>
      <c r="SCB58" s="57"/>
      <c r="SCC58" s="8"/>
      <c r="SCD58" s="8"/>
      <c r="SCE58" s="32"/>
      <c r="SCF58" s="8"/>
      <c r="SCG58" s="6"/>
      <c r="SCH58" s="57"/>
      <c r="SCI58" s="57"/>
      <c r="SCJ58" s="8"/>
      <c r="SCK58" s="8"/>
      <c r="SCL58" s="32"/>
      <c r="SCM58" s="8"/>
      <c r="SCN58" s="6"/>
      <c r="SCO58" s="57"/>
      <c r="SCP58" s="57"/>
      <c r="SCQ58" s="8"/>
      <c r="SCR58" s="8"/>
      <c r="SCS58" s="32"/>
      <c r="SCT58" s="8"/>
      <c r="SCU58" s="6"/>
      <c r="SCV58" s="57"/>
      <c r="SCW58" s="57"/>
      <c r="SCX58" s="8"/>
      <c r="SCY58" s="8"/>
      <c r="SCZ58" s="32"/>
      <c r="SDA58" s="8"/>
      <c r="SDB58" s="6"/>
      <c r="SDC58" s="57"/>
      <c r="SDD58" s="57"/>
      <c r="SDE58" s="8"/>
      <c r="SDF58" s="8"/>
      <c r="SDG58" s="32"/>
      <c r="SDH58" s="8"/>
      <c r="SDI58" s="6"/>
      <c r="SDJ58" s="57"/>
      <c r="SDK58" s="57"/>
      <c r="SDL58" s="8"/>
      <c r="SDM58" s="8"/>
      <c r="SDN58" s="32"/>
      <c r="SDO58" s="8"/>
      <c r="SDP58" s="6"/>
      <c r="SDQ58" s="57"/>
      <c r="SDR58" s="57"/>
      <c r="SDS58" s="8"/>
      <c r="SDT58" s="8"/>
      <c r="SDU58" s="32"/>
      <c r="SDV58" s="8"/>
      <c r="SDW58" s="6"/>
      <c r="SDX58" s="57"/>
      <c r="SDY58" s="57"/>
      <c r="SDZ58" s="8"/>
      <c r="SEA58" s="8"/>
      <c r="SEB58" s="32"/>
      <c r="SEC58" s="8"/>
      <c r="SED58" s="6"/>
      <c r="SEE58" s="57"/>
      <c r="SEF58" s="57"/>
      <c r="SEG58" s="8"/>
      <c r="SEH58" s="8"/>
      <c r="SEI58" s="32"/>
      <c r="SEJ58" s="8"/>
      <c r="SEK58" s="6"/>
      <c r="SEL58" s="57"/>
      <c r="SEM58" s="57"/>
      <c r="SEN58" s="8"/>
      <c r="SEO58" s="8"/>
      <c r="SEP58" s="32"/>
      <c r="SEQ58" s="8"/>
      <c r="SER58" s="6"/>
      <c r="SES58" s="57"/>
      <c r="SET58" s="57"/>
      <c r="SEU58" s="8"/>
      <c r="SEV58" s="8"/>
      <c r="SEW58" s="32"/>
      <c r="SEX58" s="8"/>
      <c r="SEY58" s="6"/>
      <c r="SEZ58" s="57"/>
      <c r="SFA58" s="57"/>
      <c r="SFB58" s="8"/>
      <c r="SFC58" s="8"/>
      <c r="SFD58" s="32"/>
      <c r="SFE58" s="8"/>
      <c r="SFF58" s="6"/>
      <c r="SFG58" s="57"/>
      <c r="SFH58" s="57"/>
      <c r="SFI58" s="8"/>
      <c r="SFJ58" s="8"/>
      <c r="SFK58" s="32"/>
      <c r="SFL58" s="8"/>
      <c r="SFM58" s="6"/>
      <c r="SFN58" s="57"/>
      <c r="SFO58" s="57"/>
      <c r="SFP58" s="8"/>
      <c r="SFQ58" s="8"/>
      <c r="SFR58" s="32"/>
      <c r="SFS58" s="8"/>
      <c r="SFT58" s="6"/>
      <c r="SFU58" s="57"/>
      <c r="SFV58" s="57"/>
      <c r="SFW58" s="8"/>
      <c r="SFX58" s="8"/>
      <c r="SFY58" s="32"/>
      <c r="SFZ58" s="8"/>
      <c r="SGA58" s="6"/>
      <c r="SGB58" s="57"/>
      <c r="SGC58" s="57"/>
      <c r="SGD58" s="8"/>
      <c r="SGE58" s="8"/>
      <c r="SGF58" s="32"/>
      <c r="SGG58" s="8"/>
      <c r="SGH58" s="6"/>
      <c r="SGI58" s="57"/>
      <c r="SGJ58" s="57"/>
      <c r="SGK58" s="8"/>
      <c r="SGL58" s="8"/>
      <c r="SGM58" s="32"/>
      <c r="SGN58" s="8"/>
      <c r="SGO58" s="6"/>
      <c r="SGP58" s="57"/>
      <c r="SGQ58" s="57"/>
      <c r="SGR58" s="8"/>
      <c r="SGS58" s="8"/>
      <c r="SGT58" s="32"/>
      <c r="SGU58" s="8"/>
      <c r="SGV58" s="6"/>
      <c r="SGW58" s="57"/>
      <c r="SGX58" s="57"/>
      <c r="SGY58" s="8"/>
      <c r="SGZ58" s="8"/>
      <c r="SHA58" s="32"/>
      <c r="SHB58" s="8"/>
      <c r="SHC58" s="6"/>
      <c r="SHD58" s="57"/>
      <c r="SHE58" s="57"/>
      <c r="SHF58" s="8"/>
      <c r="SHG58" s="8"/>
      <c r="SHH58" s="32"/>
      <c r="SHI58" s="8"/>
      <c r="SHJ58" s="6"/>
      <c r="SHK58" s="57"/>
      <c r="SHL58" s="57"/>
      <c r="SHM58" s="8"/>
      <c r="SHN58" s="8"/>
      <c r="SHO58" s="32"/>
      <c r="SHP58" s="8"/>
      <c r="SHQ58" s="6"/>
      <c r="SHR58" s="57"/>
      <c r="SHS58" s="57"/>
      <c r="SHT58" s="8"/>
      <c r="SHU58" s="8"/>
      <c r="SHV58" s="32"/>
      <c r="SHW58" s="8"/>
      <c r="SHX58" s="6"/>
      <c r="SHY58" s="57"/>
      <c r="SHZ58" s="57"/>
      <c r="SIA58" s="8"/>
      <c r="SIB58" s="8"/>
      <c r="SIC58" s="32"/>
      <c r="SID58" s="8"/>
      <c r="SIE58" s="6"/>
      <c r="SIF58" s="57"/>
      <c r="SIG58" s="57"/>
      <c r="SIH58" s="8"/>
      <c r="SII58" s="8"/>
      <c r="SIJ58" s="32"/>
      <c r="SIK58" s="8"/>
      <c r="SIL58" s="6"/>
      <c r="SIM58" s="57"/>
      <c r="SIN58" s="57"/>
      <c r="SIO58" s="8"/>
      <c r="SIP58" s="8"/>
      <c r="SIQ58" s="32"/>
      <c r="SIR58" s="8"/>
      <c r="SIS58" s="6"/>
      <c r="SIT58" s="57"/>
      <c r="SIU58" s="57"/>
      <c r="SIV58" s="8"/>
      <c r="SIW58" s="8"/>
      <c r="SIX58" s="32"/>
      <c r="SIY58" s="8"/>
      <c r="SIZ58" s="6"/>
      <c r="SJA58" s="57"/>
      <c r="SJB58" s="57"/>
      <c r="SJC58" s="8"/>
      <c r="SJD58" s="8"/>
      <c r="SJE58" s="32"/>
      <c r="SJF58" s="8"/>
      <c r="SJG58" s="6"/>
      <c r="SJH58" s="57"/>
      <c r="SJI58" s="57"/>
      <c r="SJJ58" s="8"/>
      <c r="SJK58" s="8"/>
      <c r="SJL58" s="32"/>
      <c r="SJM58" s="8"/>
      <c r="SJN58" s="6"/>
      <c r="SJO58" s="57"/>
      <c r="SJP58" s="57"/>
      <c r="SJQ58" s="8"/>
      <c r="SJR58" s="8"/>
      <c r="SJS58" s="32"/>
      <c r="SJT58" s="8"/>
      <c r="SJU58" s="6"/>
      <c r="SJV58" s="57"/>
      <c r="SJW58" s="57"/>
      <c r="SJX58" s="8"/>
      <c r="SJY58" s="8"/>
      <c r="SJZ58" s="32"/>
      <c r="SKA58" s="8"/>
      <c r="SKB58" s="6"/>
      <c r="SKC58" s="57"/>
      <c r="SKD58" s="57"/>
      <c r="SKE58" s="8"/>
      <c r="SKF58" s="8"/>
      <c r="SKG58" s="32"/>
      <c r="SKH58" s="8"/>
      <c r="SKI58" s="6"/>
      <c r="SKJ58" s="57"/>
      <c r="SKK58" s="57"/>
      <c r="SKL58" s="8"/>
      <c r="SKM58" s="8"/>
      <c r="SKN58" s="32"/>
      <c r="SKO58" s="8"/>
      <c r="SKP58" s="6"/>
      <c r="SKQ58" s="57"/>
      <c r="SKR58" s="57"/>
      <c r="SKS58" s="8"/>
      <c r="SKT58" s="8"/>
      <c r="SKU58" s="32"/>
      <c r="SKV58" s="8"/>
      <c r="SKW58" s="6"/>
      <c r="SKX58" s="57"/>
      <c r="SKY58" s="57"/>
      <c r="SKZ58" s="8"/>
      <c r="SLA58" s="8"/>
      <c r="SLB58" s="32"/>
      <c r="SLC58" s="8"/>
      <c r="SLD58" s="6"/>
      <c r="SLE58" s="57"/>
      <c r="SLF58" s="57"/>
      <c r="SLG58" s="8"/>
      <c r="SLH58" s="8"/>
      <c r="SLI58" s="32"/>
      <c r="SLJ58" s="8"/>
      <c r="SLK58" s="6"/>
      <c r="SLL58" s="57"/>
      <c r="SLM58" s="57"/>
      <c r="SLN58" s="8"/>
      <c r="SLO58" s="8"/>
      <c r="SLP58" s="32"/>
      <c r="SLQ58" s="8"/>
      <c r="SLR58" s="6"/>
      <c r="SLS58" s="57"/>
      <c r="SLT58" s="57"/>
      <c r="SLU58" s="8"/>
      <c r="SLV58" s="8"/>
      <c r="SLW58" s="32"/>
      <c r="SLX58" s="8"/>
      <c r="SLY58" s="6"/>
      <c r="SLZ58" s="57"/>
      <c r="SMA58" s="57"/>
      <c r="SMB58" s="8"/>
      <c r="SMC58" s="8"/>
      <c r="SMD58" s="32"/>
      <c r="SME58" s="8"/>
      <c r="SMF58" s="6"/>
      <c r="SMG58" s="57"/>
      <c r="SMH58" s="57"/>
      <c r="SMI58" s="8"/>
      <c r="SMJ58" s="8"/>
      <c r="SMK58" s="32"/>
      <c r="SML58" s="8"/>
      <c r="SMM58" s="6"/>
      <c r="SMN58" s="57"/>
      <c r="SMO58" s="57"/>
      <c r="SMP58" s="8"/>
      <c r="SMQ58" s="8"/>
      <c r="SMR58" s="32"/>
      <c r="SMS58" s="8"/>
      <c r="SMT58" s="6"/>
      <c r="SMU58" s="57"/>
      <c r="SMV58" s="57"/>
      <c r="SMW58" s="8"/>
      <c r="SMX58" s="8"/>
      <c r="SMY58" s="32"/>
      <c r="SMZ58" s="8"/>
      <c r="SNA58" s="6"/>
      <c r="SNB58" s="57"/>
      <c r="SNC58" s="57"/>
      <c r="SND58" s="8"/>
      <c r="SNE58" s="8"/>
      <c r="SNF58" s="32"/>
      <c r="SNG58" s="8"/>
      <c r="SNH58" s="6"/>
      <c r="SNI58" s="57"/>
      <c r="SNJ58" s="57"/>
      <c r="SNK58" s="8"/>
      <c r="SNL58" s="8"/>
      <c r="SNM58" s="32"/>
      <c r="SNN58" s="8"/>
      <c r="SNO58" s="6"/>
      <c r="SNP58" s="57"/>
      <c r="SNQ58" s="57"/>
      <c r="SNR58" s="8"/>
      <c r="SNS58" s="8"/>
      <c r="SNT58" s="32"/>
      <c r="SNU58" s="8"/>
      <c r="SNV58" s="6"/>
      <c r="SNW58" s="57"/>
      <c r="SNX58" s="57"/>
      <c r="SNY58" s="8"/>
      <c r="SNZ58" s="8"/>
      <c r="SOA58" s="32"/>
      <c r="SOB58" s="8"/>
      <c r="SOC58" s="6"/>
      <c r="SOD58" s="57"/>
      <c r="SOE58" s="57"/>
      <c r="SOF58" s="8"/>
      <c r="SOG58" s="8"/>
      <c r="SOH58" s="32"/>
      <c r="SOI58" s="8"/>
      <c r="SOJ58" s="6"/>
      <c r="SOK58" s="57"/>
      <c r="SOL58" s="57"/>
      <c r="SOM58" s="8"/>
      <c r="SON58" s="8"/>
      <c r="SOO58" s="32"/>
      <c r="SOP58" s="8"/>
      <c r="SOQ58" s="6"/>
      <c r="SOR58" s="57"/>
      <c r="SOS58" s="57"/>
      <c r="SOT58" s="8"/>
      <c r="SOU58" s="8"/>
      <c r="SOV58" s="32"/>
      <c r="SOW58" s="8"/>
      <c r="SOX58" s="6"/>
      <c r="SOY58" s="57"/>
      <c r="SOZ58" s="57"/>
      <c r="SPA58" s="8"/>
      <c r="SPB58" s="8"/>
      <c r="SPC58" s="32"/>
      <c r="SPD58" s="8"/>
      <c r="SPE58" s="6"/>
      <c r="SPF58" s="57"/>
      <c r="SPG58" s="57"/>
      <c r="SPH58" s="8"/>
      <c r="SPI58" s="8"/>
      <c r="SPJ58" s="32"/>
      <c r="SPK58" s="8"/>
      <c r="SPL58" s="6"/>
      <c r="SPM58" s="57"/>
      <c r="SPN58" s="57"/>
      <c r="SPO58" s="8"/>
      <c r="SPP58" s="8"/>
      <c r="SPQ58" s="32"/>
      <c r="SPR58" s="8"/>
      <c r="SPS58" s="6"/>
      <c r="SPT58" s="57"/>
      <c r="SPU58" s="57"/>
      <c r="SPV58" s="8"/>
      <c r="SPW58" s="8"/>
      <c r="SPX58" s="32"/>
      <c r="SPY58" s="8"/>
      <c r="SPZ58" s="6"/>
      <c r="SQA58" s="57"/>
      <c r="SQB58" s="57"/>
      <c r="SQC58" s="8"/>
      <c r="SQD58" s="8"/>
      <c r="SQE58" s="32"/>
      <c r="SQF58" s="8"/>
      <c r="SQG58" s="6"/>
      <c r="SQH58" s="57"/>
      <c r="SQI58" s="57"/>
      <c r="SQJ58" s="8"/>
      <c r="SQK58" s="8"/>
      <c r="SQL58" s="32"/>
      <c r="SQM58" s="8"/>
      <c r="SQN58" s="6"/>
      <c r="SQO58" s="57"/>
      <c r="SQP58" s="57"/>
      <c r="SQQ58" s="8"/>
      <c r="SQR58" s="8"/>
      <c r="SQS58" s="32"/>
      <c r="SQT58" s="8"/>
      <c r="SQU58" s="6"/>
      <c r="SQV58" s="57"/>
      <c r="SQW58" s="57"/>
      <c r="SQX58" s="8"/>
      <c r="SQY58" s="8"/>
      <c r="SQZ58" s="32"/>
      <c r="SRA58" s="8"/>
      <c r="SRB58" s="6"/>
      <c r="SRC58" s="57"/>
      <c r="SRD58" s="57"/>
      <c r="SRE58" s="8"/>
      <c r="SRF58" s="8"/>
      <c r="SRG58" s="32"/>
      <c r="SRH58" s="8"/>
      <c r="SRI58" s="6"/>
      <c r="SRJ58" s="57"/>
      <c r="SRK58" s="57"/>
      <c r="SRL58" s="8"/>
      <c r="SRM58" s="8"/>
      <c r="SRN58" s="32"/>
      <c r="SRO58" s="8"/>
      <c r="SRP58" s="6"/>
      <c r="SRQ58" s="57"/>
      <c r="SRR58" s="57"/>
      <c r="SRS58" s="8"/>
      <c r="SRT58" s="8"/>
      <c r="SRU58" s="32"/>
      <c r="SRV58" s="8"/>
      <c r="SRW58" s="6"/>
      <c r="SRX58" s="57"/>
      <c r="SRY58" s="57"/>
      <c r="SRZ58" s="8"/>
      <c r="SSA58" s="8"/>
      <c r="SSB58" s="32"/>
      <c r="SSC58" s="8"/>
      <c r="SSD58" s="6"/>
      <c r="SSE58" s="57"/>
      <c r="SSF58" s="57"/>
      <c r="SSG58" s="8"/>
      <c r="SSH58" s="8"/>
      <c r="SSI58" s="32"/>
      <c r="SSJ58" s="8"/>
      <c r="SSK58" s="6"/>
      <c r="SSL58" s="57"/>
      <c r="SSM58" s="57"/>
      <c r="SSN58" s="8"/>
      <c r="SSO58" s="8"/>
      <c r="SSP58" s="32"/>
      <c r="SSQ58" s="8"/>
      <c r="SSR58" s="6"/>
      <c r="SSS58" s="57"/>
      <c r="SST58" s="57"/>
      <c r="SSU58" s="8"/>
      <c r="SSV58" s="8"/>
      <c r="SSW58" s="32"/>
      <c r="SSX58" s="8"/>
      <c r="SSY58" s="6"/>
      <c r="SSZ58" s="57"/>
      <c r="STA58" s="57"/>
      <c r="STB58" s="8"/>
      <c r="STC58" s="8"/>
      <c r="STD58" s="32"/>
      <c r="STE58" s="8"/>
      <c r="STF58" s="6"/>
      <c r="STG58" s="57"/>
      <c r="STH58" s="57"/>
      <c r="STI58" s="8"/>
      <c r="STJ58" s="8"/>
      <c r="STK58" s="32"/>
      <c r="STL58" s="8"/>
      <c r="STM58" s="6"/>
      <c r="STN58" s="57"/>
      <c r="STO58" s="57"/>
      <c r="STP58" s="8"/>
      <c r="STQ58" s="8"/>
      <c r="STR58" s="32"/>
      <c r="STS58" s="8"/>
      <c r="STT58" s="6"/>
      <c r="STU58" s="57"/>
      <c r="STV58" s="57"/>
      <c r="STW58" s="8"/>
      <c r="STX58" s="8"/>
      <c r="STY58" s="32"/>
      <c r="STZ58" s="8"/>
      <c r="SUA58" s="6"/>
      <c r="SUB58" s="57"/>
      <c r="SUC58" s="57"/>
      <c r="SUD58" s="8"/>
      <c r="SUE58" s="8"/>
      <c r="SUF58" s="32"/>
      <c r="SUG58" s="8"/>
      <c r="SUH58" s="6"/>
      <c r="SUI58" s="57"/>
      <c r="SUJ58" s="57"/>
      <c r="SUK58" s="8"/>
      <c r="SUL58" s="8"/>
      <c r="SUM58" s="32"/>
      <c r="SUN58" s="8"/>
      <c r="SUO58" s="6"/>
      <c r="SUP58" s="57"/>
      <c r="SUQ58" s="57"/>
      <c r="SUR58" s="8"/>
      <c r="SUS58" s="8"/>
      <c r="SUT58" s="32"/>
      <c r="SUU58" s="8"/>
      <c r="SUV58" s="6"/>
      <c r="SUW58" s="57"/>
      <c r="SUX58" s="57"/>
      <c r="SUY58" s="8"/>
      <c r="SUZ58" s="8"/>
      <c r="SVA58" s="32"/>
      <c r="SVB58" s="8"/>
      <c r="SVC58" s="6"/>
      <c r="SVD58" s="57"/>
      <c r="SVE58" s="57"/>
      <c r="SVF58" s="8"/>
      <c r="SVG58" s="8"/>
      <c r="SVH58" s="32"/>
      <c r="SVI58" s="8"/>
      <c r="SVJ58" s="6"/>
      <c r="SVK58" s="57"/>
      <c r="SVL58" s="57"/>
      <c r="SVM58" s="8"/>
      <c r="SVN58" s="8"/>
      <c r="SVO58" s="32"/>
      <c r="SVP58" s="8"/>
      <c r="SVQ58" s="6"/>
      <c r="SVR58" s="57"/>
      <c r="SVS58" s="57"/>
      <c r="SVT58" s="8"/>
      <c r="SVU58" s="8"/>
      <c r="SVV58" s="32"/>
      <c r="SVW58" s="8"/>
      <c r="SVX58" s="6"/>
      <c r="SVY58" s="57"/>
      <c r="SVZ58" s="57"/>
      <c r="SWA58" s="8"/>
      <c r="SWB58" s="8"/>
      <c r="SWC58" s="32"/>
      <c r="SWD58" s="8"/>
      <c r="SWE58" s="6"/>
      <c r="SWF58" s="57"/>
      <c r="SWG58" s="57"/>
      <c r="SWH58" s="8"/>
      <c r="SWI58" s="8"/>
      <c r="SWJ58" s="32"/>
      <c r="SWK58" s="8"/>
      <c r="SWL58" s="6"/>
      <c r="SWM58" s="57"/>
      <c r="SWN58" s="57"/>
      <c r="SWO58" s="8"/>
      <c r="SWP58" s="8"/>
      <c r="SWQ58" s="32"/>
      <c r="SWR58" s="8"/>
      <c r="SWS58" s="6"/>
      <c r="SWT58" s="57"/>
      <c r="SWU58" s="57"/>
      <c r="SWV58" s="8"/>
      <c r="SWW58" s="8"/>
      <c r="SWX58" s="32"/>
      <c r="SWY58" s="8"/>
      <c r="SWZ58" s="6"/>
      <c r="SXA58" s="57"/>
      <c r="SXB58" s="57"/>
      <c r="SXC58" s="8"/>
      <c r="SXD58" s="8"/>
      <c r="SXE58" s="32"/>
      <c r="SXF58" s="8"/>
      <c r="SXG58" s="6"/>
      <c r="SXH58" s="57"/>
      <c r="SXI58" s="57"/>
      <c r="SXJ58" s="8"/>
      <c r="SXK58" s="8"/>
      <c r="SXL58" s="32"/>
      <c r="SXM58" s="8"/>
      <c r="SXN58" s="6"/>
      <c r="SXO58" s="57"/>
      <c r="SXP58" s="57"/>
      <c r="SXQ58" s="8"/>
      <c r="SXR58" s="8"/>
      <c r="SXS58" s="32"/>
      <c r="SXT58" s="8"/>
      <c r="SXU58" s="6"/>
      <c r="SXV58" s="57"/>
      <c r="SXW58" s="57"/>
      <c r="SXX58" s="8"/>
      <c r="SXY58" s="8"/>
      <c r="SXZ58" s="32"/>
      <c r="SYA58" s="8"/>
      <c r="SYB58" s="6"/>
      <c r="SYC58" s="57"/>
      <c r="SYD58" s="57"/>
      <c r="SYE58" s="8"/>
      <c r="SYF58" s="8"/>
      <c r="SYG58" s="32"/>
      <c r="SYH58" s="8"/>
      <c r="SYI58" s="6"/>
      <c r="SYJ58" s="57"/>
      <c r="SYK58" s="57"/>
      <c r="SYL58" s="8"/>
      <c r="SYM58" s="8"/>
      <c r="SYN58" s="32"/>
      <c r="SYO58" s="8"/>
      <c r="SYP58" s="6"/>
      <c r="SYQ58" s="57"/>
      <c r="SYR58" s="57"/>
      <c r="SYS58" s="8"/>
      <c r="SYT58" s="8"/>
      <c r="SYU58" s="32"/>
      <c r="SYV58" s="8"/>
      <c r="SYW58" s="6"/>
      <c r="SYX58" s="57"/>
      <c r="SYY58" s="57"/>
      <c r="SYZ58" s="8"/>
      <c r="SZA58" s="8"/>
      <c r="SZB58" s="32"/>
      <c r="SZC58" s="8"/>
      <c r="SZD58" s="6"/>
      <c r="SZE58" s="57"/>
      <c r="SZF58" s="57"/>
      <c r="SZG58" s="8"/>
      <c r="SZH58" s="8"/>
      <c r="SZI58" s="32"/>
      <c r="SZJ58" s="8"/>
      <c r="SZK58" s="6"/>
      <c r="SZL58" s="57"/>
      <c r="SZM58" s="57"/>
      <c r="SZN58" s="8"/>
      <c r="SZO58" s="8"/>
      <c r="SZP58" s="32"/>
      <c r="SZQ58" s="8"/>
      <c r="SZR58" s="6"/>
      <c r="SZS58" s="57"/>
      <c r="SZT58" s="57"/>
      <c r="SZU58" s="8"/>
      <c r="SZV58" s="8"/>
      <c r="SZW58" s="32"/>
      <c r="SZX58" s="8"/>
      <c r="SZY58" s="6"/>
      <c r="SZZ58" s="57"/>
      <c r="TAA58" s="57"/>
      <c r="TAB58" s="8"/>
      <c r="TAC58" s="8"/>
      <c r="TAD58" s="32"/>
      <c r="TAE58" s="8"/>
      <c r="TAF58" s="6"/>
      <c r="TAG58" s="57"/>
      <c r="TAH58" s="57"/>
      <c r="TAI58" s="8"/>
      <c r="TAJ58" s="8"/>
      <c r="TAK58" s="32"/>
      <c r="TAL58" s="8"/>
      <c r="TAM58" s="6"/>
      <c r="TAN58" s="57"/>
      <c r="TAO58" s="57"/>
      <c r="TAP58" s="8"/>
      <c r="TAQ58" s="8"/>
      <c r="TAR58" s="32"/>
      <c r="TAS58" s="8"/>
      <c r="TAT58" s="6"/>
      <c r="TAU58" s="57"/>
      <c r="TAV58" s="57"/>
      <c r="TAW58" s="8"/>
      <c r="TAX58" s="8"/>
      <c r="TAY58" s="32"/>
      <c r="TAZ58" s="8"/>
      <c r="TBA58" s="6"/>
      <c r="TBB58" s="57"/>
      <c r="TBC58" s="57"/>
      <c r="TBD58" s="8"/>
      <c r="TBE58" s="8"/>
      <c r="TBF58" s="32"/>
      <c r="TBG58" s="8"/>
      <c r="TBH58" s="6"/>
      <c r="TBI58" s="57"/>
      <c r="TBJ58" s="57"/>
      <c r="TBK58" s="8"/>
      <c r="TBL58" s="8"/>
      <c r="TBM58" s="32"/>
      <c r="TBN58" s="8"/>
      <c r="TBO58" s="6"/>
      <c r="TBP58" s="57"/>
      <c r="TBQ58" s="57"/>
      <c r="TBR58" s="8"/>
      <c r="TBS58" s="8"/>
      <c r="TBT58" s="32"/>
      <c r="TBU58" s="8"/>
      <c r="TBV58" s="6"/>
      <c r="TBW58" s="57"/>
      <c r="TBX58" s="57"/>
      <c r="TBY58" s="8"/>
      <c r="TBZ58" s="8"/>
      <c r="TCA58" s="32"/>
      <c r="TCB58" s="8"/>
      <c r="TCC58" s="6"/>
      <c r="TCD58" s="57"/>
      <c r="TCE58" s="57"/>
      <c r="TCF58" s="8"/>
      <c r="TCG58" s="8"/>
      <c r="TCH58" s="32"/>
      <c r="TCI58" s="8"/>
      <c r="TCJ58" s="6"/>
      <c r="TCK58" s="57"/>
      <c r="TCL58" s="57"/>
      <c r="TCM58" s="8"/>
      <c r="TCN58" s="8"/>
      <c r="TCO58" s="32"/>
      <c r="TCP58" s="8"/>
      <c r="TCQ58" s="6"/>
      <c r="TCR58" s="57"/>
      <c r="TCS58" s="57"/>
      <c r="TCT58" s="8"/>
      <c r="TCU58" s="8"/>
      <c r="TCV58" s="32"/>
      <c r="TCW58" s="8"/>
      <c r="TCX58" s="6"/>
      <c r="TCY58" s="57"/>
      <c r="TCZ58" s="57"/>
      <c r="TDA58" s="8"/>
      <c r="TDB58" s="8"/>
      <c r="TDC58" s="32"/>
      <c r="TDD58" s="8"/>
      <c r="TDE58" s="6"/>
      <c r="TDF58" s="57"/>
      <c r="TDG58" s="57"/>
      <c r="TDH58" s="8"/>
      <c r="TDI58" s="8"/>
      <c r="TDJ58" s="32"/>
      <c r="TDK58" s="8"/>
      <c r="TDL58" s="6"/>
      <c r="TDM58" s="57"/>
      <c r="TDN58" s="57"/>
      <c r="TDO58" s="8"/>
      <c r="TDP58" s="8"/>
      <c r="TDQ58" s="32"/>
      <c r="TDR58" s="8"/>
      <c r="TDS58" s="6"/>
      <c r="TDT58" s="57"/>
      <c r="TDU58" s="57"/>
      <c r="TDV58" s="8"/>
      <c r="TDW58" s="8"/>
      <c r="TDX58" s="32"/>
      <c r="TDY58" s="8"/>
      <c r="TDZ58" s="6"/>
      <c r="TEA58" s="57"/>
      <c r="TEB58" s="57"/>
      <c r="TEC58" s="8"/>
      <c r="TED58" s="8"/>
      <c r="TEE58" s="32"/>
      <c r="TEF58" s="8"/>
      <c r="TEG58" s="6"/>
      <c r="TEH58" s="57"/>
      <c r="TEI58" s="57"/>
      <c r="TEJ58" s="8"/>
      <c r="TEK58" s="8"/>
      <c r="TEL58" s="32"/>
      <c r="TEM58" s="8"/>
      <c r="TEN58" s="6"/>
      <c r="TEO58" s="57"/>
      <c r="TEP58" s="57"/>
      <c r="TEQ58" s="8"/>
      <c r="TER58" s="8"/>
      <c r="TES58" s="32"/>
      <c r="TET58" s="8"/>
      <c r="TEU58" s="6"/>
      <c r="TEV58" s="57"/>
      <c r="TEW58" s="57"/>
      <c r="TEX58" s="8"/>
      <c r="TEY58" s="8"/>
      <c r="TEZ58" s="32"/>
      <c r="TFA58" s="8"/>
      <c r="TFB58" s="6"/>
      <c r="TFC58" s="57"/>
      <c r="TFD58" s="57"/>
      <c r="TFE58" s="8"/>
      <c r="TFF58" s="8"/>
      <c r="TFG58" s="32"/>
      <c r="TFH58" s="8"/>
      <c r="TFI58" s="6"/>
      <c r="TFJ58" s="57"/>
      <c r="TFK58" s="57"/>
      <c r="TFL58" s="8"/>
      <c r="TFM58" s="8"/>
      <c r="TFN58" s="32"/>
      <c r="TFO58" s="8"/>
      <c r="TFP58" s="6"/>
      <c r="TFQ58" s="57"/>
      <c r="TFR58" s="57"/>
      <c r="TFS58" s="8"/>
      <c r="TFT58" s="8"/>
      <c r="TFU58" s="32"/>
      <c r="TFV58" s="8"/>
      <c r="TFW58" s="6"/>
      <c r="TFX58" s="57"/>
      <c r="TFY58" s="57"/>
      <c r="TFZ58" s="8"/>
      <c r="TGA58" s="8"/>
      <c r="TGB58" s="32"/>
      <c r="TGC58" s="8"/>
      <c r="TGD58" s="6"/>
      <c r="TGE58" s="57"/>
      <c r="TGF58" s="57"/>
      <c r="TGG58" s="8"/>
      <c r="TGH58" s="8"/>
      <c r="TGI58" s="32"/>
      <c r="TGJ58" s="8"/>
      <c r="TGK58" s="6"/>
      <c r="TGL58" s="57"/>
      <c r="TGM58" s="57"/>
      <c r="TGN58" s="8"/>
      <c r="TGO58" s="8"/>
      <c r="TGP58" s="32"/>
      <c r="TGQ58" s="8"/>
      <c r="TGR58" s="6"/>
      <c r="TGS58" s="57"/>
      <c r="TGT58" s="57"/>
      <c r="TGU58" s="8"/>
      <c r="TGV58" s="8"/>
      <c r="TGW58" s="32"/>
      <c r="TGX58" s="8"/>
      <c r="TGY58" s="6"/>
      <c r="TGZ58" s="57"/>
      <c r="THA58" s="57"/>
      <c r="THB58" s="8"/>
      <c r="THC58" s="8"/>
      <c r="THD58" s="32"/>
      <c r="THE58" s="8"/>
      <c r="THF58" s="6"/>
      <c r="THG58" s="57"/>
      <c r="THH58" s="57"/>
      <c r="THI58" s="8"/>
      <c r="THJ58" s="8"/>
      <c r="THK58" s="32"/>
      <c r="THL58" s="8"/>
      <c r="THM58" s="6"/>
      <c r="THN58" s="57"/>
      <c r="THO58" s="57"/>
      <c r="THP58" s="8"/>
      <c r="THQ58" s="8"/>
      <c r="THR58" s="32"/>
      <c r="THS58" s="8"/>
      <c r="THT58" s="6"/>
      <c r="THU58" s="57"/>
      <c r="THV58" s="57"/>
      <c r="THW58" s="8"/>
      <c r="THX58" s="8"/>
      <c r="THY58" s="32"/>
      <c r="THZ58" s="8"/>
      <c r="TIA58" s="6"/>
      <c r="TIB58" s="57"/>
      <c r="TIC58" s="57"/>
      <c r="TID58" s="8"/>
      <c r="TIE58" s="8"/>
      <c r="TIF58" s="32"/>
      <c r="TIG58" s="8"/>
      <c r="TIH58" s="6"/>
      <c r="TII58" s="57"/>
      <c r="TIJ58" s="57"/>
      <c r="TIK58" s="8"/>
      <c r="TIL58" s="8"/>
      <c r="TIM58" s="32"/>
      <c r="TIN58" s="8"/>
      <c r="TIO58" s="6"/>
      <c r="TIP58" s="57"/>
      <c r="TIQ58" s="57"/>
      <c r="TIR58" s="8"/>
      <c r="TIS58" s="8"/>
      <c r="TIT58" s="32"/>
      <c r="TIU58" s="8"/>
      <c r="TIV58" s="6"/>
      <c r="TIW58" s="57"/>
      <c r="TIX58" s="57"/>
      <c r="TIY58" s="8"/>
      <c r="TIZ58" s="8"/>
      <c r="TJA58" s="32"/>
      <c r="TJB58" s="8"/>
      <c r="TJC58" s="6"/>
      <c r="TJD58" s="57"/>
      <c r="TJE58" s="57"/>
      <c r="TJF58" s="8"/>
      <c r="TJG58" s="8"/>
      <c r="TJH58" s="32"/>
      <c r="TJI58" s="8"/>
      <c r="TJJ58" s="6"/>
      <c r="TJK58" s="57"/>
      <c r="TJL58" s="57"/>
      <c r="TJM58" s="8"/>
      <c r="TJN58" s="8"/>
      <c r="TJO58" s="32"/>
      <c r="TJP58" s="8"/>
      <c r="TJQ58" s="6"/>
      <c r="TJR58" s="57"/>
      <c r="TJS58" s="57"/>
      <c r="TJT58" s="8"/>
      <c r="TJU58" s="8"/>
      <c r="TJV58" s="32"/>
      <c r="TJW58" s="8"/>
      <c r="TJX58" s="6"/>
      <c r="TJY58" s="57"/>
      <c r="TJZ58" s="57"/>
      <c r="TKA58" s="8"/>
      <c r="TKB58" s="8"/>
      <c r="TKC58" s="32"/>
      <c r="TKD58" s="8"/>
      <c r="TKE58" s="6"/>
      <c r="TKF58" s="57"/>
      <c r="TKG58" s="57"/>
      <c r="TKH58" s="8"/>
      <c r="TKI58" s="8"/>
      <c r="TKJ58" s="32"/>
      <c r="TKK58" s="8"/>
      <c r="TKL58" s="6"/>
      <c r="TKM58" s="57"/>
      <c r="TKN58" s="57"/>
      <c r="TKO58" s="8"/>
      <c r="TKP58" s="8"/>
      <c r="TKQ58" s="32"/>
      <c r="TKR58" s="8"/>
      <c r="TKS58" s="6"/>
      <c r="TKT58" s="57"/>
      <c r="TKU58" s="57"/>
      <c r="TKV58" s="8"/>
      <c r="TKW58" s="8"/>
      <c r="TKX58" s="32"/>
      <c r="TKY58" s="8"/>
      <c r="TKZ58" s="6"/>
      <c r="TLA58" s="57"/>
      <c r="TLB58" s="57"/>
      <c r="TLC58" s="8"/>
      <c r="TLD58" s="8"/>
      <c r="TLE58" s="32"/>
      <c r="TLF58" s="8"/>
      <c r="TLG58" s="6"/>
      <c r="TLH58" s="57"/>
      <c r="TLI58" s="57"/>
      <c r="TLJ58" s="8"/>
      <c r="TLK58" s="8"/>
      <c r="TLL58" s="32"/>
      <c r="TLM58" s="8"/>
      <c r="TLN58" s="6"/>
      <c r="TLO58" s="57"/>
      <c r="TLP58" s="57"/>
      <c r="TLQ58" s="8"/>
      <c r="TLR58" s="8"/>
      <c r="TLS58" s="32"/>
      <c r="TLT58" s="8"/>
      <c r="TLU58" s="6"/>
      <c r="TLV58" s="57"/>
      <c r="TLW58" s="57"/>
      <c r="TLX58" s="8"/>
      <c r="TLY58" s="8"/>
      <c r="TLZ58" s="32"/>
      <c r="TMA58" s="8"/>
      <c r="TMB58" s="6"/>
      <c r="TMC58" s="57"/>
      <c r="TMD58" s="57"/>
      <c r="TME58" s="8"/>
      <c r="TMF58" s="8"/>
      <c r="TMG58" s="32"/>
      <c r="TMH58" s="8"/>
      <c r="TMI58" s="6"/>
      <c r="TMJ58" s="57"/>
      <c r="TMK58" s="57"/>
      <c r="TML58" s="8"/>
      <c r="TMM58" s="8"/>
      <c r="TMN58" s="32"/>
      <c r="TMO58" s="8"/>
      <c r="TMP58" s="6"/>
      <c r="TMQ58" s="57"/>
      <c r="TMR58" s="57"/>
      <c r="TMS58" s="8"/>
      <c r="TMT58" s="8"/>
      <c r="TMU58" s="32"/>
      <c r="TMV58" s="8"/>
      <c r="TMW58" s="6"/>
      <c r="TMX58" s="57"/>
      <c r="TMY58" s="57"/>
      <c r="TMZ58" s="8"/>
      <c r="TNA58" s="8"/>
      <c r="TNB58" s="32"/>
      <c r="TNC58" s="8"/>
      <c r="TND58" s="6"/>
      <c r="TNE58" s="57"/>
      <c r="TNF58" s="57"/>
      <c r="TNG58" s="8"/>
      <c r="TNH58" s="8"/>
      <c r="TNI58" s="32"/>
      <c r="TNJ58" s="8"/>
      <c r="TNK58" s="6"/>
      <c r="TNL58" s="57"/>
      <c r="TNM58" s="57"/>
      <c r="TNN58" s="8"/>
      <c r="TNO58" s="8"/>
      <c r="TNP58" s="32"/>
      <c r="TNQ58" s="8"/>
      <c r="TNR58" s="6"/>
      <c r="TNS58" s="57"/>
      <c r="TNT58" s="57"/>
      <c r="TNU58" s="8"/>
      <c r="TNV58" s="8"/>
      <c r="TNW58" s="32"/>
      <c r="TNX58" s="8"/>
      <c r="TNY58" s="6"/>
      <c r="TNZ58" s="57"/>
      <c r="TOA58" s="57"/>
      <c r="TOB58" s="8"/>
      <c r="TOC58" s="8"/>
      <c r="TOD58" s="32"/>
      <c r="TOE58" s="8"/>
      <c r="TOF58" s="6"/>
      <c r="TOG58" s="57"/>
      <c r="TOH58" s="57"/>
      <c r="TOI58" s="8"/>
      <c r="TOJ58" s="8"/>
      <c r="TOK58" s="32"/>
      <c r="TOL58" s="8"/>
      <c r="TOM58" s="6"/>
      <c r="TON58" s="57"/>
      <c r="TOO58" s="57"/>
      <c r="TOP58" s="8"/>
      <c r="TOQ58" s="8"/>
      <c r="TOR58" s="32"/>
      <c r="TOS58" s="8"/>
      <c r="TOT58" s="6"/>
      <c r="TOU58" s="57"/>
      <c r="TOV58" s="57"/>
      <c r="TOW58" s="8"/>
      <c r="TOX58" s="8"/>
      <c r="TOY58" s="32"/>
      <c r="TOZ58" s="8"/>
      <c r="TPA58" s="6"/>
      <c r="TPB58" s="57"/>
      <c r="TPC58" s="57"/>
      <c r="TPD58" s="8"/>
      <c r="TPE58" s="8"/>
      <c r="TPF58" s="32"/>
      <c r="TPG58" s="8"/>
      <c r="TPH58" s="6"/>
      <c r="TPI58" s="57"/>
      <c r="TPJ58" s="57"/>
      <c r="TPK58" s="8"/>
      <c r="TPL58" s="8"/>
      <c r="TPM58" s="32"/>
      <c r="TPN58" s="8"/>
      <c r="TPO58" s="6"/>
      <c r="TPP58" s="57"/>
      <c r="TPQ58" s="57"/>
      <c r="TPR58" s="8"/>
      <c r="TPS58" s="8"/>
      <c r="TPT58" s="32"/>
      <c r="TPU58" s="8"/>
      <c r="TPV58" s="6"/>
      <c r="TPW58" s="57"/>
      <c r="TPX58" s="57"/>
      <c r="TPY58" s="8"/>
      <c r="TPZ58" s="8"/>
      <c r="TQA58" s="32"/>
      <c r="TQB58" s="8"/>
      <c r="TQC58" s="6"/>
      <c r="TQD58" s="57"/>
      <c r="TQE58" s="57"/>
      <c r="TQF58" s="8"/>
      <c r="TQG58" s="8"/>
      <c r="TQH58" s="32"/>
      <c r="TQI58" s="8"/>
      <c r="TQJ58" s="6"/>
      <c r="TQK58" s="57"/>
      <c r="TQL58" s="57"/>
      <c r="TQM58" s="8"/>
      <c r="TQN58" s="8"/>
      <c r="TQO58" s="32"/>
      <c r="TQP58" s="8"/>
      <c r="TQQ58" s="6"/>
      <c r="TQR58" s="57"/>
      <c r="TQS58" s="57"/>
      <c r="TQT58" s="8"/>
      <c r="TQU58" s="8"/>
      <c r="TQV58" s="32"/>
      <c r="TQW58" s="8"/>
      <c r="TQX58" s="6"/>
      <c r="TQY58" s="57"/>
      <c r="TQZ58" s="57"/>
      <c r="TRA58" s="8"/>
      <c r="TRB58" s="8"/>
      <c r="TRC58" s="32"/>
      <c r="TRD58" s="8"/>
      <c r="TRE58" s="6"/>
      <c r="TRF58" s="57"/>
      <c r="TRG58" s="57"/>
      <c r="TRH58" s="8"/>
      <c r="TRI58" s="8"/>
      <c r="TRJ58" s="32"/>
      <c r="TRK58" s="8"/>
      <c r="TRL58" s="6"/>
      <c r="TRM58" s="57"/>
      <c r="TRN58" s="57"/>
      <c r="TRO58" s="8"/>
      <c r="TRP58" s="8"/>
      <c r="TRQ58" s="32"/>
      <c r="TRR58" s="8"/>
      <c r="TRS58" s="6"/>
      <c r="TRT58" s="57"/>
      <c r="TRU58" s="57"/>
      <c r="TRV58" s="8"/>
      <c r="TRW58" s="8"/>
      <c r="TRX58" s="32"/>
      <c r="TRY58" s="8"/>
      <c r="TRZ58" s="6"/>
      <c r="TSA58" s="57"/>
      <c r="TSB58" s="57"/>
      <c r="TSC58" s="8"/>
      <c r="TSD58" s="8"/>
      <c r="TSE58" s="32"/>
      <c r="TSF58" s="8"/>
      <c r="TSG58" s="6"/>
      <c r="TSH58" s="57"/>
      <c r="TSI58" s="57"/>
      <c r="TSJ58" s="8"/>
      <c r="TSK58" s="8"/>
      <c r="TSL58" s="32"/>
      <c r="TSM58" s="8"/>
      <c r="TSN58" s="6"/>
      <c r="TSO58" s="57"/>
      <c r="TSP58" s="57"/>
      <c r="TSQ58" s="8"/>
      <c r="TSR58" s="8"/>
      <c r="TSS58" s="32"/>
      <c r="TST58" s="8"/>
      <c r="TSU58" s="6"/>
      <c r="TSV58" s="57"/>
      <c r="TSW58" s="57"/>
      <c r="TSX58" s="8"/>
      <c r="TSY58" s="8"/>
      <c r="TSZ58" s="32"/>
      <c r="TTA58" s="8"/>
      <c r="TTB58" s="6"/>
      <c r="TTC58" s="57"/>
      <c r="TTD58" s="57"/>
      <c r="TTE58" s="8"/>
      <c r="TTF58" s="8"/>
      <c r="TTG58" s="32"/>
      <c r="TTH58" s="8"/>
      <c r="TTI58" s="6"/>
      <c r="TTJ58" s="57"/>
      <c r="TTK58" s="57"/>
      <c r="TTL58" s="8"/>
      <c r="TTM58" s="8"/>
      <c r="TTN58" s="32"/>
      <c r="TTO58" s="8"/>
      <c r="TTP58" s="6"/>
      <c r="TTQ58" s="57"/>
      <c r="TTR58" s="57"/>
      <c r="TTS58" s="8"/>
      <c r="TTT58" s="8"/>
      <c r="TTU58" s="32"/>
      <c r="TTV58" s="8"/>
      <c r="TTW58" s="6"/>
      <c r="TTX58" s="57"/>
      <c r="TTY58" s="57"/>
      <c r="TTZ58" s="8"/>
      <c r="TUA58" s="8"/>
      <c r="TUB58" s="32"/>
      <c r="TUC58" s="8"/>
      <c r="TUD58" s="6"/>
      <c r="TUE58" s="57"/>
      <c r="TUF58" s="57"/>
      <c r="TUG58" s="8"/>
      <c r="TUH58" s="8"/>
      <c r="TUI58" s="32"/>
      <c r="TUJ58" s="8"/>
      <c r="TUK58" s="6"/>
      <c r="TUL58" s="57"/>
      <c r="TUM58" s="57"/>
      <c r="TUN58" s="8"/>
      <c r="TUO58" s="8"/>
      <c r="TUP58" s="32"/>
      <c r="TUQ58" s="8"/>
      <c r="TUR58" s="6"/>
      <c r="TUS58" s="57"/>
      <c r="TUT58" s="57"/>
      <c r="TUU58" s="8"/>
      <c r="TUV58" s="8"/>
      <c r="TUW58" s="32"/>
      <c r="TUX58" s="8"/>
      <c r="TUY58" s="6"/>
      <c r="TUZ58" s="57"/>
      <c r="TVA58" s="57"/>
      <c r="TVB58" s="8"/>
      <c r="TVC58" s="8"/>
      <c r="TVD58" s="32"/>
      <c r="TVE58" s="8"/>
      <c r="TVF58" s="6"/>
      <c r="TVG58" s="57"/>
      <c r="TVH58" s="57"/>
      <c r="TVI58" s="8"/>
      <c r="TVJ58" s="8"/>
      <c r="TVK58" s="32"/>
      <c r="TVL58" s="8"/>
      <c r="TVM58" s="6"/>
      <c r="TVN58" s="57"/>
      <c r="TVO58" s="57"/>
      <c r="TVP58" s="8"/>
      <c r="TVQ58" s="8"/>
      <c r="TVR58" s="32"/>
      <c r="TVS58" s="8"/>
      <c r="TVT58" s="6"/>
      <c r="TVU58" s="57"/>
      <c r="TVV58" s="57"/>
      <c r="TVW58" s="8"/>
      <c r="TVX58" s="8"/>
      <c r="TVY58" s="32"/>
      <c r="TVZ58" s="8"/>
      <c r="TWA58" s="6"/>
      <c r="TWB58" s="57"/>
      <c r="TWC58" s="57"/>
      <c r="TWD58" s="8"/>
      <c r="TWE58" s="8"/>
      <c r="TWF58" s="32"/>
      <c r="TWG58" s="8"/>
      <c r="TWH58" s="6"/>
      <c r="TWI58" s="57"/>
      <c r="TWJ58" s="57"/>
      <c r="TWK58" s="8"/>
      <c r="TWL58" s="8"/>
      <c r="TWM58" s="32"/>
      <c r="TWN58" s="8"/>
      <c r="TWO58" s="6"/>
      <c r="TWP58" s="57"/>
      <c r="TWQ58" s="57"/>
      <c r="TWR58" s="8"/>
      <c r="TWS58" s="8"/>
      <c r="TWT58" s="32"/>
      <c r="TWU58" s="8"/>
      <c r="TWV58" s="6"/>
      <c r="TWW58" s="57"/>
      <c r="TWX58" s="57"/>
      <c r="TWY58" s="8"/>
      <c r="TWZ58" s="8"/>
      <c r="TXA58" s="32"/>
      <c r="TXB58" s="8"/>
      <c r="TXC58" s="6"/>
      <c r="TXD58" s="57"/>
      <c r="TXE58" s="57"/>
      <c r="TXF58" s="8"/>
      <c r="TXG58" s="8"/>
      <c r="TXH58" s="32"/>
      <c r="TXI58" s="8"/>
      <c r="TXJ58" s="6"/>
      <c r="TXK58" s="57"/>
      <c r="TXL58" s="57"/>
      <c r="TXM58" s="8"/>
      <c r="TXN58" s="8"/>
      <c r="TXO58" s="32"/>
      <c r="TXP58" s="8"/>
      <c r="TXQ58" s="6"/>
      <c r="TXR58" s="57"/>
      <c r="TXS58" s="57"/>
      <c r="TXT58" s="8"/>
      <c r="TXU58" s="8"/>
      <c r="TXV58" s="32"/>
      <c r="TXW58" s="8"/>
      <c r="TXX58" s="6"/>
      <c r="TXY58" s="57"/>
      <c r="TXZ58" s="57"/>
      <c r="TYA58" s="8"/>
      <c r="TYB58" s="8"/>
      <c r="TYC58" s="32"/>
      <c r="TYD58" s="8"/>
      <c r="TYE58" s="6"/>
      <c r="TYF58" s="57"/>
      <c r="TYG58" s="57"/>
      <c r="TYH58" s="8"/>
      <c r="TYI58" s="8"/>
      <c r="TYJ58" s="32"/>
      <c r="TYK58" s="8"/>
      <c r="TYL58" s="6"/>
      <c r="TYM58" s="57"/>
      <c r="TYN58" s="57"/>
      <c r="TYO58" s="8"/>
      <c r="TYP58" s="8"/>
      <c r="TYQ58" s="32"/>
      <c r="TYR58" s="8"/>
      <c r="TYS58" s="6"/>
      <c r="TYT58" s="57"/>
      <c r="TYU58" s="57"/>
      <c r="TYV58" s="8"/>
      <c r="TYW58" s="8"/>
      <c r="TYX58" s="32"/>
      <c r="TYY58" s="8"/>
      <c r="TYZ58" s="6"/>
      <c r="TZA58" s="57"/>
      <c r="TZB58" s="57"/>
      <c r="TZC58" s="8"/>
      <c r="TZD58" s="8"/>
      <c r="TZE58" s="32"/>
      <c r="TZF58" s="8"/>
      <c r="TZG58" s="6"/>
      <c r="TZH58" s="57"/>
      <c r="TZI58" s="57"/>
      <c r="TZJ58" s="8"/>
      <c r="TZK58" s="8"/>
      <c r="TZL58" s="32"/>
      <c r="TZM58" s="8"/>
      <c r="TZN58" s="6"/>
      <c r="TZO58" s="57"/>
      <c r="TZP58" s="57"/>
      <c r="TZQ58" s="8"/>
      <c r="TZR58" s="8"/>
      <c r="TZS58" s="32"/>
      <c r="TZT58" s="8"/>
      <c r="TZU58" s="6"/>
      <c r="TZV58" s="57"/>
      <c r="TZW58" s="57"/>
      <c r="TZX58" s="8"/>
      <c r="TZY58" s="8"/>
      <c r="TZZ58" s="32"/>
      <c r="UAA58" s="8"/>
      <c r="UAB58" s="6"/>
      <c r="UAC58" s="57"/>
      <c r="UAD58" s="57"/>
      <c r="UAE58" s="8"/>
      <c r="UAF58" s="8"/>
      <c r="UAG58" s="32"/>
      <c r="UAH58" s="8"/>
      <c r="UAI58" s="6"/>
      <c r="UAJ58" s="57"/>
      <c r="UAK58" s="57"/>
      <c r="UAL58" s="8"/>
      <c r="UAM58" s="8"/>
      <c r="UAN58" s="32"/>
      <c r="UAO58" s="8"/>
      <c r="UAP58" s="6"/>
      <c r="UAQ58" s="57"/>
      <c r="UAR58" s="57"/>
      <c r="UAS58" s="8"/>
      <c r="UAT58" s="8"/>
      <c r="UAU58" s="32"/>
      <c r="UAV58" s="8"/>
      <c r="UAW58" s="6"/>
      <c r="UAX58" s="57"/>
      <c r="UAY58" s="57"/>
      <c r="UAZ58" s="8"/>
      <c r="UBA58" s="8"/>
      <c r="UBB58" s="32"/>
      <c r="UBC58" s="8"/>
      <c r="UBD58" s="6"/>
      <c r="UBE58" s="57"/>
      <c r="UBF58" s="57"/>
      <c r="UBG58" s="8"/>
      <c r="UBH58" s="8"/>
      <c r="UBI58" s="32"/>
      <c r="UBJ58" s="8"/>
      <c r="UBK58" s="6"/>
      <c r="UBL58" s="57"/>
      <c r="UBM58" s="57"/>
      <c r="UBN58" s="8"/>
      <c r="UBO58" s="8"/>
      <c r="UBP58" s="32"/>
      <c r="UBQ58" s="8"/>
      <c r="UBR58" s="6"/>
      <c r="UBS58" s="57"/>
      <c r="UBT58" s="57"/>
      <c r="UBU58" s="8"/>
      <c r="UBV58" s="8"/>
      <c r="UBW58" s="32"/>
      <c r="UBX58" s="8"/>
      <c r="UBY58" s="6"/>
      <c r="UBZ58" s="57"/>
      <c r="UCA58" s="57"/>
      <c r="UCB58" s="8"/>
      <c r="UCC58" s="8"/>
      <c r="UCD58" s="32"/>
      <c r="UCE58" s="8"/>
      <c r="UCF58" s="6"/>
      <c r="UCG58" s="57"/>
      <c r="UCH58" s="57"/>
      <c r="UCI58" s="8"/>
      <c r="UCJ58" s="8"/>
      <c r="UCK58" s="32"/>
      <c r="UCL58" s="8"/>
      <c r="UCM58" s="6"/>
      <c r="UCN58" s="57"/>
      <c r="UCO58" s="57"/>
      <c r="UCP58" s="8"/>
      <c r="UCQ58" s="8"/>
      <c r="UCR58" s="32"/>
      <c r="UCS58" s="8"/>
      <c r="UCT58" s="6"/>
      <c r="UCU58" s="57"/>
      <c r="UCV58" s="57"/>
      <c r="UCW58" s="8"/>
      <c r="UCX58" s="8"/>
      <c r="UCY58" s="32"/>
      <c r="UCZ58" s="8"/>
      <c r="UDA58" s="6"/>
      <c r="UDB58" s="57"/>
      <c r="UDC58" s="57"/>
      <c r="UDD58" s="8"/>
      <c r="UDE58" s="8"/>
      <c r="UDF58" s="32"/>
      <c r="UDG58" s="8"/>
      <c r="UDH58" s="6"/>
      <c r="UDI58" s="57"/>
      <c r="UDJ58" s="57"/>
      <c r="UDK58" s="8"/>
      <c r="UDL58" s="8"/>
      <c r="UDM58" s="32"/>
      <c r="UDN58" s="8"/>
      <c r="UDO58" s="6"/>
      <c r="UDP58" s="57"/>
      <c r="UDQ58" s="57"/>
      <c r="UDR58" s="8"/>
      <c r="UDS58" s="8"/>
      <c r="UDT58" s="32"/>
      <c r="UDU58" s="8"/>
      <c r="UDV58" s="6"/>
      <c r="UDW58" s="57"/>
      <c r="UDX58" s="57"/>
      <c r="UDY58" s="8"/>
      <c r="UDZ58" s="8"/>
      <c r="UEA58" s="32"/>
      <c r="UEB58" s="8"/>
      <c r="UEC58" s="6"/>
      <c r="UED58" s="57"/>
      <c r="UEE58" s="57"/>
      <c r="UEF58" s="8"/>
      <c r="UEG58" s="8"/>
      <c r="UEH58" s="32"/>
      <c r="UEI58" s="8"/>
      <c r="UEJ58" s="6"/>
      <c r="UEK58" s="57"/>
      <c r="UEL58" s="57"/>
      <c r="UEM58" s="8"/>
      <c r="UEN58" s="8"/>
      <c r="UEO58" s="32"/>
      <c r="UEP58" s="8"/>
      <c r="UEQ58" s="6"/>
      <c r="UER58" s="57"/>
      <c r="UES58" s="57"/>
      <c r="UET58" s="8"/>
      <c r="UEU58" s="8"/>
      <c r="UEV58" s="32"/>
      <c r="UEW58" s="8"/>
      <c r="UEX58" s="6"/>
      <c r="UEY58" s="57"/>
      <c r="UEZ58" s="57"/>
      <c r="UFA58" s="8"/>
      <c r="UFB58" s="8"/>
      <c r="UFC58" s="32"/>
      <c r="UFD58" s="8"/>
      <c r="UFE58" s="6"/>
      <c r="UFF58" s="57"/>
      <c r="UFG58" s="57"/>
      <c r="UFH58" s="8"/>
      <c r="UFI58" s="8"/>
      <c r="UFJ58" s="32"/>
      <c r="UFK58" s="8"/>
      <c r="UFL58" s="6"/>
      <c r="UFM58" s="57"/>
      <c r="UFN58" s="57"/>
      <c r="UFO58" s="8"/>
      <c r="UFP58" s="8"/>
      <c r="UFQ58" s="32"/>
      <c r="UFR58" s="8"/>
      <c r="UFS58" s="6"/>
      <c r="UFT58" s="57"/>
      <c r="UFU58" s="57"/>
      <c r="UFV58" s="8"/>
      <c r="UFW58" s="8"/>
      <c r="UFX58" s="32"/>
      <c r="UFY58" s="8"/>
      <c r="UFZ58" s="6"/>
      <c r="UGA58" s="57"/>
      <c r="UGB58" s="57"/>
      <c r="UGC58" s="8"/>
      <c r="UGD58" s="8"/>
      <c r="UGE58" s="32"/>
      <c r="UGF58" s="8"/>
      <c r="UGG58" s="6"/>
      <c r="UGH58" s="57"/>
      <c r="UGI58" s="57"/>
      <c r="UGJ58" s="8"/>
      <c r="UGK58" s="8"/>
      <c r="UGL58" s="32"/>
      <c r="UGM58" s="8"/>
      <c r="UGN58" s="6"/>
      <c r="UGO58" s="57"/>
      <c r="UGP58" s="57"/>
      <c r="UGQ58" s="8"/>
      <c r="UGR58" s="8"/>
      <c r="UGS58" s="32"/>
      <c r="UGT58" s="8"/>
      <c r="UGU58" s="6"/>
      <c r="UGV58" s="57"/>
      <c r="UGW58" s="57"/>
      <c r="UGX58" s="8"/>
      <c r="UGY58" s="8"/>
      <c r="UGZ58" s="32"/>
      <c r="UHA58" s="8"/>
      <c r="UHB58" s="6"/>
      <c r="UHC58" s="57"/>
      <c r="UHD58" s="57"/>
      <c r="UHE58" s="8"/>
      <c r="UHF58" s="8"/>
      <c r="UHG58" s="32"/>
      <c r="UHH58" s="8"/>
      <c r="UHI58" s="6"/>
      <c r="UHJ58" s="57"/>
      <c r="UHK58" s="57"/>
      <c r="UHL58" s="8"/>
      <c r="UHM58" s="8"/>
      <c r="UHN58" s="32"/>
      <c r="UHO58" s="8"/>
      <c r="UHP58" s="6"/>
      <c r="UHQ58" s="57"/>
      <c r="UHR58" s="57"/>
      <c r="UHS58" s="8"/>
      <c r="UHT58" s="8"/>
      <c r="UHU58" s="32"/>
      <c r="UHV58" s="8"/>
      <c r="UHW58" s="6"/>
      <c r="UHX58" s="57"/>
      <c r="UHY58" s="57"/>
      <c r="UHZ58" s="8"/>
      <c r="UIA58" s="8"/>
      <c r="UIB58" s="32"/>
      <c r="UIC58" s="8"/>
      <c r="UID58" s="6"/>
      <c r="UIE58" s="57"/>
      <c r="UIF58" s="57"/>
      <c r="UIG58" s="8"/>
      <c r="UIH58" s="8"/>
      <c r="UII58" s="32"/>
      <c r="UIJ58" s="8"/>
      <c r="UIK58" s="6"/>
      <c r="UIL58" s="57"/>
      <c r="UIM58" s="57"/>
      <c r="UIN58" s="8"/>
      <c r="UIO58" s="8"/>
      <c r="UIP58" s="32"/>
      <c r="UIQ58" s="8"/>
      <c r="UIR58" s="6"/>
      <c r="UIS58" s="57"/>
      <c r="UIT58" s="57"/>
      <c r="UIU58" s="8"/>
      <c r="UIV58" s="8"/>
      <c r="UIW58" s="32"/>
      <c r="UIX58" s="8"/>
      <c r="UIY58" s="6"/>
      <c r="UIZ58" s="57"/>
      <c r="UJA58" s="57"/>
      <c r="UJB58" s="8"/>
      <c r="UJC58" s="8"/>
      <c r="UJD58" s="32"/>
      <c r="UJE58" s="8"/>
      <c r="UJF58" s="6"/>
      <c r="UJG58" s="57"/>
      <c r="UJH58" s="57"/>
      <c r="UJI58" s="8"/>
      <c r="UJJ58" s="8"/>
      <c r="UJK58" s="32"/>
      <c r="UJL58" s="8"/>
      <c r="UJM58" s="6"/>
      <c r="UJN58" s="57"/>
      <c r="UJO58" s="57"/>
      <c r="UJP58" s="8"/>
      <c r="UJQ58" s="8"/>
      <c r="UJR58" s="32"/>
      <c r="UJS58" s="8"/>
      <c r="UJT58" s="6"/>
      <c r="UJU58" s="57"/>
      <c r="UJV58" s="57"/>
      <c r="UJW58" s="8"/>
      <c r="UJX58" s="8"/>
      <c r="UJY58" s="32"/>
      <c r="UJZ58" s="8"/>
      <c r="UKA58" s="6"/>
      <c r="UKB58" s="57"/>
      <c r="UKC58" s="57"/>
      <c r="UKD58" s="8"/>
      <c r="UKE58" s="8"/>
      <c r="UKF58" s="32"/>
      <c r="UKG58" s="8"/>
      <c r="UKH58" s="6"/>
      <c r="UKI58" s="57"/>
      <c r="UKJ58" s="57"/>
      <c r="UKK58" s="8"/>
      <c r="UKL58" s="8"/>
      <c r="UKM58" s="32"/>
      <c r="UKN58" s="8"/>
      <c r="UKO58" s="6"/>
      <c r="UKP58" s="57"/>
      <c r="UKQ58" s="57"/>
      <c r="UKR58" s="8"/>
      <c r="UKS58" s="8"/>
      <c r="UKT58" s="32"/>
      <c r="UKU58" s="8"/>
      <c r="UKV58" s="6"/>
      <c r="UKW58" s="57"/>
      <c r="UKX58" s="57"/>
      <c r="UKY58" s="8"/>
      <c r="UKZ58" s="8"/>
      <c r="ULA58" s="32"/>
      <c r="ULB58" s="8"/>
      <c r="ULC58" s="6"/>
      <c r="ULD58" s="57"/>
      <c r="ULE58" s="57"/>
      <c r="ULF58" s="8"/>
      <c r="ULG58" s="8"/>
      <c r="ULH58" s="32"/>
      <c r="ULI58" s="8"/>
      <c r="ULJ58" s="6"/>
      <c r="ULK58" s="57"/>
      <c r="ULL58" s="57"/>
      <c r="ULM58" s="8"/>
      <c r="ULN58" s="8"/>
      <c r="ULO58" s="32"/>
      <c r="ULP58" s="8"/>
      <c r="ULQ58" s="6"/>
      <c r="ULR58" s="57"/>
      <c r="ULS58" s="57"/>
      <c r="ULT58" s="8"/>
      <c r="ULU58" s="8"/>
      <c r="ULV58" s="32"/>
      <c r="ULW58" s="8"/>
      <c r="ULX58" s="6"/>
      <c r="ULY58" s="57"/>
      <c r="ULZ58" s="57"/>
      <c r="UMA58" s="8"/>
      <c r="UMB58" s="8"/>
      <c r="UMC58" s="32"/>
      <c r="UMD58" s="8"/>
      <c r="UME58" s="6"/>
      <c r="UMF58" s="57"/>
      <c r="UMG58" s="57"/>
      <c r="UMH58" s="8"/>
      <c r="UMI58" s="8"/>
      <c r="UMJ58" s="32"/>
      <c r="UMK58" s="8"/>
      <c r="UML58" s="6"/>
      <c r="UMM58" s="57"/>
      <c r="UMN58" s="57"/>
      <c r="UMO58" s="8"/>
      <c r="UMP58" s="8"/>
      <c r="UMQ58" s="32"/>
      <c r="UMR58" s="8"/>
      <c r="UMS58" s="6"/>
      <c r="UMT58" s="57"/>
      <c r="UMU58" s="57"/>
      <c r="UMV58" s="8"/>
      <c r="UMW58" s="8"/>
      <c r="UMX58" s="32"/>
      <c r="UMY58" s="8"/>
      <c r="UMZ58" s="6"/>
      <c r="UNA58" s="57"/>
      <c r="UNB58" s="57"/>
      <c r="UNC58" s="8"/>
      <c r="UND58" s="8"/>
      <c r="UNE58" s="32"/>
      <c r="UNF58" s="8"/>
      <c r="UNG58" s="6"/>
      <c r="UNH58" s="57"/>
      <c r="UNI58" s="57"/>
      <c r="UNJ58" s="8"/>
      <c r="UNK58" s="8"/>
      <c r="UNL58" s="32"/>
      <c r="UNM58" s="8"/>
      <c r="UNN58" s="6"/>
      <c r="UNO58" s="57"/>
      <c r="UNP58" s="57"/>
      <c r="UNQ58" s="8"/>
      <c r="UNR58" s="8"/>
      <c r="UNS58" s="32"/>
      <c r="UNT58" s="8"/>
      <c r="UNU58" s="6"/>
      <c r="UNV58" s="57"/>
      <c r="UNW58" s="57"/>
      <c r="UNX58" s="8"/>
      <c r="UNY58" s="8"/>
      <c r="UNZ58" s="32"/>
      <c r="UOA58" s="8"/>
      <c r="UOB58" s="6"/>
      <c r="UOC58" s="57"/>
      <c r="UOD58" s="57"/>
      <c r="UOE58" s="8"/>
      <c r="UOF58" s="8"/>
      <c r="UOG58" s="32"/>
      <c r="UOH58" s="8"/>
      <c r="UOI58" s="6"/>
      <c r="UOJ58" s="57"/>
      <c r="UOK58" s="57"/>
      <c r="UOL58" s="8"/>
      <c r="UOM58" s="8"/>
      <c r="UON58" s="32"/>
      <c r="UOO58" s="8"/>
      <c r="UOP58" s="6"/>
      <c r="UOQ58" s="57"/>
      <c r="UOR58" s="57"/>
      <c r="UOS58" s="8"/>
      <c r="UOT58" s="8"/>
      <c r="UOU58" s="32"/>
      <c r="UOV58" s="8"/>
      <c r="UOW58" s="6"/>
      <c r="UOX58" s="57"/>
      <c r="UOY58" s="57"/>
      <c r="UOZ58" s="8"/>
      <c r="UPA58" s="8"/>
      <c r="UPB58" s="32"/>
      <c r="UPC58" s="8"/>
      <c r="UPD58" s="6"/>
      <c r="UPE58" s="57"/>
      <c r="UPF58" s="57"/>
      <c r="UPG58" s="8"/>
      <c r="UPH58" s="8"/>
      <c r="UPI58" s="32"/>
      <c r="UPJ58" s="8"/>
      <c r="UPK58" s="6"/>
      <c r="UPL58" s="57"/>
      <c r="UPM58" s="57"/>
      <c r="UPN58" s="8"/>
      <c r="UPO58" s="8"/>
      <c r="UPP58" s="32"/>
      <c r="UPQ58" s="8"/>
      <c r="UPR58" s="6"/>
      <c r="UPS58" s="57"/>
      <c r="UPT58" s="57"/>
      <c r="UPU58" s="8"/>
      <c r="UPV58" s="8"/>
      <c r="UPW58" s="32"/>
      <c r="UPX58" s="8"/>
      <c r="UPY58" s="6"/>
      <c r="UPZ58" s="57"/>
      <c r="UQA58" s="57"/>
      <c r="UQB58" s="8"/>
      <c r="UQC58" s="8"/>
      <c r="UQD58" s="32"/>
      <c r="UQE58" s="8"/>
      <c r="UQF58" s="6"/>
      <c r="UQG58" s="57"/>
      <c r="UQH58" s="57"/>
      <c r="UQI58" s="8"/>
      <c r="UQJ58" s="8"/>
      <c r="UQK58" s="32"/>
      <c r="UQL58" s="8"/>
      <c r="UQM58" s="6"/>
      <c r="UQN58" s="57"/>
      <c r="UQO58" s="57"/>
      <c r="UQP58" s="8"/>
      <c r="UQQ58" s="8"/>
      <c r="UQR58" s="32"/>
      <c r="UQS58" s="8"/>
      <c r="UQT58" s="6"/>
      <c r="UQU58" s="57"/>
      <c r="UQV58" s="57"/>
      <c r="UQW58" s="8"/>
      <c r="UQX58" s="8"/>
      <c r="UQY58" s="32"/>
      <c r="UQZ58" s="8"/>
      <c r="URA58" s="6"/>
      <c r="URB58" s="57"/>
      <c r="URC58" s="57"/>
      <c r="URD58" s="8"/>
      <c r="URE58" s="8"/>
      <c r="URF58" s="32"/>
      <c r="URG58" s="8"/>
      <c r="URH58" s="6"/>
      <c r="URI58" s="57"/>
      <c r="URJ58" s="57"/>
      <c r="URK58" s="8"/>
      <c r="URL58" s="8"/>
      <c r="URM58" s="32"/>
      <c r="URN58" s="8"/>
      <c r="URO58" s="6"/>
      <c r="URP58" s="57"/>
      <c r="URQ58" s="57"/>
      <c r="URR58" s="8"/>
      <c r="URS58" s="8"/>
      <c r="URT58" s="32"/>
      <c r="URU58" s="8"/>
      <c r="URV58" s="6"/>
      <c r="URW58" s="57"/>
      <c r="URX58" s="57"/>
      <c r="URY58" s="8"/>
      <c r="URZ58" s="8"/>
      <c r="USA58" s="32"/>
      <c r="USB58" s="8"/>
      <c r="USC58" s="6"/>
      <c r="USD58" s="57"/>
      <c r="USE58" s="57"/>
      <c r="USF58" s="8"/>
      <c r="USG58" s="8"/>
      <c r="USH58" s="32"/>
      <c r="USI58" s="8"/>
      <c r="USJ58" s="6"/>
      <c r="USK58" s="57"/>
      <c r="USL58" s="57"/>
      <c r="USM58" s="8"/>
      <c r="USN58" s="8"/>
      <c r="USO58" s="32"/>
      <c r="USP58" s="8"/>
      <c r="USQ58" s="6"/>
      <c r="USR58" s="57"/>
      <c r="USS58" s="57"/>
      <c r="UST58" s="8"/>
      <c r="USU58" s="8"/>
      <c r="USV58" s="32"/>
      <c r="USW58" s="8"/>
      <c r="USX58" s="6"/>
      <c r="USY58" s="57"/>
      <c r="USZ58" s="57"/>
      <c r="UTA58" s="8"/>
      <c r="UTB58" s="8"/>
      <c r="UTC58" s="32"/>
      <c r="UTD58" s="8"/>
      <c r="UTE58" s="6"/>
      <c r="UTF58" s="57"/>
      <c r="UTG58" s="57"/>
      <c r="UTH58" s="8"/>
      <c r="UTI58" s="8"/>
      <c r="UTJ58" s="32"/>
      <c r="UTK58" s="8"/>
      <c r="UTL58" s="6"/>
      <c r="UTM58" s="57"/>
      <c r="UTN58" s="57"/>
      <c r="UTO58" s="8"/>
      <c r="UTP58" s="8"/>
      <c r="UTQ58" s="32"/>
      <c r="UTR58" s="8"/>
      <c r="UTS58" s="6"/>
      <c r="UTT58" s="57"/>
      <c r="UTU58" s="57"/>
      <c r="UTV58" s="8"/>
      <c r="UTW58" s="8"/>
      <c r="UTX58" s="32"/>
      <c r="UTY58" s="8"/>
      <c r="UTZ58" s="6"/>
      <c r="UUA58" s="57"/>
      <c r="UUB58" s="57"/>
      <c r="UUC58" s="8"/>
      <c r="UUD58" s="8"/>
      <c r="UUE58" s="32"/>
      <c r="UUF58" s="8"/>
      <c r="UUG58" s="6"/>
      <c r="UUH58" s="57"/>
      <c r="UUI58" s="57"/>
      <c r="UUJ58" s="8"/>
      <c r="UUK58" s="8"/>
      <c r="UUL58" s="32"/>
      <c r="UUM58" s="8"/>
      <c r="UUN58" s="6"/>
      <c r="UUO58" s="57"/>
      <c r="UUP58" s="57"/>
      <c r="UUQ58" s="8"/>
      <c r="UUR58" s="8"/>
      <c r="UUS58" s="32"/>
      <c r="UUT58" s="8"/>
      <c r="UUU58" s="6"/>
      <c r="UUV58" s="57"/>
      <c r="UUW58" s="57"/>
      <c r="UUX58" s="8"/>
      <c r="UUY58" s="8"/>
      <c r="UUZ58" s="32"/>
      <c r="UVA58" s="8"/>
      <c r="UVB58" s="6"/>
      <c r="UVC58" s="57"/>
      <c r="UVD58" s="57"/>
      <c r="UVE58" s="8"/>
      <c r="UVF58" s="8"/>
      <c r="UVG58" s="32"/>
      <c r="UVH58" s="8"/>
      <c r="UVI58" s="6"/>
      <c r="UVJ58" s="57"/>
      <c r="UVK58" s="57"/>
      <c r="UVL58" s="8"/>
      <c r="UVM58" s="8"/>
      <c r="UVN58" s="32"/>
      <c r="UVO58" s="8"/>
      <c r="UVP58" s="6"/>
      <c r="UVQ58" s="57"/>
      <c r="UVR58" s="57"/>
      <c r="UVS58" s="8"/>
      <c r="UVT58" s="8"/>
      <c r="UVU58" s="32"/>
      <c r="UVV58" s="8"/>
      <c r="UVW58" s="6"/>
      <c r="UVX58" s="57"/>
      <c r="UVY58" s="57"/>
      <c r="UVZ58" s="8"/>
      <c r="UWA58" s="8"/>
      <c r="UWB58" s="32"/>
      <c r="UWC58" s="8"/>
      <c r="UWD58" s="6"/>
      <c r="UWE58" s="57"/>
      <c r="UWF58" s="57"/>
      <c r="UWG58" s="8"/>
      <c r="UWH58" s="8"/>
      <c r="UWI58" s="32"/>
      <c r="UWJ58" s="8"/>
      <c r="UWK58" s="6"/>
      <c r="UWL58" s="57"/>
      <c r="UWM58" s="57"/>
      <c r="UWN58" s="8"/>
      <c r="UWO58" s="8"/>
      <c r="UWP58" s="32"/>
      <c r="UWQ58" s="8"/>
      <c r="UWR58" s="6"/>
      <c r="UWS58" s="57"/>
      <c r="UWT58" s="57"/>
      <c r="UWU58" s="8"/>
      <c r="UWV58" s="8"/>
      <c r="UWW58" s="32"/>
      <c r="UWX58" s="8"/>
      <c r="UWY58" s="6"/>
      <c r="UWZ58" s="57"/>
      <c r="UXA58" s="57"/>
      <c r="UXB58" s="8"/>
      <c r="UXC58" s="8"/>
      <c r="UXD58" s="32"/>
      <c r="UXE58" s="8"/>
      <c r="UXF58" s="6"/>
      <c r="UXG58" s="57"/>
      <c r="UXH58" s="57"/>
      <c r="UXI58" s="8"/>
      <c r="UXJ58" s="8"/>
      <c r="UXK58" s="32"/>
      <c r="UXL58" s="8"/>
      <c r="UXM58" s="6"/>
      <c r="UXN58" s="57"/>
      <c r="UXO58" s="57"/>
      <c r="UXP58" s="8"/>
      <c r="UXQ58" s="8"/>
      <c r="UXR58" s="32"/>
      <c r="UXS58" s="8"/>
      <c r="UXT58" s="6"/>
      <c r="UXU58" s="57"/>
      <c r="UXV58" s="57"/>
      <c r="UXW58" s="8"/>
      <c r="UXX58" s="8"/>
      <c r="UXY58" s="32"/>
      <c r="UXZ58" s="8"/>
      <c r="UYA58" s="6"/>
      <c r="UYB58" s="57"/>
      <c r="UYC58" s="57"/>
      <c r="UYD58" s="8"/>
      <c r="UYE58" s="8"/>
      <c r="UYF58" s="32"/>
      <c r="UYG58" s="8"/>
      <c r="UYH58" s="6"/>
      <c r="UYI58" s="57"/>
      <c r="UYJ58" s="57"/>
      <c r="UYK58" s="8"/>
      <c r="UYL58" s="8"/>
      <c r="UYM58" s="32"/>
      <c r="UYN58" s="8"/>
      <c r="UYO58" s="6"/>
      <c r="UYP58" s="57"/>
      <c r="UYQ58" s="57"/>
      <c r="UYR58" s="8"/>
      <c r="UYS58" s="8"/>
      <c r="UYT58" s="32"/>
      <c r="UYU58" s="8"/>
      <c r="UYV58" s="6"/>
      <c r="UYW58" s="57"/>
      <c r="UYX58" s="57"/>
      <c r="UYY58" s="8"/>
      <c r="UYZ58" s="8"/>
      <c r="UZA58" s="32"/>
      <c r="UZB58" s="8"/>
      <c r="UZC58" s="6"/>
      <c r="UZD58" s="57"/>
      <c r="UZE58" s="57"/>
      <c r="UZF58" s="8"/>
      <c r="UZG58" s="8"/>
      <c r="UZH58" s="32"/>
      <c r="UZI58" s="8"/>
      <c r="UZJ58" s="6"/>
      <c r="UZK58" s="57"/>
      <c r="UZL58" s="57"/>
      <c r="UZM58" s="8"/>
      <c r="UZN58" s="8"/>
      <c r="UZO58" s="32"/>
      <c r="UZP58" s="8"/>
      <c r="UZQ58" s="6"/>
      <c r="UZR58" s="57"/>
      <c r="UZS58" s="57"/>
      <c r="UZT58" s="8"/>
      <c r="UZU58" s="8"/>
      <c r="UZV58" s="32"/>
      <c r="UZW58" s="8"/>
      <c r="UZX58" s="6"/>
      <c r="UZY58" s="57"/>
      <c r="UZZ58" s="57"/>
      <c r="VAA58" s="8"/>
      <c r="VAB58" s="8"/>
      <c r="VAC58" s="32"/>
      <c r="VAD58" s="8"/>
      <c r="VAE58" s="6"/>
      <c r="VAF58" s="57"/>
      <c r="VAG58" s="57"/>
      <c r="VAH58" s="8"/>
      <c r="VAI58" s="8"/>
      <c r="VAJ58" s="32"/>
      <c r="VAK58" s="8"/>
      <c r="VAL58" s="6"/>
      <c r="VAM58" s="57"/>
      <c r="VAN58" s="57"/>
      <c r="VAO58" s="8"/>
      <c r="VAP58" s="8"/>
      <c r="VAQ58" s="32"/>
      <c r="VAR58" s="8"/>
      <c r="VAS58" s="6"/>
      <c r="VAT58" s="57"/>
      <c r="VAU58" s="57"/>
      <c r="VAV58" s="8"/>
      <c r="VAW58" s="8"/>
      <c r="VAX58" s="32"/>
      <c r="VAY58" s="8"/>
      <c r="VAZ58" s="6"/>
      <c r="VBA58" s="57"/>
      <c r="VBB58" s="57"/>
      <c r="VBC58" s="8"/>
      <c r="VBD58" s="8"/>
      <c r="VBE58" s="32"/>
      <c r="VBF58" s="8"/>
      <c r="VBG58" s="6"/>
      <c r="VBH58" s="57"/>
      <c r="VBI58" s="57"/>
      <c r="VBJ58" s="8"/>
      <c r="VBK58" s="8"/>
      <c r="VBL58" s="32"/>
      <c r="VBM58" s="8"/>
      <c r="VBN58" s="6"/>
      <c r="VBO58" s="57"/>
      <c r="VBP58" s="57"/>
      <c r="VBQ58" s="8"/>
      <c r="VBR58" s="8"/>
      <c r="VBS58" s="32"/>
      <c r="VBT58" s="8"/>
      <c r="VBU58" s="6"/>
      <c r="VBV58" s="57"/>
      <c r="VBW58" s="57"/>
      <c r="VBX58" s="8"/>
      <c r="VBY58" s="8"/>
      <c r="VBZ58" s="32"/>
      <c r="VCA58" s="8"/>
      <c r="VCB58" s="6"/>
      <c r="VCC58" s="57"/>
      <c r="VCD58" s="57"/>
      <c r="VCE58" s="8"/>
      <c r="VCF58" s="8"/>
      <c r="VCG58" s="32"/>
      <c r="VCH58" s="8"/>
      <c r="VCI58" s="6"/>
      <c r="VCJ58" s="57"/>
      <c r="VCK58" s="57"/>
      <c r="VCL58" s="8"/>
      <c r="VCM58" s="8"/>
      <c r="VCN58" s="32"/>
      <c r="VCO58" s="8"/>
      <c r="VCP58" s="6"/>
      <c r="VCQ58" s="57"/>
      <c r="VCR58" s="57"/>
      <c r="VCS58" s="8"/>
      <c r="VCT58" s="8"/>
      <c r="VCU58" s="32"/>
      <c r="VCV58" s="8"/>
      <c r="VCW58" s="6"/>
      <c r="VCX58" s="57"/>
      <c r="VCY58" s="57"/>
      <c r="VCZ58" s="8"/>
      <c r="VDA58" s="8"/>
      <c r="VDB58" s="32"/>
      <c r="VDC58" s="8"/>
      <c r="VDD58" s="6"/>
      <c r="VDE58" s="57"/>
      <c r="VDF58" s="57"/>
      <c r="VDG58" s="8"/>
      <c r="VDH58" s="8"/>
      <c r="VDI58" s="32"/>
      <c r="VDJ58" s="8"/>
      <c r="VDK58" s="6"/>
      <c r="VDL58" s="57"/>
      <c r="VDM58" s="57"/>
      <c r="VDN58" s="8"/>
      <c r="VDO58" s="8"/>
      <c r="VDP58" s="32"/>
      <c r="VDQ58" s="8"/>
      <c r="VDR58" s="6"/>
      <c r="VDS58" s="57"/>
      <c r="VDT58" s="57"/>
      <c r="VDU58" s="8"/>
      <c r="VDV58" s="8"/>
      <c r="VDW58" s="32"/>
      <c r="VDX58" s="8"/>
      <c r="VDY58" s="6"/>
      <c r="VDZ58" s="57"/>
      <c r="VEA58" s="57"/>
      <c r="VEB58" s="8"/>
      <c r="VEC58" s="8"/>
      <c r="VED58" s="32"/>
      <c r="VEE58" s="8"/>
      <c r="VEF58" s="6"/>
      <c r="VEG58" s="57"/>
      <c r="VEH58" s="57"/>
      <c r="VEI58" s="8"/>
      <c r="VEJ58" s="8"/>
      <c r="VEK58" s="32"/>
      <c r="VEL58" s="8"/>
      <c r="VEM58" s="6"/>
      <c r="VEN58" s="57"/>
      <c r="VEO58" s="57"/>
      <c r="VEP58" s="8"/>
      <c r="VEQ58" s="8"/>
      <c r="VER58" s="32"/>
      <c r="VES58" s="8"/>
      <c r="VET58" s="6"/>
      <c r="VEU58" s="57"/>
      <c r="VEV58" s="57"/>
      <c r="VEW58" s="8"/>
      <c r="VEX58" s="8"/>
      <c r="VEY58" s="32"/>
      <c r="VEZ58" s="8"/>
      <c r="VFA58" s="6"/>
      <c r="VFB58" s="57"/>
      <c r="VFC58" s="57"/>
      <c r="VFD58" s="8"/>
      <c r="VFE58" s="8"/>
      <c r="VFF58" s="32"/>
      <c r="VFG58" s="8"/>
      <c r="VFH58" s="6"/>
      <c r="VFI58" s="57"/>
      <c r="VFJ58" s="57"/>
      <c r="VFK58" s="8"/>
      <c r="VFL58" s="8"/>
      <c r="VFM58" s="32"/>
      <c r="VFN58" s="8"/>
      <c r="VFO58" s="6"/>
      <c r="VFP58" s="57"/>
      <c r="VFQ58" s="57"/>
      <c r="VFR58" s="8"/>
      <c r="VFS58" s="8"/>
      <c r="VFT58" s="32"/>
      <c r="VFU58" s="8"/>
      <c r="VFV58" s="6"/>
      <c r="VFW58" s="57"/>
      <c r="VFX58" s="57"/>
      <c r="VFY58" s="8"/>
      <c r="VFZ58" s="8"/>
      <c r="VGA58" s="32"/>
      <c r="VGB58" s="8"/>
      <c r="VGC58" s="6"/>
      <c r="VGD58" s="57"/>
      <c r="VGE58" s="57"/>
      <c r="VGF58" s="8"/>
      <c r="VGG58" s="8"/>
      <c r="VGH58" s="32"/>
      <c r="VGI58" s="8"/>
      <c r="VGJ58" s="6"/>
      <c r="VGK58" s="57"/>
      <c r="VGL58" s="57"/>
      <c r="VGM58" s="8"/>
      <c r="VGN58" s="8"/>
      <c r="VGO58" s="32"/>
      <c r="VGP58" s="8"/>
      <c r="VGQ58" s="6"/>
      <c r="VGR58" s="57"/>
      <c r="VGS58" s="57"/>
      <c r="VGT58" s="8"/>
      <c r="VGU58" s="8"/>
      <c r="VGV58" s="32"/>
      <c r="VGW58" s="8"/>
      <c r="VGX58" s="6"/>
      <c r="VGY58" s="57"/>
      <c r="VGZ58" s="57"/>
      <c r="VHA58" s="8"/>
      <c r="VHB58" s="8"/>
      <c r="VHC58" s="32"/>
      <c r="VHD58" s="8"/>
      <c r="VHE58" s="6"/>
      <c r="VHF58" s="57"/>
      <c r="VHG58" s="57"/>
      <c r="VHH58" s="8"/>
      <c r="VHI58" s="8"/>
      <c r="VHJ58" s="32"/>
      <c r="VHK58" s="8"/>
      <c r="VHL58" s="6"/>
      <c r="VHM58" s="57"/>
      <c r="VHN58" s="57"/>
      <c r="VHO58" s="8"/>
      <c r="VHP58" s="8"/>
      <c r="VHQ58" s="32"/>
      <c r="VHR58" s="8"/>
      <c r="VHS58" s="6"/>
      <c r="VHT58" s="57"/>
      <c r="VHU58" s="57"/>
      <c r="VHV58" s="8"/>
      <c r="VHW58" s="8"/>
      <c r="VHX58" s="32"/>
      <c r="VHY58" s="8"/>
      <c r="VHZ58" s="6"/>
      <c r="VIA58" s="57"/>
      <c r="VIB58" s="57"/>
      <c r="VIC58" s="8"/>
      <c r="VID58" s="8"/>
      <c r="VIE58" s="32"/>
      <c r="VIF58" s="8"/>
      <c r="VIG58" s="6"/>
      <c r="VIH58" s="57"/>
      <c r="VII58" s="57"/>
      <c r="VIJ58" s="8"/>
      <c r="VIK58" s="8"/>
      <c r="VIL58" s="32"/>
      <c r="VIM58" s="8"/>
      <c r="VIN58" s="6"/>
      <c r="VIO58" s="57"/>
      <c r="VIP58" s="57"/>
      <c r="VIQ58" s="8"/>
      <c r="VIR58" s="8"/>
      <c r="VIS58" s="32"/>
      <c r="VIT58" s="8"/>
      <c r="VIU58" s="6"/>
      <c r="VIV58" s="57"/>
      <c r="VIW58" s="57"/>
      <c r="VIX58" s="8"/>
      <c r="VIY58" s="8"/>
      <c r="VIZ58" s="32"/>
      <c r="VJA58" s="8"/>
      <c r="VJB58" s="6"/>
      <c r="VJC58" s="57"/>
      <c r="VJD58" s="57"/>
      <c r="VJE58" s="8"/>
      <c r="VJF58" s="8"/>
      <c r="VJG58" s="32"/>
      <c r="VJH58" s="8"/>
      <c r="VJI58" s="6"/>
      <c r="VJJ58" s="57"/>
      <c r="VJK58" s="57"/>
      <c r="VJL58" s="8"/>
      <c r="VJM58" s="8"/>
      <c r="VJN58" s="32"/>
      <c r="VJO58" s="8"/>
      <c r="VJP58" s="6"/>
      <c r="VJQ58" s="57"/>
      <c r="VJR58" s="57"/>
      <c r="VJS58" s="8"/>
      <c r="VJT58" s="8"/>
      <c r="VJU58" s="32"/>
      <c r="VJV58" s="8"/>
      <c r="VJW58" s="6"/>
      <c r="VJX58" s="57"/>
      <c r="VJY58" s="57"/>
      <c r="VJZ58" s="8"/>
      <c r="VKA58" s="8"/>
      <c r="VKB58" s="32"/>
      <c r="VKC58" s="8"/>
      <c r="VKD58" s="6"/>
      <c r="VKE58" s="57"/>
      <c r="VKF58" s="57"/>
      <c r="VKG58" s="8"/>
      <c r="VKH58" s="8"/>
      <c r="VKI58" s="32"/>
      <c r="VKJ58" s="8"/>
      <c r="VKK58" s="6"/>
      <c r="VKL58" s="57"/>
      <c r="VKM58" s="57"/>
      <c r="VKN58" s="8"/>
      <c r="VKO58" s="8"/>
      <c r="VKP58" s="32"/>
      <c r="VKQ58" s="8"/>
      <c r="VKR58" s="6"/>
      <c r="VKS58" s="57"/>
      <c r="VKT58" s="57"/>
      <c r="VKU58" s="8"/>
      <c r="VKV58" s="8"/>
      <c r="VKW58" s="32"/>
      <c r="VKX58" s="8"/>
      <c r="VKY58" s="6"/>
      <c r="VKZ58" s="57"/>
      <c r="VLA58" s="57"/>
      <c r="VLB58" s="8"/>
      <c r="VLC58" s="8"/>
      <c r="VLD58" s="32"/>
      <c r="VLE58" s="8"/>
      <c r="VLF58" s="6"/>
      <c r="VLG58" s="57"/>
      <c r="VLH58" s="57"/>
      <c r="VLI58" s="8"/>
      <c r="VLJ58" s="8"/>
      <c r="VLK58" s="32"/>
      <c r="VLL58" s="8"/>
      <c r="VLM58" s="6"/>
      <c r="VLN58" s="57"/>
      <c r="VLO58" s="57"/>
      <c r="VLP58" s="8"/>
      <c r="VLQ58" s="8"/>
      <c r="VLR58" s="32"/>
      <c r="VLS58" s="8"/>
      <c r="VLT58" s="6"/>
      <c r="VLU58" s="57"/>
      <c r="VLV58" s="57"/>
      <c r="VLW58" s="8"/>
      <c r="VLX58" s="8"/>
      <c r="VLY58" s="32"/>
      <c r="VLZ58" s="8"/>
      <c r="VMA58" s="6"/>
      <c r="VMB58" s="57"/>
      <c r="VMC58" s="57"/>
      <c r="VMD58" s="8"/>
      <c r="VME58" s="8"/>
      <c r="VMF58" s="32"/>
      <c r="VMG58" s="8"/>
      <c r="VMH58" s="6"/>
      <c r="VMI58" s="57"/>
      <c r="VMJ58" s="57"/>
      <c r="VMK58" s="8"/>
      <c r="VML58" s="8"/>
      <c r="VMM58" s="32"/>
      <c r="VMN58" s="8"/>
      <c r="VMO58" s="6"/>
      <c r="VMP58" s="57"/>
      <c r="VMQ58" s="57"/>
      <c r="VMR58" s="8"/>
      <c r="VMS58" s="8"/>
      <c r="VMT58" s="32"/>
      <c r="VMU58" s="8"/>
      <c r="VMV58" s="6"/>
      <c r="VMW58" s="57"/>
      <c r="VMX58" s="57"/>
      <c r="VMY58" s="8"/>
      <c r="VMZ58" s="8"/>
      <c r="VNA58" s="32"/>
      <c r="VNB58" s="8"/>
      <c r="VNC58" s="6"/>
      <c r="VND58" s="57"/>
      <c r="VNE58" s="57"/>
      <c r="VNF58" s="8"/>
      <c r="VNG58" s="8"/>
      <c r="VNH58" s="32"/>
      <c r="VNI58" s="8"/>
      <c r="VNJ58" s="6"/>
      <c r="VNK58" s="57"/>
      <c r="VNL58" s="57"/>
      <c r="VNM58" s="8"/>
      <c r="VNN58" s="8"/>
      <c r="VNO58" s="32"/>
      <c r="VNP58" s="8"/>
      <c r="VNQ58" s="6"/>
      <c r="VNR58" s="57"/>
      <c r="VNS58" s="57"/>
      <c r="VNT58" s="8"/>
      <c r="VNU58" s="8"/>
      <c r="VNV58" s="32"/>
      <c r="VNW58" s="8"/>
      <c r="VNX58" s="6"/>
      <c r="VNY58" s="57"/>
      <c r="VNZ58" s="57"/>
      <c r="VOA58" s="8"/>
      <c r="VOB58" s="8"/>
      <c r="VOC58" s="32"/>
      <c r="VOD58" s="8"/>
      <c r="VOE58" s="6"/>
      <c r="VOF58" s="57"/>
      <c r="VOG58" s="57"/>
      <c r="VOH58" s="8"/>
      <c r="VOI58" s="8"/>
      <c r="VOJ58" s="32"/>
      <c r="VOK58" s="8"/>
      <c r="VOL58" s="6"/>
      <c r="VOM58" s="57"/>
      <c r="VON58" s="57"/>
      <c r="VOO58" s="8"/>
      <c r="VOP58" s="8"/>
      <c r="VOQ58" s="32"/>
      <c r="VOR58" s="8"/>
      <c r="VOS58" s="6"/>
      <c r="VOT58" s="57"/>
      <c r="VOU58" s="57"/>
      <c r="VOV58" s="8"/>
      <c r="VOW58" s="8"/>
      <c r="VOX58" s="32"/>
      <c r="VOY58" s="8"/>
      <c r="VOZ58" s="6"/>
      <c r="VPA58" s="57"/>
      <c r="VPB58" s="57"/>
      <c r="VPC58" s="8"/>
      <c r="VPD58" s="8"/>
      <c r="VPE58" s="32"/>
      <c r="VPF58" s="8"/>
      <c r="VPG58" s="6"/>
      <c r="VPH58" s="57"/>
      <c r="VPI58" s="57"/>
      <c r="VPJ58" s="8"/>
      <c r="VPK58" s="8"/>
      <c r="VPL58" s="32"/>
      <c r="VPM58" s="8"/>
      <c r="VPN58" s="6"/>
      <c r="VPO58" s="57"/>
      <c r="VPP58" s="57"/>
      <c r="VPQ58" s="8"/>
      <c r="VPR58" s="8"/>
      <c r="VPS58" s="32"/>
      <c r="VPT58" s="8"/>
      <c r="VPU58" s="6"/>
      <c r="VPV58" s="57"/>
      <c r="VPW58" s="57"/>
      <c r="VPX58" s="8"/>
      <c r="VPY58" s="8"/>
      <c r="VPZ58" s="32"/>
      <c r="VQA58" s="8"/>
      <c r="VQB58" s="6"/>
      <c r="VQC58" s="57"/>
      <c r="VQD58" s="57"/>
      <c r="VQE58" s="8"/>
      <c r="VQF58" s="8"/>
      <c r="VQG58" s="32"/>
      <c r="VQH58" s="8"/>
      <c r="VQI58" s="6"/>
      <c r="VQJ58" s="57"/>
      <c r="VQK58" s="57"/>
      <c r="VQL58" s="8"/>
      <c r="VQM58" s="8"/>
      <c r="VQN58" s="32"/>
      <c r="VQO58" s="8"/>
      <c r="VQP58" s="6"/>
      <c r="VQQ58" s="57"/>
      <c r="VQR58" s="57"/>
      <c r="VQS58" s="8"/>
      <c r="VQT58" s="8"/>
      <c r="VQU58" s="32"/>
      <c r="VQV58" s="8"/>
      <c r="VQW58" s="6"/>
      <c r="VQX58" s="57"/>
      <c r="VQY58" s="57"/>
      <c r="VQZ58" s="8"/>
      <c r="VRA58" s="8"/>
      <c r="VRB58" s="32"/>
      <c r="VRC58" s="8"/>
      <c r="VRD58" s="6"/>
      <c r="VRE58" s="57"/>
      <c r="VRF58" s="57"/>
      <c r="VRG58" s="8"/>
      <c r="VRH58" s="8"/>
      <c r="VRI58" s="32"/>
      <c r="VRJ58" s="8"/>
      <c r="VRK58" s="6"/>
      <c r="VRL58" s="57"/>
      <c r="VRM58" s="57"/>
      <c r="VRN58" s="8"/>
      <c r="VRO58" s="8"/>
      <c r="VRP58" s="32"/>
      <c r="VRQ58" s="8"/>
      <c r="VRR58" s="6"/>
      <c r="VRS58" s="57"/>
      <c r="VRT58" s="57"/>
      <c r="VRU58" s="8"/>
      <c r="VRV58" s="8"/>
      <c r="VRW58" s="32"/>
      <c r="VRX58" s="8"/>
      <c r="VRY58" s="6"/>
      <c r="VRZ58" s="57"/>
      <c r="VSA58" s="57"/>
      <c r="VSB58" s="8"/>
      <c r="VSC58" s="8"/>
      <c r="VSD58" s="32"/>
      <c r="VSE58" s="8"/>
      <c r="VSF58" s="6"/>
      <c r="VSG58" s="57"/>
      <c r="VSH58" s="57"/>
      <c r="VSI58" s="8"/>
      <c r="VSJ58" s="8"/>
      <c r="VSK58" s="32"/>
      <c r="VSL58" s="8"/>
      <c r="VSM58" s="6"/>
      <c r="VSN58" s="57"/>
      <c r="VSO58" s="57"/>
      <c r="VSP58" s="8"/>
      <c r="VSQ58" s="8"/>
      <c r="VSR58" s="32"/>
      <c r="VSS58" s="8"/>
      <c r="VST58" s="6"/>
      <c r="VSU58" s="57"/>
      <c r="VSV58" s="57"/>
      <c r="VSW58" s="8"/>
      <c r="VSX58" s="8"/>
      <c r="VSY58" s="32"/>
      <c r="VSZ58" s="8"/>
      <c r="VTA58" s="6"/>
      <c r="VTB58" s="57"/>
      <c r="VTC58" s="57"/>
      <c r="VTD58" s="8"/>
      <c r="VTE58" s="8"/>
      <c r="VTF58" s="32"/>
      <c r="VTG58" s="8"/>
      <c r="VTH58" s="6"/>
      <c r="VTI58" s="57"/>
      <c r="VTJ58" s="57"/>
      <c r="VTK58" s="8"/>
      <c r="VTL58" s="8"/>
      <c r="VTM58" s="32"/>
      <c r="VTN58" s="8"/>
      <c r="VTO58" s="6"/>
      <c r="VTP58" s="57"/>
      <c r="VTQ58" s="57"/>
      <c r="VTR58" s="8"/>
      <c r="VTS58" s="8"/>
      <c r="VTT58" s="32"/>
      <c r="VTU58" s="8"/>
      <c r="VTV58" s="6"/>
      <c r="VTW58" s="57"/>
      <c r="VTX58" s="57"/>
      <c r="VTY58" s="8"/>
      <c r="VTZ58" s="8"/>
      <c r="VUA58" s="32"/>
      <c r="VUB58" s="8"/>
      <c r="VUC58" s="6"/>
      <c r="VUD58" s="57"/>
      <c r="VUE58" s="57"/>
      <c r="VUF58" s="8"/>
      <c r="VUG58" s="8"/>
      <c r="VUH58" s="32"/>
      <c r="VUI58" s="8"/>
      <c r="VUJ58" s="6"/>
      <c r="VUK58" s="57"/>
      <c r="VUL58" s="57"/>
      <c r="VUM58" s="8"/>
      <c r="VUN58" s="8"/>
      <c r="VUO58" s="32"/>
      <c r="VUP58" s="8"/>
      <c r="VUQ58" s="6"/>
      <c r="VUR58" s="57"/>
      <c r="VUS58" s="57"/>
      <c r="VUT58" s="8"/>
      <c r="VUU58" s="8"/>
      <c r="VUV58" s="32"/>
      <c r="VUW58" s="8"/>
      <c r="VUX58" s="6"/>
      <c r="VUY58" s="57"/>
      <c r="VUZ58" s="57"/>
      <c r="VVA58" s="8"/>
      <c r="VVB58" s="8"/>
      <c r="VVC58" s="32"/>
      <c r="VVD58" s="8"/>
      <c r="VVE58" s="6"/>
      <c r="VVF58" s="57"/>
      <c r="VVG58" s="57"/>
      <c r="VVH58" s="8"/>
      <c r="VVI58" s="8"/>
      <c r="VVJ58" s="32"/>
      <c r="VVK58" s="8"/>
      <c r="VVL58" s="6"/>
      <c r="VVM58" s="57"/>
      <c r="VVN58" s="57"/>
      <c r="VVO58" s="8"/>
      <c r="VVP58" s="8"/>
      <c r="VVQ58" s="32"/>
      <c r="VVR58" s="8"/>
      <c r="VVS58" s="6"/>
      <c r="VVT58" s="57"/>
      <c r="VVU58" s="57"/>
      <c r="VVV58" s="8"/>
      <c r="VVW58" s="8"/>
      <c r="VVX58" s="32"/>
      <c r="VVY58" s="8"/>
      <c r="VVZ58" s="6"/>
      <c r="VWA58" s="57"/>
      <c r="VWB58" s="57"/>
      <c r="VWC58" s="8"/>
      <c r="VWD58" s="8"/>
      <c r="VWE58" s="32"/>
      <c r="VWF58" s="8"/>
      <c r="VWG58" s="6"/>
      <c r="VWH58" s="57"/>
      <c r="VWI58" s="57"/>
      <c r="VWJ58" s="8"/>
      <c r="VWK58" s="8"/>
      <c r="VWL58" s="32"/>
      <c r="VWM58" s="8"/>
      <c r="VWN58" s="6"/>
      <c r="VWO58" s="57"/>
      <c r="VWP58" s="57"/>
      <c r="VWQ58" s="8"/>
      <c r="VWR58" s="8"/>
      <c r="VWS58" s="32"/>
      <c r="VWT58" s="8"/>
      <c r="VWU58" s="6"/>
      <c r="VWV58" s="57"/>
      <c r="VWW58" s="57"/>
      <c r="VWX58" s="8"/>
      <c r="VWY58" s="8"/>
      <c r="VWZ58" s="32"/>
      <c r="VXA58" s="8"/>
      <c r="VXB58" s="6"/>
      <c r="VXC58" s="57"/>
      <c r="VXD58" s="57"/>
      <c r="VXE58" s="8"/>
      <c r="VXF58" s="8"/>
      <c r="VXG58" s="32"/>
      <c r="VXH58" s="8"/>
      <c r="VXI58" s="6"/>
      <c r="VXJ58" s="57"/>
      <c r="VXK58" s="57"/>
      <c r="VXL58" s="8"/>
      <c r="VXM58" s="8"/>
      <c r="VXN58" s="32"/>
      <c r="VXO58" s="8"/>
      <c r="VXP58" s="6"/>
      <c r="VXQ58" s="57"/>
      <c r="VXR58" s="57"/>
      <c r="VXS58" s="8"/>
      <c r="VXT58" s="8"/>
      <c r="VXU58" s="32"/>
      <c r="VXV58" s="8"/>
      <c r="VXW58" s="6"/>
      <c r="VXX58" s="57"/>
      <c r="VXY58" s="57"/>
      <c r="VXZ58" s="8"/>
      <c r="VYA58" s="8"/>
      <c r="VYB58" s="32"/>
      <c r="VYC58" s="8"/>
      <c r="VYD58" s="6"/>
      <c r="VYE58" s="57"/>
      <c r="VYF58" s="57"/>
      <c r="VYG58" s="8"/>
      <c r="VYH58" s="8"/>
      <c r="VYI58" s="32"/>
      <c r="VYJ58" s="8"/>
      <c r="VYK58" s="6"/>
      <c r="VYL58" s="57"/>
      <c r="VYM58" s="57"/>
      <c r="VYN58" s="8"/>
      <c r="VYO58" s="8"/>
      <c r="VYP58" s="32"/>
      <c r="VYQ58" s="8"/>
      <c r="VYR58" s="6"/>
      <c r="VYS58" s="57"/>
      <c r="VYT58" s="57"/>
      <c r="VYU58" s="8"/>
      <c r="VYV58" s="8"/>
      <c r="VYW58" s="32"/>
      <c r="VYX58" s="8"/>
      <c r="VYY58" s="6"/>
      <c r="VYZ58" s="57"/>
      <c r="VZA58" s="57"/>
      <c r="VZB58" s="8"/>
      <c r="VZC58" s="8"/>
      <c r="VZD58" s="32"/>
      <c r="VZE58" s="8"/>
      <c r="VZF58" s="6"/>
      <c r="VZG58" s="57"/>
      <c r="VZH58" s="57"/>
      <c r="VZI58" s="8"/>
      <c r="VZJ58" s="8"/>
      <c r="VZK58" s="32"/>
      <c r="VZL58" s="8"/>
      <c r="VZM58" s="6"/>
      <c r="VZN58" s="57"/>
      <c r="VZO58" s="57"/>
      <c r="VZP58" s="8"/>
      <c r="VZQ58" s="8"/>
      <c r="VZR58" s="32"/>
      <c r="VZS58" s="8"/>
      <c r="VZT58" s="6"/>
      <c r="VZU58" s="57"/>
      <c r="VZV58" s="57"/>
      <c r="VZW58" s="8"/>
      <c r="VZX58" s="8"/>
      <c r="VZY58" s="32"/>
      <c r="VZZ58" s="8"/>
      <c r="WAA58" s="6"/>
      <c r="WAB58" s="57"/>
      <c r="WAC58" s="57"/>
      <c r="WAD58" s="8"/>
      <c r="WAE58" s="8"/>
      <c r="WAF58" s="32"/>
      <c r="WAG58" s="8"/>
      <c r="WAH58" s="6"/>
      <c r="WAI58" s="57"/>
      <c r="WAJ58" s="57"/>
      <c r="WAK58" s="8"/>
      <c r="WAL58" s="8"/>
      <c r="WAM58" s="32"/>
      <c r="WAN58" s="8"/>
      <c r="WAO58" s="6"/>
      <c r="WAP58" s="57"/>
      <c r="WAQ58" s="57"/>
      <c r="WAR58" s="8"/>
      <c r="WAS58" s="8"/>
      <c r="WAT58" s="32"/>
      <c r="WAU58" s="8"/>
      <c r="WAV58" s="6"/>
      <c r="WAW58" s="57"/>
      <c r="WAX58" s="57"/>
      <c r="WAY58" s="8"/>
      <c r="WAZ58" s="8"/>
      <c r="WBA58" s="32"/>
      <c r="WBB58" s="8"/>
      <c r="WBC58" s="6"/>
      <c r="WBD58" s="57"/>
      <c r="WBE58" s="57"/>
      <c r="WBF58" s="8"/>
      <c r="WBG58" s="8"/>
      <c r="WBH58" s="32"/>
      <c r="WBI58" s="8"/>
      <c r="WBJ58" s="6"/>
      <c r="WBK58" s="57"/>
      <c r="WBL58" s="57"/>
      <c r="WBM58" s="8"/>
      <c r="WBN58" s="8"/>
      <c r="WBO58" s="32"/>
      <c r="WBP58" s="8"/>
      <c r="WBQ58" s="6"/>
      <c r="WBR58" s="57"/>
      <c r="WBS58" s="57"/>
      <c r="WBT58" s="8"/>
      <c r="WBU58" s="8"/>
      <c r="WBV58" s="32"/>
      <c r="WBW58" s="8"/>
      <c r="WBX58" s="6"/>
      <c r="WBY58" s="57"/>
      <c r="WBZ58" s="57"/>
      <c r="WCA58" s="8"/>
      <c r="WCB58" s="8"/>
      <c r="WCC58" s="32"/>
      <c r="WCD58" s="8"/>
      <c r="WCE58" s="6"/>
      <c r="WCF58" s="57"/>
      <c r="WCG58" s="57"/>
      <c r="WCH58" s="8"/>
      <c r="WCI58" s="8"/>
      <c r="WCJ58" s="32"/>
      <c r="WCK58" s="8"/>
      <c r="WCL58" s="6"/>
      <c r="WCM58" s="57"/>
      <c r="WCN58" s="57"/>
      <c r="WCO58" s="8"/>
      <c r="WCP58" s="8"/>
      <c r="WCQ58" s="32"/>
      <c r="WCR58" s="8"/>
      <c r="WCS58" s="6"/>
      <c r="WCT58" s="57"/>
      <c r="WCU58" s="57"/>
      <c r="WCV58" s="8"/>
      <c r="WCW58" s="8"/>
      <c r="WCX58" s="32"/>
      <c r="WCY58" s="8"/>
      <c r="WCZ58" s="6"/>
      <c r="WDA58" s="57"/>
      <c r="WDB58" s="57"/>
      <c r="WDC58" s="8"/>
      <c r="WDD58" s="8"/>
      <c r="WDE58" s="32"/>
      <c r="WDF58" s="8"/>
      <c r="WDG58" s="6"/>
      <c r="WDH58" s="57"/>
      <c r="WDI58" s="57"/>
      <c r="WDJ58" s="8"/>
      <c r="WDK58" s="8"/>
      <c r="WDL58" s="32"/>
      <c r="WDM58" s="8"/>
      <c r="WDN58" s="6"/>
      <c r="WDO58" s="57"/>
      <c r="WDP58" s="57"/>
      <c r="WDQ58" s="8"/>
      <c r="WDR58" s="8"/>
      <c r="WDS58" s="32"/>
      <c r="WDT58" s="8"/>
      <c r="WDU58" s="6"/>
      <c r="WDV58" s="57"/>
      <c r="WDW58" s="57"/>
      <c r="WDX58" s="8"/>
      <c r="WDY58" s="8"/>
      <c r="WDZ58" s="32"/>
      <c r="WEA58" s="8"/>
      <c r="WEB58" s="6"/>
      <c r="WEC58" s="57"/>
      <c r="WED58" s="57"/>
      <c r="WEE58" s="8"/>
      <c r="WEF58" s="8"/>
      <c r="WEG58" s="32"/>
      <c r="WEH58" s="8"/>
      <c r="WEI58" s="6"/>
      <c r="WEJ58" s="57"/>
      <c r="WEK58" s="57"/>
      <c r="WEL58" s="8"/>
      <c r="WEM58" s="8"/>
      <c r="WEN58" s="32"/>
      <c r="WEO58" s="8"/>
      <c r="WEP58" s="6"/>
      <c r="WEQ58" s="57"/>
      <c r="WER58" s="57"/>
      <c r="WES58" s="8"/>
      <c r="WET58" s="8"/>
      <c r="WEU58" s="32"/>
      <c r="WEV58" s="8"/>
      <c r="WEW58" s="6"/>
      <c r="WEX58" s="57"/>
      <c r="WEY58" s="57"/>
      <c r="WEZ58" s="8"/>
      <c r="WFA58" s="8"/>
      <c r="WFB58" s="32"/>
      <c r="WFC58" s="8"/>
      <c r="WFD58" s="6"/>
      <c r="WFE58" s="57"/>
      <c r="WFF58" s="57"/>
      <c r="WFG58" s="8"/>
      <c r="WFH58" s="8"/>
      <c r="WFI58" s="32"/>
      <c r="WFJ58" s="8"/>
      <c r="WFK58" s="6"/>
      <c r="WFL58" s="57"/>
      <c r="WFM58" s="57"/>
      <c r="WFN58" s="8"/>
      <c r="WFO58" s="8"/>
      <c r="WFP58" s="32"/>
      <c r="WFQ58" s="8"/>
      <c r="WFR58" s="6"/>
      <c r="WFS58" s="57"/>
      <c r="WFT58" s="57"/>
      <c r="WFU58" s="8"/>
      <c r="WFV58" s="8"/>
      <c r="WFW58" s="32"/>
      <c r="WFX58" s="8"/>
      <c r="WFY58" s="6"/>
      <c r="WFZ58" s="57"/>
      <c r="WGA58" s="57"/>
      <c r="WGB58" s="8"/>
      <c r="WGC58" s="8"/>
      <c r="WGD58" s="32"/>
      <c r="WGE58" s="8"/>
      <c r="WGF58" s="6"/>
      <c r="WGG58" s="57"/>
      <c r="WGH58" s="57"/>
      <c r="WGI58" s="8"/>
      <c r="WGJ58" s="8"/>
      <c r="WGK58" s="32"/>
      <c r="WGL58" s="8"/>
      <c r="WGM58" s="6"/>
      <c r="WGN58" s="57"/>
      <c r="WGO58" s="57"/>
      <c r="WGP58" s="8"/>
      <c r="WGQ58" s="8"/>
      <c r="WGR58" s="32"/>
      <c r="WGS58" s="8"/>
      <c r="WGT58" s="6"/>
      <c r="WGU58" s="57"/>
      <c r="WGV58" s="57"/>
      <c r="WGW58" s="8"/>
      <c r="WGX58" s="8"/>
      <c r="WGY58" s="32"/>
      <c r="WGZ58" s="8"/>
      <c r="WHA58" s="6"/>
      <c r="WHB58" s="57"/>
      <c r="WHC58" s="57"/>
      <c r="WHD58" s="8"/>
      <c r="WHE58" s="8"/>
      <c r="WHF58" s="32"/>
      <c r="WHG58" s="8"/>
      <c r="WHH58" s="6"/>
      <c r="WHI58" s="57"/>
      <c r="WHJ58" s="57"/>
      <c r="WHK58" s="8"/>
      <c r="WHL58" s="8"/>
      <c r="WHM58" s="32"/>
      <c r="WHN58" s="8"/>
      <c r="WHO58" s="6"/>
      <c r="WHP58" s="57"/>
      <c r="WHQ58" s="57"/>
      <c r="WHR58" s="8"/>
      <c r="WHS58" s="8"/>
      <c r="WHT58" s="32"/>
      <c r="WHU58" s="8"/>
      <c r="WHV58" s="6"/>
      <c r="WHW58" s="57"/>
      <c r="WHX58" s="57"/>
      <c r="WHY58" s="8"/>
      <c r="WHZ58" s="8"/>
      <c r="WIA58" s="32"/>
      <c r="WIB58" s="8"/>
      <c r="WIC58" s="6"/>
      <c r="WID58" s="57"/>
      <c r="WIE58" s="57"/>
      <c r="WIF58" s="8"/>
      <c r="WIG58" s="8"/>
      <c r="WIH58" s="32"/>
      <c r="WII58" s="8"/>
      <c r="WIJ58" s="6"/>
      <c r="WIK58" s="57"/>
      <c r="WIL58" s="57"/>
      <c r="WIM58" s="8"/>
      <c r="WIN58" s="8"/>
      <c r="WIO58" s="32"/>
      <c r="WIP58" s="8"/>
      <c r="WIQ58" s="6"/>
      <c r="WIR58" s="57"/>
      <c r="WIS58" s="57"/>
      <c r="WIT58" s="8"/>
      <c r="WIU58" s="8"/>
      <c r="WIV58" s="32"/>
      <c r="WIW58" s="8"/>
      <c r="WIX58" s="6"/>
      <c r="WIY58" s="57"/>
      <c r="WIZ58" s="57"/>
      <c r="WJA58" s="8"/>
      <c r="WJB58" s="8"/>
      <c r="WJC58" s="32"/>
      <c r="WJD58" s="8"/>
      <c r="WJE58" s="6"/>
      <c r="WJF58" s="57"/>
      <c r="WJG58" s="57"/>
      <c r="WJH58" s="8"/>
      <c r="WJI58" s="8"/>
      <c r="WJJ58" s="32"/>
      <c r="WJK58" s="8"/>
      <c r="WJL58" s="6"/>
      <c r="WJM58" s="57"/>
      <c r="WJN58" s="57"/>
      <c r="WJO58" s="8"/>
      <c r="WJP58" s="8"/>
      <c r="WJQ58" s="32"/>
      <c r="WJR58" s="8"/>
      <c r="WJS58" s="6"/>
      <c r="WJT58" s="57"/>
      <c r="WJU58" s="57"/>
      <c r="WJV58" s="8"/>
      <c r="WJW58" s="8"/>
      <c r="WJX58" s="32"/>
      <c r="WJY58" s="8"/>
      <c r="WJZ58" s="6"/>
      <c r="WKA58" s="57"/>
      <c r="WKB58" s="57"/>
      <c r="WKC58" s="8"/>
      <c r="WKD58" s="8"/>
      <c r="WKE58" s="32"/>
      <c r="WKF58" s="8"/>
      <c r="WKG58" s="6"/>
      <c r="WKH58" s="57"/>
      <c r="WKI58" s="57"/>
      <c r="WKJ58" s="8"/>
      <c r="WKK58" s="8"/>
      <c r="WKL58" s="32"/>
      <c r="WKM58" s="8"/>
      <c r="WKN58" s="6"/>
      <c r="WKO58" s="57"/>
      <c r="WKP58" s="57"/>
      <c r="WKQ58" s="8"/>
      <c r="WKR58" s="8"/>
      <c r="WKS58" s="32"/>
      <c r="WKT58" s="8"/>
      <c r="WKU58" s="6"/>
      <c r="WKV58" s="57"/>
      <c r="WKW58" s="57"/>
      <c r="WKX58" s="8"/>
      <c r="WKY58" s="8"/>
      <c r="WKZ58" s="32"/>
      <c r="WLA58" s="8"/>
      <c r="WLB58" s="6"/>
      <c r="WLC58" s="57"/>
      <c r="WLD58" s="57"/>
      <c r="WLE58" s="8"/>
      <c r="WLF58" s="8"/>
      <c r="WLG58" s="32"/>
      <c r="WLH58" s="8"/>
      <c r="WLI58" s="6"/>
      <c r="WLJ58" s="57"/>
      <c r="WLK58" s="57"/>
      <c r="WLL58" s="8"/>
      <c r="WLM58" s="8"/>
      <c r="WLN58" s="32"/>
      <c r="WLO58" s="8"/>
      <c r="WLP58" s="6"/>
      <c r="WLQ58" s="57"/>
      <c r="WLR58" s="57"/>
      <c r="WLS58" s="8"/>
      <c r="WLT58" s="8"/>
      <c r="WLU58" s="32"/>
      <c r="WLV58" s="8"/>
      <c r="WLW58" s="6"/>
      <c r="WLX58" s="57"/>
      <c r="WLY58" s="57"/>
      <c r="WLZ58" s="8"/>
      <c r="WMA58" s="8"/>
      <c r="WMB58" s="32"/>
      <c r="WMC58" s="8"/>
      <c r="WMD58" s="6"/>
      <c r="WME58" s="57"/>
      <c r="WMF58" s="57"/>
      <c r="WMG58" s="8"/>
      <c r="WMH58" s="8"/>
      <c r="WMI58" s="32"/>
      <c r="WMJ58" s="8"/>
      <c r="WMK58" s="6"/>
      <c r="WML58" s="57"/>
      <c r="WMM58" s="57"/>
      <c r="WMN58" s="8"/>
      <c r="WMO58" s="8"/>
      <c r="WMP58" s="32"/>
      <c r="WMQ58" s="8"/>
      <c r="WMR58" s="6"/>
      <c r="WMS58" s="57"/>
      <c r="WMT58" s="57"/>
      <c r="WMU58" s="8"/>
      <c r="WMV58" s="8"/>
      <c r="WMW58" s="32"/>
      <c r="WMX58" s="8"/>
      <c r="WMY58" s="6"/>
      <c r="WMZ58" s="57"/>
      <c r="WNA58" s="57"/>
      <c r="WNB58" s="8"/>
      <c r="WNC58" s="8"/>
      <c r="WND58" s="32"/>
      <c r="WNE58" s="8"/>
      <c r="WNF58" s="6"/>
      <c r="WNG58" s="57"/>
      <c r="WNH58" s="57"/>
      <c r="WNI58" s="8"/>
      <c r="WNJ58" s="8"/>
      <c r="WNK58" s="32"/>
      <c r="WNL58" s="8"/>
      <c r="WNM58" s="6"/>
      <c r="WNN58" s="57"/>
      <c r="WNO58" s="57"/>
      <c r="WNP58" s="8"/>
      <c r="WNQ58" s="8"/>
      <c r="WNR58" s="32"/>
      <c r="WNS58" s="8"/>
      <c r="WNT58" s="6"/>
      <c r="WNU58" s="57"/>
      <c r="WNV58" s="57"/>
      <c r="WNW58" s="8"/>
      <c r="WNX58" s="8"/>
      <c r="WNY58" s="32"/>
      <c r="WNZ58" s="8"/>
      <c r="WOA58" s="6"/>
      <c r="WOB58" s="57"/>
      <c r="WOC58" s="57"/>
      <c r="WOD58" s="8"/>
      <c r="WOE58" s="8"/>
      <c r="WOF58" s="32"/>
      <c r="WOG58" s="8"/>
      <c r="WOH58" s="6"/>
      <c r="WOI58" s="57"/>
      <c r="WOJ58" s="57"/>
      <c r="WOK58" s="8"/>
      <c r="WOL58" s="8"/>
      <c r="WOM58" s="32"/>
      <c r="WON58" s="8"/>
      <c r="WOO58" s="6"/>
      <c r="WOP58" s="57"/>
      <c r="WOQ58" s="57"/>
      <c r="WOR58" s="8"/>
      <c r="WOS58" s="8"/>
      <c r="WOT58" s="32"/>
      <c r="WOU58" s="8"/>
      <c r="WOV58" s="6"/>
      <c r="WOW58" s="57"/>
      <c r="WOX58" s="57"/>
      <c r="WOY58" s="8"/>
      <c r="WOZ58" s="8"/>
      <c r="WPA58" s="32"/>
      <c r="WPB58" s="8"/>
      <c r="WPC58" s="6"/>
      <c r="WPD58" s="57"/>
      <c r="WPE58" s="57"/>
      <c r="WPF58" s="8"/>
      <c r="WPG58" s="8"/>
      <c r="WPH58" s="32"/>
      <c r="WPI58" s="8"/>
      <c r="WPJ58" s="6"/>
      <c r="WPK58" s="57"/>
      <c r="WPL58" s="57"/>
      <c r="WPM58" s="8"/>
      <c r="WPN58" s="8"/>
      <c r="WPO58" s="32"/>
      <c r="WPP58" s="8"/>
      <c r="WPQ58" s="6"/>
      <c r="WPR58" s="57"/>
      <c r="WPS58" s="57"/>
      <c r="WPT58" s="8"/>
      <c r="WPU58" s="8"/>
      <c r="WPV58" s="32"/>
      <c r="WPW58" s="8"/>
      <c r="WPX58" s="6"/>
      <c r="WPY58" s="57"/>
      <c r="WPZ58" s="57"/>
      <c r="WQA58" s="8"/>
      <c r="WQB58" s="8"/>
      <c r="WQC58" s="32"/>
      <c r="WQD58" s="8"/>
      <c r="WQE58" s="6"/>
      <c r="WQF58" s="57"/>
      <c r="WQG58" s="57"/>
      <c r="WQH58" s="8"/>
      <c r="WQI58" s="8"/>
      <c r="WQJ58" s="32"/>
      <c r="WQK58" s="8"/>
      <c r="WQL58" s="6"/>
      <c r="WQM58" s="57"/>
      <c r="WQN58" s="57"/>
      <c r="WQO58" s="8"/>
      <c r="WQP58" s="8"/>
      <c r="WQQ58" s="32"/>
      <c r="WQR58" s="8"/>
      <c r="WQS58" s="6"/>
      <c r="WQT58" s="57"/>
      <c r="WQU58" s="57"/>
      <c r="WQV58" s="8"/>
      <c r="WQW58" s="8"/>
      <c r="WQX58" s="32"/>
      <c r="WQY58" s="8"/>
      <c r="WQZ58" s="6"/>
      <c r="WRA58" s="57"/>
      <c r="WRB58" s="57"/>
      <c r="WRC58" s="8"/>
      <c r="WRD58" s="8"/>
      <c r="WRE58" s="32"/>
      <c r="WRF58" s="8"/>
      <c r="WRG58" s="6"/>
      <c r="WRH58" s="57"/>
      <c r="WRI58" s="57"/>
      <c r="WRJ58" s="8"/>
      <c r="WRK58" s="8"/>
      <c r="WRL58" s="32"/>
      <c r="WRM58" s="8"/>
      <c r="WRN58" s="6"/>
      <c r="WRO58" s="57"/>
      <c r="WRP58" s="57"/>
      <c r="WRQ58" s="8"/>
      <c r="WRR58" s="8"/>
      <c r="WRS58" s="32"/>
      <c r="WRT58" s="8"/>
      <c r="WRU58" s="6"/>
      <c r="WRV58" s="57"/>
      <c r="WRW58" s="57"/>
      <c r="WRX58" s="8"/>
      <c r="WRY58" s="8"/>
      <c r="WRZ58" s="32"/>
      <c r="WSA58" s="8"/>
      <c r="WSB58" s="6"/>
      <c r="WSC58" s="57"/>
      <c r="WSD58" s="57"/>
      <c r="WSE58" s="8"/>
      <c r="WSF58" s="8"/>
      <c r="WSG58" s="32"/>
      <c r="WSH58" s="8"/>
      <c r="WSI58" s="6"/>
      <c r="WSJ58" s="57"/>
      <c r="WSK58" s="57"/>
      <c r="WSL58" s="8"/>
      <c r="WSM58" s="8"/>
      <c r="WSN58" s="32"/>
      <c r="WSO58" s="8"/>
      <c r="WSP58" s="6"/>
      <c r="WSQ58" s="57"/>
      <c r="WSR58" s="57"/>
      <c r="WSS58" s="8"/>
      <c r="WST58" s="8"/>
      <c r="WSU58" s="32"/>
      <c r="WSV58" s="8"/>
      <c r="WSW58" s="6"/>
      <c r="WSX58" s="57"/>
      <c r="WSY58" s="57"/>
      <c r="WSZ58" s="8"/>
      <c r="WTA58" s="8"/>
      <c r="WTB58" s="32"/>
      <c r="WTC58" s="8"/>
      <c r="WTD58" s="6"/>
      <c r="WTE58" s="57"/>
      <c r="WTF58" s="57"/>
      <c r="WTG58" s="8"/>
      <c r="WTH58" s="8"/>
      <c r="WTI58" s="32"/>
      <c r="WTJ58" s="8"/>
      <c r="WTK58" s="6"/>
      <c r="WTL58" s="57"/>
      <c r="WTM58" s="57"/>
      <c r="WTN58" s="8"/>
      <c r="WTO58" s="8"/>
      <c r="WTP58" s="32"/>
      <c r="WTQ58" s="8"/>
      <c r="WTR58" s="6"/>
      <c r="WTS58" s="57"/>
      <c r="WTT58" s="57"/>
      <c r="WTU58" s="8"/>
      <c r="WTV58" s="8"/>
      <c r="WTW58" s="32"/>
      <c r="WTX58" s="8"/>
      <c r="WTY58" s="6"/>
      <c r="WTZ58" s="57"/>
      <c r="WUA58" s="57"/>
      <c r="WUB58" s="8"/>
      <c r="WUC58" s="8"/>
      <c r="WUD58" s="32"/>
      <c r="WUE58" s="8"/>
      <c r="WUF58" s="6"/>
      <c r="WUG58" s="57"/>
      <c r="WUH58" s="57"/>
      <c r="WUI58" s="8"/>
      <c r="WUJ58" s="8"/>
      <c r="WUK58" s="32"/>
      <c r="WUL58" s="8"/>
      <c r="WUM58" s="6"/>
      <c r="WUN58" s="57"/>
      <c r="WUO58" s="57"/>
      <c r="WUP58" s="8"/>
      <c r="WUQ58" s="8"/>
      <c r="WUR58" s="32"/>
      <c r="WUS58" s="8"/>
      <c r="WUT58" s="6"/>
      <c r="WUU58" s="57"/>
      <c r="WUV58" s="57"/>
      <c r="WUW58" s="8"/>
      <c r="WUX58" s="8"/>
      <c r="WUY58" s="32"/>
      <c r="WUZ58" s="8"/>
      <c r="WVA58" s="6"/>
      <c r="WVB58" s="57"/>
      <c r="WVC58" s="57"/>
      <c r="WVD58" s="8"/>
      <c r="WVE58" s="8"/>
      <c r="WVF58" s="32"/>
      <c r="WVG58" s="8"/>
      <c r="WVH58" s="6"/>
      <c r="WVI58" s="57"/>
      <c r="WVJ58" s="57"/>
      <c r="WVK58" s="8"/>
      <c r="WVL58" s="8"/>
      <c r="WVM58" s="32"/>
      <c r="WVN58" s="8"/>
      <c r="WVO58" s="6"/>
      <c r="WVP58" s="57"/>
      <c r="WVQ58" s="57"/>
      <c r="WVR58" s="8"/>
      <c r="WVS58" s="8"/>
      <c r="WVT58" s="32"/>
      <c r="WVU58" s="8"/>
      <c r="WVV58" s="6"/>
      <c r="WVW58" s="57"/>
      <c r="WVX58" s="57"/>
      <c r="WVY58" s="8"/>
      <c r="WVZ58" s="8"/>
      <c r="WWA58" s="32"/>
      <c r="WWB58" s="8"/>
      <c r="WWC58" s="6"/>
      <c r="WWD58" s="57"/>
      <c r="WWE58" s="57"/>
      <c r="WWF58" s="8"/>
      <c r="WWG58" s="8"/>
      <c r="WWH58" s="32"/>
      <c r="WWI58" s="8"/>
      <c r="WWJ58" s="6"/>
      <c r="WWK58" s="57"/>
      <c r="WWL58" s="57"/>
      <c r="WWM58" s="8"/>
      <c r="WWN58" s="8"/>
      <c r="WWO58" s="32"/>
      <c r="WWP58" s="8"/>
      <c r="WWQ58" s="6"/>
      <c r="WWR58" s="57"/>
      <c r="WWS58" s="57"/>
      <c r="WWT58" s="8"/>
      <c r="WWU58" s="8"/>
      <c r="WWV58" s="32"/>
      <c r="WWW58" s="8"/>
      <c r="WWX58" s="6"/>
      <c r="WWY58" s="57"/>
      <c r="WWZ58" s="57"/>
      <c r="WXA58" s="8"/>
      <c r="WXB58" s="8"/>
      <c r="WXC58" s="32"/>
      <c r="WXD58" s="8"/>
      <c r="WXE58" s="6"/>
      <c r="WXF58" s="57"/>
      <c r="WXG58" s="57"/>
      <c r="WXH58" s="8"/>
      <c r="WXI58" s="8"/>
      <c r="WXJ58" s="32"/>
      <c r="WXK58" s="8"/>
      <c r="WXL58" s="6"/>
      <c r="WXM58" s="57"/>
      <c r="WXN58" s="57"/>
      <c r="WXO58" s="8"/>
      <c r="WXP58" s="8"/>
      <c r="WXQ58" s="32"/>
      <c r="WXR58" s="8"/>
      <c r="WXS58" s="6"/>
      <c r="WXT58" s="57"/>
      <c r="WXU58" s="57"/>
      <c r="WXV58" s="8"/>
      <c r="WXW58" s="8"/>
      <c r="WXX58" s="32"/>
      <c r="WXY58" s="8"/>
      <c r="WXZ58" s="6"/>
      <c r="WYA58" s="57"/>
      <c r="WYB58" s="57"/>
      <c r="WYC58" s="8"/>
      <c r="WYD58" s="8"/>
      <c r="WYE58" s="32"/>
      <c r="WYF58" s="8"/>
      <c r="WYG58" s="6"/>
      <c r="WYH58" s="57"/>
      <c r="WYI58" s="57"/>
      <c r="WYJ58" s="8"/>
      <c r="WYK58" s="8"/>
      <c r="WYL58" s="32"/>
      <c r="WYM58" s="8"/>
      <c r="WYN58" s="6"/>
      <c r="WYO58" s="57"/>
      <c r="WYP58" s="57"/>
      <c r="WYQ58" s="8"/>
      <c r="WYR58" s="8"/>
      <c r="WYS58" s="32"/>
      <c r="WYT58" s="8"/>
      <c r="WYU58" s="6"/>
      <c r="WYV58" s="57"/>
      <c r="WYW58" s="57"/>
      <c r="WYX58" s="8"/>
      <c r="WYY58" s="8"/>
      <c r="WYZ58" s="32"/>
      <c r="WZA58" s="8"/>
      <c r="WZB58" s="6"/>
      <c r="WZC58" s="57"/>
      <c r="WZD58" s="57"/>
      <c r="WZE58" s="8"/>
      <c r="WZF58" s="8"/>
      <c r="WZG58" s="32"/>
      <c r="WZH58" s="8"/>
      <c r="WZI58" s="6"/>
      <c r="WZJ58" s="57"/>
      <c r="WZK58" s="57"/>
      <c r="WZL58" s="8"/>
      <c r="WZM58" s="8"/>
      <c r="WZN58" s="32"/>
      <c r="WZO58" s="8"/>
      <c r="WZP58" s="6"/>
      <c r="WZQ58" s="57"/>
      <c r="WZR58" s="57"/>
      <c r="WZS58" s="8"/>
      <c r="WZT58" s="8"/>
      <c r="WZU58" s="32"/>
      <c r="WZV58" s="8"/>
      <c r="WZW58" s="6"/>
      <c r="WZX58" s="57"/>
      <c r="WZY58" s="57"/>
      <c r="WZZ58" s="8"/>
      <c r="XAA58" s="8"/>
      <c r="XAB58" s="32"/>
      <c r="XAC58" s="8"/>
      <c r="XAD58" s="6"/>
      <c r="XAE58" s="57"/>
      <c r="XAF58" s="57"/>
      <c r="XAG58" s="8"/>
      <c r="XAH58" s="8"/>
      <c r="XAI58" s="32"/>
      <c r="XAJ58" s="8"/>
      <c r="XAK58" s="6"/>
      <c r="XAL58" s="57"/>
      <c r="XAM58" s="57"/>
      <c r="XAN58" s="8"/>
      <c r="XAO58" s="8"/>
      <c r="XAP58" s="32"/>
      <c r="XAQ58" s="8"/>
      <c r="XAR58" s="6"/>
      <c r="XAS58" s="57"/>
      <c r="XAT58" s="57"/>
      <c r="XAU58" s="8"/>
      <c r="XAV58" s="8"/>
      <c r="XAW58" s="32"/>
      <c r="XAX58" s="8"/>
      <c r="XAY58" s="6"/>
      <c r="XAZ58" s="57"/>
      <c r="XBA58" s="57"/>
      <c r="XBB58" s="8"/>
      <c r="XBC58" s="8"/>
      <c r="XBD58" s="32"/>
      <c r="XBE58" s="8"/>
      <c r="XBF58" s="6"/>
      <c r="XBG58" s="57"/>
      <c r="XBH58" s="57"/>
      <c r="XBI58" s="8"/>
      <c r="XBJ58" s="8"/>
      <c r="XBK58" s="32"/>
      <c r="XBL58" s="8"/>
      <c r="XBM58" s="6"/>
      <c r="XBN58" s="57"/>
      <c r="XBO58" s="57"/>
      <c r="XBP58" s="8"/>
      <c r="XBQ58" s="8"/>
      <c r="XBR58" s="32"/>
      <c r="XBS58" s="8"/>
      <c r="XBT58" s="6"/>
      <c r="XBU58" s="57"/>
      <c r="XBV58" s="57"/>
      <c r="XBW58" s="8"/>
      <c r="XBX58" s="8"/>
      <c r="XBY58" s="32"/>
      <c r="XBZ58" s="8"/>
      <c r="XCA58" s="6"/>
      <c r="XCB58" s="57"/>
      <c r="XCC58" s="57"/>
      <c r="XCD58" s="8"/>
      <c r="XCE58" s="8"/>
      <c r="XCF58" s="32"/>
      <c r="XCG58" s="8"/>
      <c r="XCH58" s="6"/>
      <c r="XCI58" s="57"/>
      <c r="XCJ58" s="57"/>
      <c r="XCK58" s="8"/>
      <c r="XCL58" s="8"/>
      <c r="XCM58" s="32"/>
      <c r="XCN58" s="8"/>
      <c r="XCO58" s="6"/>
      <c r="XCP58" s="57"/>
      <c r="XCQ58" s="57"/>
      <c r="XCR58" s="8"/>
      <c r="XCS58" s="8"/>
      <c r="XCT58" s="32"/>
      <c r="XCU58" s="8"/>
      <c r="XCV58" s="6"/>
      <c r="XCW58" s="57"/>
      <c r="XCX58" s="57"/>
      <c r="XCY58" s="8"/>
      <c r="XCZ58" s="8"/>
      <c r="XDA58" s="32"/>
      <c r="XDB58" s="8"/>
      <c r="XDC58" s="6"/>
      <c r="XDD58" s="57"/>
      <c r="XDE58" s="57"/>
      <c r="XDF58" s="8"/>
      <c r="XDG58" s="8"/>
      <c r="XDH58" s="32"/>
      <c r="XDI58" s="8"/>
      <c r="XDJ58" s="6"/>
      <c r="XDK58" s="57"/>
      <c r="XDL58" s="57"/>
      <c r="XDM58" s="8"/>
      <c r="XDN58" s="8"/>
      <c r="XDO58" s="32"/>
      <c r="XDP58" s="8"/>
      <c r="XDQ58" s="6"/>
      <c r="XDR58" s="57"/>
      <c r="XDS58" s="57"/>
      <c r="XDT58" s="8"/>
      <c r="XDU58" s="8"/>
      <c r="XDV58" s="32"/>
      <c r="XDW58" s="8"/>
      <c r="XDX58" s="6"/>
      <c r="XDY58" s="57"/>
      <c r="XDZ58" s="57"/>
      <c r="XEA58" s="8"/>
      <c r="XEB58" s="8"/>
      <c r="XEC58" s="32"/>
      <c r="XED58" s="8"/>
      <c r="XEE58" s="6"/>
      <c r="XEF58" s="57"/>
      <c r="XEG58" s="57"/>
      <c r="XEH58" s="8"/>
      <c r="XEI58" s="8"/>
      <c r="XEJ58" s="32"/>
      <c r="XEK58" s="8"/>
      <c r="XEL58" s="6"/>
      <c r="XEM58" s="57"/>
      <c r="XEN58" s="57"/>
      <c r="XEO58" s="8"/>
      <c r="XEP58" s="8"/>
      <c r="XEQ58" s="32"/>
      <c r="XER58" s="8"/>
      <c r="XES58" s="6"/>
      <c r="XET58" s="57"/>
      <c r="XEU58" s="57"/>
      <c r="XEV58" s="8"/>
      <c r="XEW58" s="8"/>
      <c r="XEX58" s="32"/>
      <c r="XEY58" s="8"/>
      <c r="XEZ58" s="6"/>
      <c r="XFA58" s="57"/>
      <c r="XFB58" s="57"/>
      <c r="XFC58" s="8"/>
      <c r="XFD58" s="8"/>
    </row>
    <row r="59" spans="1:16384" s="15" customFormat="1" ht="14.5" x14ac:dyDescent="0.35"/>
    <row r="60" spans="1:16384" s="15" customFormat="1" ht="15" thickBot="1" x14ac:dyDescent="0.4">
      <c r="A60" s="478" t="s">
        <v>1045</v>
      </c>
      <c r="B60" s="478" t="s">
        <v>1046</v>
      </c>
      <c r="D60" s="102"/>
      <c r="G60" s="102" t="s">
        <v>598</v>
      </c>
    </row>
    <row r="61" spans="1:16384" s="56" customFormat="1" ht="14.5" thickTop="1" x14ac:dyDescent="0.35">
      <c r="A61" s="1636"/>
      <c r="B61" s="1636"/>
      <c r="C61" s="1635" t="s">
        <v>108</v>
      </c>
      <c r="D61" s="1635"/>
      <c r="E61" s="32"/>
      <c r="F61" s="1635" t="s">
        <v>186</v>
      </c>
      <c r="G61" s="1635" t="e">
        <v>#REF!</v>
      </c>
    </row>
    <row r="62" spans="1:16384" s="56" customFormat="1" x14ac:dyDescent="0.35">
      <c r="A62" s="1637"/>
      <c r="B62" s="1637"/>
      <c r="C62" s="886" t="s">
        <v>1607</v>
      </c>
      <c r="D62" s="887" t="s">
        <v>1554</v>
      </c>
      <c r="E62" s="32"/>
      <c r="F62" s="886" t="s">
        <v>1607</v>
      </c>
      <c r="G62" s="887" t="s">
        <v>1554</v>
      </c>
    </row>
    <row r="63" spans="1:16384" s="56" customFormat="1" x14ac:dyDescent="0.35">
      <c r="A63" s="99"/>
      <c r="B63" s="99"/>
      <c r="C63" s="396"/>
      <c r="D63" s="99"/>
      <c r="E63" s="32"/>
      <c r="F63" s="135"/>
      <c r="G63" s="136"/>
    </row>
    <row r="64" spans="1:16384" s="15" customFormat="1" ht="14.5" x14ac:dyDescent="0.35">
      <c r="A64" s="888" t="s">
        <v>112</v>
      </c>
      <c r="B64" s="888" t="s">
        <v>1047</v>
      </c>
      <c r="C64" s="889"/>
      <c r="D64" s="888"/>
      <c r="E64" s="32"/>
      <c r="F64" s="889"/>
      <c r="G64" s="890"/>
    </row>
    <row r="65" spans="1:8" s="56" customFormat="1" x14ac:dyDescent="0.35">
      <c r="A65" s="891" t="s">
        <v>1048</v>
      </c>
      <c r="B65" s="891" t="s">
        <v>163</v>
      </c>
      <c r="C65" s="142">
        <v>0</v>
      </c>
      <c r="D65" s="244">
        <v>0</v>
      </c>
      <c r="E65" s="32"/>
      <c r="F65" s="892">
        <v>439901</v>
      </c>
      <c r="G65" s="893">
        <v>445553</v>
      </c>
    </row>
    <row r="66" spans="1:8" s="56" customFormat="1" x14ac:dyDescent="0.35">
      <c r="A66" s="995" t="s">
        <v>167</v>
      </c>
      <c r="B66" s="996" t="s">
        <v>167</v>
      </c>
      <c r="C66" s="142">
        <v>0</v>
      </c>
      <c r="D66" s="244">
        <v>0</v>
      </c>
      <c r="E66" s="32"/>
      <c r="F66" s="892">
        <v>6810</v>
      </c>
      <c r="G66" s="893">
        <v>6960</v>
      </c>
    </row>
    <row r="67" spans="1:8" s="56" customFormat="1" x14ac:dyDescent="0.35">
      <c r="A67" s="995" t="s">
        <v>170</v>
      </c>
      <c r="B67" s="996" t="s">
        <v>170</v>
      </c>
      <c r="C67" s="142">
        <v>0</v>
      </c>
      <c r="D67" s="244">
        <v>0</v>
      </c>
      <c r="E67" s="32"/>
      <c r="F67" s="892">
        <v>10110</v>
      </c>
      <c r="G67" s="893">
        <v>10888</v>
      </c>
    </row>
    <row r="68" spans="1:8" s="56" customFormat="1" x14ac:dyDescent="0.35">
      <c r="A68" s="894" t="s">
        <v>727</v>
      </c>
      <c r="B68" s="894" t="s">
        <v>433</v>
      </c>
      <c r="C68" s="142">
        <v>0</v>
      </c>
      <c r="D68" s="244">
        <v>0</v>
      </c>
      <c r="E68" s="32"/>
      <c r="F68" s="139">
        <v>-365</v>
      </c>
      <c r="G68" s="58">
        <v>-371</v>
      </c>
    </row>
    <row r="69" spans="1:8" s="56" customFormat="1" x14ac:dyDescent="0.35">
      <c r="A69" s="99"/>
      <c r="B69" s="99"/>
      <c r="C69" s="396"/>
      <c r="D69" s="99"/>
      <c r="E69" s="32"/>
      <c r="F69" s="135"/>
      <c r="G69" s="136"/>
    </row>
    <row r="70" spans="1:8" s="15" customFormat="1" ht="14.5" x14ac:dyDescent="0.35">
      <c r="A70" s="888" t="s">
        <v>1559</v>
      </c>
      <c r="B70" s="888" t="s">
        <v>1560</v>
      </c>
      <c r="C70" s="889"/>
      <c r="D70" s="888"/>
      <c r="E70" s="32"/>
      <c r="F70" s="889"/>
      <c r="G70" s="890"/>
    </row>
    <row r="71" spans="1:8" s="56" customFormat="1" x14ac:dyDescent="0.35">
      <c r="A71" s="1353" t="s">
        <v>1561</v>
      </c>
      <c r="B71" s="891" t="s">
        <v>1561</v>
      </c>
      <c r="C71" s="142">
        <v>7106</v>
      </c>
      <c r="D71" s="244">
        <v>432</v>
      </c>
      <c r="E71" s="32"/>
      <c r="F71" s="892"/>
      <c r="G71" s="893"/>
    </row>
    <row r="72" spans="1:8" s="56" customFormat="1" x14ac:dyDescent="0.35">
      <c r="A72" s="995" t="s">
        <v>1562</v>
      </c>
      <c r="B72" s="996" t="s">
        <v>1562</v>
      </c>
      <c r="C72" s="142">
        <v>6930</v>
      </c>
      <c r="D72" s="244">
        <v>431</v>
      </c>
      <c r="E72" s="32"/>
      <c r="F72" s="892"/>
      <c r="G72" s="893"/>
    </row>
    <row r="73" spans="1:8" s="56" customFormat="1" ht="14.5" thickBot="1" x14ac:dyDescent="0.4">
      <c r="A73" s="894" t="s">
        <v>727</v>
      </c>
      <c r="B73" s="894" t="s">
        <v>433</v>
      </c>
      <c r="C73" s="139">
        <v>-11</v>
      </c>
      <c r="D73" s="244">
        <v>0</v>
      </c>
      <c r="E73" s="32"/>
      <c r="F73" s="892"/>
      <c r="G73" s="893"/>
    </row>
    <row r="74" spans="1:8" s="56" customFormat="1" x14ac:dyDescent="0.35">
      <c r="A74" s="898" t="s">
        <v>779</v>
      </c>
      <c r="B74" s="898" t="s">
        <v>1049</v>
      </c>
      <c r="C74" s="1013">
        <v>14025</v>
      </c>
      <c r="D74" s="900">
        <v>863</v>
      </c>
      <c r="E74" s="32"/>
      <c r="F74" s="899">
        <v>456456</v>
      </c>
      <c r="G74" s="900">
        <v>463030</v>
      </c>
      <c r="H74" s="1271"/>
    </row>
    <row r="75" spans="1:8" s="15" customFormat="1" ht="14.5" x14ac:dyDescent="0.35">
      <c r="A75" s="901"/>
      <c r="B75" s="901"/>
      <c r="C75" s="902"/>
      <c r="D75" s="879"/>
      <c r="E75" s="32"/>
      <c r="F75" s="902"/>
      <c r="G75" s="879"/>
    </row>
    <row r="76" spans="1:8" s="15" customFormat="1" ht="14.5" x14ac:dyDescent="0.35">
      <c r="A76" s="888" t="s">
        <v>778</v>
      </c>
      <c r="B76" s="888" t="s">
        <v>1050</v>
      </c>
      <c r="C76" s="889"/>
      <c r="D76" s="888"/>
      <c r="E76" s="32"/>
      <c r="F76" s="889"/>
      <c r="G76" s="890"/>
    </row>
    <row r="77" spans="1:8" s="56" customFormat="1" x14ac:dyDescent="0.35">
      <c r="A77" s="894" t="s">
        <v>1048</v>
      </c>
      <c r="B77" s="894" t="s">
        <v>163</v>
      </c>
      <c r="C77" s="142">
        <v>0</v>
      </c>
      <c r="D77" s="244">
        <v>0</v>
      </c>
      <c r="E77" s="32"/>
      <c r="F77" s="895">
        <v>100797</v>
      </c>
      <c r="G77" s="896">
        <v>105839</v>
      </c>
    </row>
    <row r="78" spans="1:8" s="56" customFormat="1" x14ac:dyDescent="0.35">
      <c r="A78" s="995" t="s">
        <v>167</v>
      </c>
      <c r="B78" s="996" t="s">
        <v>167</v>
      </c>
      <c r="C78" s="142">
        <v>0</v>
      </c>
      <c r="D78" s="244">
        <v>0</v>
      </c>
      <c r="E78" s="32"/>
      <c r="F78" s="892">
        <v>300</v>
      </c>
      <c r="G78" s="893">
        <v>300</v>
      </c>
    </row>
    <row r="79" spans="1:8" s="56" customFormat="1" x14ac:dyDescent="0.35">
      <c r="A79" s="995" t="s">
        <v>170</v>
      </c>
      <c r="B79" s="996" t="s">
        <v>170</v>
      </c>
      <c r="C79" s="142">
        <v>0</v>
      </c>
      <c r="D79" s="244">
        <v>0</v>
      </c>
      <c r="E79" s="32"/>
      <c r="F79" s="892">
        <v>1555</v>
      </c>
      <c r="G79" s="244">
        <v>1555</v>
      </c>
    </row>
    <row r="80" spans="1:8" s="56" customFormat="1" x14ac:dyDescent="0.35">
      <c r="A80" s="894" t="s">
        <v>727</v>
      </c>
      <c r="B80" s="894" t="s">
        <v>433</v>
      </c>
      <c r="C80" s="142">
        <v>0</v>
      </c>
      <c r="D80" s="244">
        <v>0</v>
      </c>
      <c r="E80" s="32"/>
      <c r="F80" s="139">
        <v>-81</v>
      </c>
      <c r="G80" s="58">
        <v>-85</v>
      </c>
    </row>
    <row r="81" spans="1:8" s="15" customFormat="1" ht="14.5" x14ac:dyDescent="0.35">
      <c r="A81" s="888" t="s">
        <v>115</v>
      </c>
      <c r="B81" s="888" t="s">
        <v>114</v>
      </c>
      <c r="C81" s="889"/>
      <c r="D81" s="888"/>
      <c r="E81" s="32"/>
      <c r="F81" s="903"/>
      <c r="G81" s="890"/>
    </row>
    <row r="82" spans="1:8" s="56" customFormat="1" x14ac:dyDescent="0.35">
      <c r="A82" s="894" t="s">
        <v>1048</v>
      </c>
      <c r="B82" s="894" t="s">
        <v>163</v>
      </c>
      <c r="C82" s="142">
        <v>0</v>
      </c>
      <c r="D82" s="244">
        <v>0</v>
      </c>
      <c r="E82" s="32"/>
      <c r="F82" s="895">
        <v>10000</v>
      </c>
      <c r="G82" s="896">
        <v>1961</v>
      </c>
    </row>
    <row r="83" spans="1:8" s="56" customFormat="1" x14ac:dyDescent="0.35">
      <c r="A83" s="904" t="s">
        <v>167</v>
      </c>
      <c r="B83" s="894" t="s">
        <v>167</v>
      </c>
      <c r="C83" s="142">
        <v>0</v>
      </c>
      <c r="D83" s="244">
        <v>0</v>
      </c>
      <c r="E83" s="32"/>
      <c r="F83" s="895">
        <v>25664</v>
      </c>
      <c r="G83" s="896">
        <v>18965</v>
      </c>
    </row>
    <row r="84" spans="1:8" s="56" customFormat="1" x14ac:dyDescent="0.35">
      <c r="A84" s="904" t="s">
        <v>170</v>
      </c>
      <c r="B84" s="894" t="s">
        <v>170</v>
      </c>
      <c r="C84" s="142">
        <v>0</v>
      </c>
      <c r="D84" s="244">
        <v>0</v>
      </c>
      <c r="E84" s="32"/>
      <c r="F84" s="895">
        <v>15740</v>
      </c>
      <c r="G84" s="896">
        <v>3731</v>
      </c>
    </row>
    <row r="85" spans="1:8" s="56" customFormat="1" x14ac:dyDescent="0.35">
      <c r="A85" s="894" t="s">
        <v>1108</v>
      </c>
      <c r="B85" s="894" t="s">
        <v>754</v>
      </c>
      <c r="C85" s="142">
        <v>0</v>
      </c>
      <c r="D85" s="244">
        <v>0</v>
      </c>
      <c r="E85" s="32"/>
      <c r="F85" s="142">
        <v>44453</v>
      </c>
      <c r="G85" s="896">
        <v>29046</v>
      </c>
    </row>
    <row r="86" spans="1:8" s="56" customFormat="1" x14ac:dyDescent="0.35">
      <c r="A86" s="1412" t="s">
        <v>1652</v>
      </c>
      <c r="B86" s="894" t="s">
        <v>1658</v>
      </c>
      <c r="C86" s="142">
        <v>0</v>
      </c>
      <c r="D86" s="244">
        <v>0</v>
      </c>
      <c r="E86" s="32"/>
      <c r="F86" s="142">
        <v>84</v>
      </c>
      <c r="G86" s="244">
        <v>0</v>
      </c>
    </row>
    <row r="87" spans="1:8" s="56" customFormat="1" x14ac:dyDescent="0.35">
      <c r="A87" s="1412" t="s">
        <v>1653</v>
      </c>
      <c r="B87" s="894" t="s">
        <v>1659</v>
      </c>
      <c r="C87" s="905">
        <v>0</v>
      </c>
      <c r="D87" s="906">
        <v>0</v>
      </c>
      <c r="E87" s="32"/>
      <c r="F87" s="905">
        <v>250</v>
      </c>
      <c r="G87" s="906">
        <v>0</v>
      </c>
    </row>
    <row r="88" spans="1:8" s="56" customFormat="1" x14ac:dyDescent="0.35">
      <c r="A88" s="1412" t="s">
        <v>1654</v>
      </c>
      <c r="B88" s="894" t="s">
        <v>1660</v>
      </c>
      <c r="C88" s="905">
        <v>0</v>
      </c>
      <c r="D88" s="906">
        <v>0</v>
      </c>
      <c r="E88" s="32"/>
      <c r="F88" s="905">
        <v>213</v>
      </c>
      <c r="G88" s="906">
        <v>0</v>
      </c>
    </row>
    <row r="89" spans="1:8" s="56" customFormat="1" x14ac:dyDescent="0.35">
      <c r="A89" s="1412" t="s">
        <v>1655</v>
      </c>
      <c r="B89" s="894" t="s">
        <v>1661</v>
      </c>
      <c r="C89" s="905">
        <v>0</v>
      </c>
      <c r="D89" s="906">
        <v>0</v>
      </c>
      <c r="E89" s="32"/>
      <c r="F89" s="905">
        <v>95</v>
      </c>
      <c r="G89" s="906">
        <v>0</v>
      </c>
    </row>
    <row r="90" spans="1:8" s="56" customFormat="1" x14ac:dyDescent="0.35">
      <c r="A90" s="1412" t="s">
        <v>1656</v>
      </c>
      <c r="B90" s="894" t="s">
        <v>1662</v>
      </c>
      <c r="C90" s="905">
        <v>0</v>
      </c>
      <c r="D90" s="906">
        <v>0</v>
      </c>
      <c r="E90" s="32"/>
      <c r="F90" s="905">
        <v>131</v>
      </c>
      <c r="G90" s="906">
        <v>0</v>
      </c>
    </row>
    <row r="91" spans="1:8" s="56" customFormat="1" x14ac:dyDescent="0.35">
      <c r="A91" s="1412" t="s">
        <v>1657</v>
      </c>
      <c r="B91" s="894" t="s">
        <v>1663</v>
      </c>
      <c r="C91" s="905">
        <v>0</v>
      </c>
      <c r="D91" s="906">
        <v>0</v>
      </c>
      <c r="E91" s="32"/>
      <c r="F91" s="905">
        <v>115</v>
      </c>
      <c r="G91" s="906">
        <v>0</v>
      </c>
    </row>
    <row r="92" spans="1:8" s="56" customFormat="1" ht="14.5" thickBot="1" x14ac:dyDescent="0.4">
      <c r="A92" s="897" t="s">
        <v>727</v>
      </c>
      <c r="B92" s="897" t="s">
        <v>717</v>
      </c>
      <c r="C92" s="905">
        <v>0</v>
      </c>
      <c r="D92" s="906">
        <v>0</v>
      </c>
      <c r="E92" s="32"/>
      <c r="F92" s="871">
        <v>-77</v>
      </c>
      <c r="G92" s="1178">
        <v>-44</v>
      </c>
    </row>
    <row r="93" spans="1:8" s="56" customFormat="1" ht="14.5" thickBot="1" x14ac:dyDescent="0.4">
      <c r="A93" s="190" t="s">
        <v>780</v>
      </c>
      <c r="B93" s="190" t="s">
        <v>1051</v>
      </c>
      <c r="C93" s="880">
        <v>0</v>
      </c>
      <c r="D93" s="881">
        <v>0</v>
      </c>
      <c r="E93" s="32"/>
      <c r="F93" s="907">
        <v>199239</v>
      </c>
      <c r="G93" s="908">
        <v>161268</v>
      </c>
      <c r="H93" s="1271"/>
    </row>
    <row r="94" spans="1:8" s="15" customFormat="1" ht="15" thickBot="1" x14ac:dyDescent="0.4">
      <c r="A94" s="909" t="s">
        <v>781</v>
      </c>
      <c r="B94" s="909" t="s">
        <v>535</v>
      </c>
      <c r="C94" s="884">
        <v>14025</v>
      </c>
      <c r="D94" s="910">
        <v>863</v>
      </c>
      <c r="E94" s="32"/>
      <c r="F94" s="911">
        <v>655695</v>
      </c>
      <c r="G94" s="912">
        <v>624298</v>
      </c>
      <c r="H94" s="913"/>
    </row>
    <row r="95" spans="1:8" ht="14.5" thickTop="1" x14ac:dyDescent="0.35">
      <c r="C95" s="879"/>
      <c r="D95" s="879"/>
      <c r="F95" s="879"/>
      <c r="G95" s="879"/>
    </row>
    <row r="96" spans="1:8" x14ac:dyDescent="0.35">
      <c r="C96" s="879"/>
      <c r="D96" s="879"/>
      <c r="F96" s="1290"/>
      <c r="G96" s="879"/>
    </row>
    <row r="97" spans="1:9" x14ac:dyDescent="0.35">
      <c r="C97" s="879"/>
      <c r="D97" s="879"/>
      <c r="F97" s="879"/>
      <c r="G97" s="879"/>
    </row>
    <row r="99" spans="1:9" s="15" customFormat="1" ht="15" thickBot="1" x14ac:dyDescent="0.4">
      <c r="A99" s="478" t="s">
        <v>782</v>
      </c>
      <c r="B99" s="478" t="s">
        <v>656</v>
      </c>
      <c r="H99" s="1177"/>
      <c r="I99" s="1177" t="s">
        <v>598</v>
      </c>
    </row>
    <row r="100" spans="1:9" s="15" customFormat="1" ht="15" thickTop="1" x14ac:dyDescent="0.35">
      <c r="A100" s="1526"/>
      <c r="B100" s="1526"/>
      <c r="C100" s="1175" t="s">
        <v>108</v>
      </c>
      <c r="D100" s="1175"/>
      <c r="E100" s="1175"/>
      <c r="G100" s="1176" t="s">
        <v>186</v>
      </c>
      <c r="H100" s="1176"/>
      <c r="I100" s="1176"/>
    </row>
    <row r="101" spans="1:9" s="15" customFormat="1" ht="14.5" x14ac:dyDescent="0.35">
      <c r="A101" s="1527"/>
      <c r="B101" s="1527"/>
      <c r="C101" s="1137" t="s">
        <v>1593</v>
      </c>
      <c r="D101" s="1196" t="s">
        <v>1592</v>
      </c>
      <c r="E101" s="1152">
        <v>2023</v>
      </c>
      <c r="G101" s="1152" t="s">
        <v>1593</v>
      </c>
      <c r="H101" s="1152" t="s">
        <v>1592</v>
      </c>
      <c r="I101" s="1152">
        <v>2023</v>
      </c>
    </row>
    <row r="102" spans="1:9" s="15" customFormat="1" ht="14.5" x14ac:dyDescent="0.35">
      <c r="A102" s="597"/>
      <c r="B102" s="597"/>
      <c r="C102" s="914"/>
      <c r="D102" s="1153"/>
      <c r="E102" s="1153"/>
      <c r="G102" s="537"/>
      <c r="H102" s="540"/>
      <c r="I102" s="540"/>
    </row>
    <row r="103" spans="1:9" s="15" customFormat="1" ht="14.5" x14ac:dyDescent="0.35">
      <c r="A103" s="597"/>
      <c r="B103" s="597"/>
      <c r="C103" s="914"/>
      <c r="D103" s="1153"/>
      <c r="E103" s="1153"/>
      <c r="G103" s="537"/>
      <c r="H103" s="540"/>
      <c r="I103" s="540"/>
    </row>
    <row r="104" spans="1:9" s="15" customFormat="1" ht="14.5" x14ac:dyDescent="0.35">
      <c r="A104" s="888" t="s">
        <v>597</v>
      </c>
      <c r="B104" s="888" t="s">
        <v>596</v>
      </c>
      <c r="C104" s="1014">
        <v>863</v>
      </c>
      <c r="D104" s="1154">
        <v>0</v>
      </c>
      <c r="E104" s="1154">
        <v>0</v>
      </c>
      <c r="G104" s="915">
        <v>624298</v>
      </c>
      <c r="H104" s="1154">
        <v>713308</v>
      </c>
      <c r="I104" s="1154">
        <v>713308</v>
      </c>
    </row>
    <row r="105" spans="1:9" s="56" customFormat="1" ht="11.5" x14ac:dyDescent="0.35">
      <c r="A105" s="894" t="s">
        <v>434</v>
      </c>
      <c r="B105" s="894" t="s">
        <v>532</v>
      </c>
      <c r="C105" s="142">
        <v>0</v>
      </c>
      <c r="D105" s="244">
        <v>0</v>
      </c>
      <c r="E105" s="1154">
        <v>0</v>
      </c>
      <c r="G105" s="1257">
        <v>47922</v>
      </c>
      <c r="H105" s="58">
        <v>-42570</v>
      </c>
      <c r="I105" s="58">
        <v>-68272</v>
      </c>
    </row>
    <row r="106" spans="1:9" s="56" customFormat="1" ht="23" x14ac:dyDescent="0.25">
      <c r="A106" s="894" t="s">
        <v>645</v>
      </c>
      <c r="B106" s="894" t="s">
        <v>776</v>
      </c>
      <c r="C106" s="878">
        <v>0</v>
      </c>
      <c r="D106" s="748">
        <v>0</v>
      </c>
      <c r="E106" s="1473">
        <v>0</v>
      </c>
      <c r="F106" s="1474"/>
      <c r="G106" s="157">
        <v>17020</v>
      </c>
      <c r="H106" s="681">
        <v>2082</v>
      </c>
      <c r="I106" s="681">
        <v>76311</v>
      </c>
    </row>
    <row r="107" spans="1:9" s="56" customFormat="1" ht="11.5" x14ac:dyDescent="0.35">
      <c r="A107" s="705" t="s">
        <v>1648</v>
      </c>
      <c r="B107" s="705" t="s">
        <v>1581</v>
      </c>
      <c r="C107" s="142">
        <v>13173</v>
      </c>
      <c r="D107" s="244">
        <v>0</v>
      </c>
      <c r="E107" s="1154">
        <v>863</v>
      </c>
      <c r="G107" s="139"/>
      <c r="H107" s="58"/>
      <c r="I107" s="58"/>
    </row>
    <row r="108" spans="1:9" s="56" customFormat="1" ht="11.5" x14ac:dyDescent="0.35">
      <c r="A108" s="894" t="s">
        <v>644</v>
      </c>
      <c r="B108" s="894" t="s">
        <v>777</v>
      </c>
      <c r="C108" s="142">
        <v>0</v>
      </c>
      <c r="D108" s="244">
        <v>0</v>
      </c>
      <c r="E108" s="1154">
        <v>0</v>
      </c>
      <c r="G108" s="139">
        <v>-33522</v>
      </c>
      <c r="H108" s="58">
        <v>-25171</v>
      </c>
      <c r="I108" s="58">
        <v>-96977</v>
      </c>
    </row>
    <row r="109" spans="1:9" s="56" customFormat="1" ht="12" thickBot="1" x14ac:dyDescent="0.4">
      <c r="A109" s="897" t="s">
        <v>727</v>
      </c>
      <c r="B109" s="897" t="s">
        <v>717</v>
      </c>
      <c r="C109" s="871">
        <v>-11</v>
      </c>
      <c r="D109" s="906">
        <v>0</v>
      </c>
      <c r="E109" s="1154">
        <v>0</v>
      </c>
      <c r="G109" s="916">
        <v>-23</v>
      </c>
      <c r="H109" s="1155">
        <v>-90</v>
      </c>
      <c r="I109" s="1155">
        <v>-72</v>
      </c>
    </row>
    <row r="110" spans="1:9" s="15" customFormat="1" ht="15.5" thickTop="1" thickBot="1" x14ac:dyDescent="0.4">
      <c r="A110" s="917" t="s">
        <v>595</v>
      </c>
      <c r="B110" s="1333" t="s">
        <v>594</v>
      </c>
      <c r="C110" s="880">
        <v>14025</v>
      </c>
      <c r="D110" s="881">
        <v>0</v>
      </c>
      <c r="E110" s="881">
        <v>863</v>
      </c>
      <c r="G110" s="1334">
        <v>655695</v>
      </c>
      <c r="H110" s="881">
        <v>647559</v>
      </c>
      <c r="I110" s="881">
        <v>624298</v>
      </c>
    </row>
    <row r="111" spans="1:9" ht="14.5" thickTop="1" x14ac:dyDescent="0.35">
      <c r="A111" s="918" t="s">
        <v>643</v>
      </c>
      <c r="B111" s="1332" t="s">
        <v>642</v>
      </c>
      <c r="C111" s="875"/>
      <c r="D111" s="32"/>
      <c r="G111" s="902"/>
    </row>
    <row r="112" spans="1:9" s="56" customFormat="1" ht="11.5" x14ac:dyDescent="0.35">
      <c r="A112" s="894" t="s">
        <v>1052</v>
      </c>
      <c r="B112" s="894" t="s">
        <v>775</v>
      </c>
      <c r="C112" s="142">
        <v>14025</v>
      </c>
      <c r="D112" s="244">
        <v>0</v>
      </c>
      <c r="E112" s="244">
        <v>863</v>
      </c>
      <c r="G112" s="142">
        <v>226960</v>
      </c>
      <c r="H112" s="244">
        <v>192683</v>
      </c>
      <c r="I112" s="244">
        <v>719798</v>
      </c>
    </row>
    <row r="113" spans="1:9" s="56" customFormat="1" ht="11.5" x14ac:dyDescent="0.35">
      <c r="A113" s="894" t="s">
        <v>783</v>
      </c>
      <c r="B113" s="894" t="s">
        <v>774</v>
      </c>
      <c r="C113" s="142">
        <v>0</v>
      </c>
      <c r="D113" s="244">
        <v>0</v>
      </c>
      <c r="E113" s="244">
        <v>0</v>
      </c>
      <c r="G113" s="139">
        <v>-179038</v>
      </c>
      <c r="H113" s="58">
        <v>-235253</v>
      </c>
      <c r="I113" s="58">
        <v>-788070</v>
      </c>
    </row>
    <row r="114" spans="1:9" s="15" customFormat="1" ht="15" thickBot="1" x14ac:dyDescent="0.4">
      <c r="A114" s="919" t="s">
        <v>1053</v>
      </c>
      <c r="B114" s="919" t="s">
        <v>1054</v>
      </c>
      <c r="C114" s="920">
        <v>14025</v>
      </c>
      <c r="D114" s="1331">
        <v>0</v>
      </c>
      <c r="E114" s="1399">
        <v>863</v>
      </c>
      <c r="G114" s="1228">
        <v>47922</v>
      </c>
      <c r="H114" s="1156">
        <v>-42570</v>
      </c>
      <c r="I114" s="1156">
        <v>-68272</v>
      </c>
    </row>
    <row r="115" spans="1:9" x14ac:dyDescent="0.35">
      <c r="D115" s="32"/>
      <c r="H115" s="1190"/>
    </row>
    <row r="116" spans="1:9" x14ac:dyDescent="0.35">
      <c r="C116" s="879"/>
      <c r="D116" s="879"/>
      <c r="E116" s="879"/>
      <c r="G116" s="1020"/>
      <c r="H116" s="879"/>
      <c r="I116" s="879"/>
    </row>
    <row r="117" spans="1:9" x14ac:dyDescent="0.35">
      <c r="G117" s="1020"/>
      <c r="H117" s="1020"/>
    </row>
    <row r="121" spans="1:9" x14ac:dyDescent="0.35">
      <c r="G121" s="27"/>
      <c r="H121" s="27"/>
      <c r="I121" s="27"/>
    </row>
    <row r="122" spans="1:9" x14ac:dyDescent="0.35">
      <c r="G122" s="1472"/>
      <c r="H122" s="1472"/>
      <c r="I122" s="1472"/>
    </row>
    <row r="123" spans="1:9" x14ac:dyDescent="0.35">
      <c r="G123" s="1472"/>
      <c r="H123" s="1472"/>
      <c r="I123" s="1472"/>
    </row>
  </sheetData>
  <sheetProtection algorithmName="SHA-512" hashValue="ssiA6MtpRmdtafKYzm50tUoFSGZq60LgqKYp01313C58CnnWLZx/osPlxhfpB/ySnnbCsv3fGG+Ga7QwefmwxQ==" saltValue="mlkcKqwfJjBaD0sbMhK+CQ==" spinCount="100000" sheet="1" objects="1" scenarios="1"/>
  <mergeCells count="19">
    <mergeCell ref="A22:A23"/>
    <mergeCell ref="B22:B23"/>
    <mergeCell ref="C22:D22"/>
    <mergeCell ref="F22:G22"/>
    <mergeCell ref="B9:B10"/>
    <mergeCell ref="C9:D9"/>
    <mergeCell ref="F9:I9"/>
    <mergeCell ref="F10:G10"/>
    <mergeCell ref="H10:I10"/>
    <mergeCell ref="F40:G40"/>
    <mergeCell ref="A61:A62"/>
    <mergeCell ref="B61:B62"/>
    <mergeCell ref="C61:D61"/>
    <mergeCell ref="F61:G61"/>
    <mergeCell ref="A100:A101"/>
    <mergeCell ref="B100:B101"/>
    <mergeCell ref="A40:A41"/>
    <mergeCell ref="B40:B41"/>
    <mergeCell ref="C40:D40"/>
  </mergeCells>
  <conditionalFormatting sqref="C95:G95">
    <cfRule type="containsText" dxfId="2" priority="2" operator="containsText" text="FALSE">
      <formula>NOT(ISERROR(SEARCH("FALSE",C95)))</formula>
    </cfRule>
  </conditionalFormatting>
  <conditionalFormatting sqref="C116:I116">
    <cfRule type="containsText" dxfId="1" priority="3" operator="containsText" text="FALSE">
      <formula>NOT(ISERROR(SEARCH("FALSE",C116)))</formula>
    </cfRule>
  </conditionalFormatting>
  <conditionalFormatting sqref="H30:I47">
    <cfRule type="containsText" dxfId="0" priority="4" operator="containsText" text="false">
      <formula>NOT(ISERROR(SEARCH("false",H30)))</formula>
    </cfRule>
  </conditionalFormatting>
  <pageMargins left="0" right="0" top="0.94488188976377963" bottom="0.74803149606299213" header="0.11811023622047245" footer="0.11811023622047245"/>
  <pageSetup paperSize="9" scale="59" fitToHeight="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4AC7-53C8-49A5-8CAC-5069EED5D817}">
  <sheetPr>
    <tabColor rgb="FFFF00FF"/>
  </sheetPr>
  <dimension ref="A1:L47"/>
  <sheetViews>
    <sheetView showGridLines="0" workbookViewId="0">
      <selection activeCell="I39" sqref="I39"/>
    </sheetView>
  </sheetViews>
  <sheetFormatPr defaultRowHeight="14.5" x14ac:dyDescent="0.35"/>
  <cols>
    <col min="1" max="1" width="3" customWidth="1"/>
    <col min="2" max="2" width="2.453125" customWidth="1"/>
    <col min="3" max="3" width="50.54296875" customWidth="1"/>
    <col min="4" max="4" width="17" customWidth="1"/>
    <col min="5" max="5" width="16.453125" style="805" customWidth="1"/>
    <col min="6" max="6" width="10.54296875" style="997" customWidth="1"/>
    <col min="7" max="8" width="14.54296875" style="998" customWidth="1"/>
    <col min="9" max="9" width="18.453125" style="998" customWidth="1"/>
    <col min="10" max="10" width="50.54296875" style="999" customWidth="1"/>
    <col min="11" max="11" width="26.54296875" customWidth="1"/>
    <col min="257" max="257" width="3" customWidth="1"/>
    <col min="258" max="258" width="2.453125" customWidth="1"/>
    <col min="259" max="259" width="50.54296875" customWidth="1"/>
    <col min="260" max="260" width="17" customWidth="1"/>
    <col min="261" max="261" width="16.453125" customWidth="1"/>
    <col min="262" max="262" width="10.54296875" customWidth="1"/>
    <col min="263" max="265" width="14.54296875" customWidth="1"/>
    <col min="266" max="266" width="50.54296875" customWidth="1"/>
    <col min="267" max="267" width="26.54296875" customWidth="1"/>
    <col min="513" max="513" width="3" customWidth="1"/>
    <col min="514" max="514" width="2.453125" customWidth="1"/>
    <col min="515" max="515" width="50.54296875" customWidth="1"/>
    <col min="516" max="516" width="17" customWidth="1"/>
    <col min="517" max="517" width="16.453125" customWidth="1"/>
    <col min="518" max="518" width="10.54296875" customWidth="1"/>
    <col min="519" max="521" width="14.54296875" customWidth="1"/>
    <col min="522" max="522" width="50.54296875" customWidth="1"/>
    <col min="523" max="523" width="26.54296875" customWidth="1"/>
    <col min="769" max="769" width="3" customWidth="1"/>
    <col min="770" max="770" width="2.453125" customWidth="1"/>
    <col min="771" max="771" width="50.54296875" customWidth="1"/>
    <col min="772" max="772" width="17" customWidth="1"/>
    <col min="773" max="773" width="16.453125" customWidth="1"/>
    <col min="774" max="774" width="10.54296875" customWidth="1"/>
    <col min="775" max="777" width="14.54296875" customWidth="1"/>
    <col min="778" max="778" width="50.54296875" customWidth="1"/>
    <col min="779" max="779" width="26.54296875" customWidth="1"/>
    <col min="1025" max="1025" width="3" customWidth="1"/>
    <col min="1026" max="1026" width="2.453125" customWidth="1"/>
    <col min="1027" max="1027" width="50.54296875" customWidth="1"/>
    <col min="1028" max="1028" width="17" customWidth="1"/>
    <col min="1029" max="1029" width="16.453125" customWidth="1"/>
    <col min="1030" max="1030" width="10.54296875" customWidth="1"/>
    <col min="1031" max="1033" width="14.54296875" customWidth="1"/>
    <col min="1034" max="1034" width="50.54296875" customWidth="1"/>
    <col min="1035" max="1035" width="26.54296875" customWidth="1"/>
    <col min="1281" max="1281" width="3" customWidth="1"/>
    <col min="1282" max="1282" width="2.453125" customWidth="1"/>
    <col min="1283" max="1283" width="50.54296875" customWidth="1"/>
    <col min="1284" max="1284" width="17" customWidth="1"/>
    <col min="1285" max="1285" width="16.453125" customWidth="1"/>
    <col min="1286" max="1286" width="10.54296875" customWidth="1"/>
    <col min="1287" max="1289" width="14.54296875" customWidth="1"/>
    <col min="1290" max="1290" width="50.54296875" customWidth="1"/>
    <col min="1291" max="1291" width="26.54296875" customWidth="1"/>
    <col min="1537" max="1537" width="3" customWidth="1"/>
    <col min="1538" max="1538" width="2.453125" customWidth="1"/>
    <col min="1539" max="1539" width="50.54296875" customWidth="1"/>
    <col min="1540" max="1540" width="17" customWidth="1"/>
    <col min="1541" max="1541" width="16.453125" customWidth="1"/>
    <col min="1542" max="1542" width="10.54296875" customWidth="1"/>
    <col min="1543" max="1545" width="14.54296875" customWidth="1"/>
    <col min="1546" max="1546" width="50.54296875" customWidth="1"/>
    <col min="1547" max="1547" width="26.54296875" customWidth="1"/>
    <col min="1793" max="1793" width="3" customWidth="1"/>
    <col min="1794" max="1794" width="2.453125" customWidth="1"/>
    <col min="1795" max="1795" width="50.54296875" customWidth="1"/>
    <col min="1796" max="1796" width="17" customWidth="1"/>
    <col min="1797" max="1797" width="16.453125" customWidth="1"/>
    <col min="1798" max="1798" width="10.54296875" customWidth="1"/>
    <col min="1799" max="1801" width="14.54296875" customWidth="1"/>
    <col min="1802" max="1802" width="50.54296875" customWidth="1"/>
    <col min="1803" max="1803" width="26.54296875" customWidth="1"/>
    <col min="2049" max="2049" width="3" customWidth="1"/>
    <col min="2050" max="2050" width="2.453125" customWidth="1"/>
    <col min="2051" max="2051" width="50.54296875" customWidth="1"/>
    <col min="2052" max="2052" width="17" customWidth="1"/>
    <col min="2053" max="2053" width="16.453125" customWidth="1"/>
    <col min="2054" max="2054" width="10.54296875" customWidth="1"/>
    <col min="2055" max="2057" width="14.54296875" customWidth="1"/>
    <col min="2058" max="2058" width="50.54296875" customWidth="1"/>
    <col min="2059" max="2059" width="26.54296875" customWidth="1"/>
    <col min="2305" max="2305" width="3" customWidth="1"/>
    <col min="2306" max="2306" width="2.453125" customWidth="1"/>
    <col min="2307" max="2307" width="50.54296875" customWidth="1"/>
    <col min="2308" max="2308" width="17" customWidth="1"/>
    <col min="2309" max="2309" width="16.453125" customWidth="1"/>
    <col min="2310" max="2310" width="10.54296875" customWidth="1"/>
    <col min="2311" max="2313" width="14.54296875" customWidth="1"/>
    <col min="2314" max="2314" width="50.54296875" customWidth="1"/>
    <col min="2315" max="2315" width="26.54296875" customWidth="1"/>
    <col min="2561" max="2561" width="3" customWidth="1"/>
    <col min="2562" max="2562" width="2.453125" customWidth="1"/>
    <col min="2563" max="2563" width="50.54296875" customWidth="1"/>
    <col min="2564" max="2564" width="17" customWidth="1"/>
    <col min="2565" max="2565" width="16.453125" customWidth="1"/>
    <col min="2566" max="2566" width="10.54296875" customWidth="1"/>
    <col min="2567" max="2569" width="14.54296875" customWidth="1"/>
    <col min="2570" max="2570" width="50.54296875" customWidth="1"/>
    <col min="2571" max="2571" width="26.54296875" customWidth="1"/>
    <col min="2817" max="2817" width="3" customWidth="1"/>
    <col min="2818" max="2818" width="2.453125" customWidth="1"/>
    <col min="2819" max="2819" width="50.54296875" customWidth="1"/>
    <col min="2820" max="2820" width="17" customWidth="1"/>
    <col min="2821" max="2821" width="16.453125" customWidth="1"/>
    <col min="2822" max="2822" width="10.54296875" customWidth="1"/>
    <col min="2823" max="2825" width="14.54296875" customWidth="1"/>
    <col min="2826" max="2826" width="50.54296875" customWidth="1"/>
    <col min="2827" max="2827" width="26.54296875" customWidth="1"/>
    <col min="3073" max="3073" width="3" customWidth="1"/>
    <col min="3074" max="3074" width="2.453125" customWidth="1"/>
    <col min="3075" max="3075" width="50.54296875" customWidth="1"/>
    <col min="3076" max="3076" width="17" customWidth="1"/>
    <col min="3077" max="3077" width="16.453125" customWidth="1"/>
    <col min="3078" max="3078" width="10.54296875" customWidth="1"/>
    <col min="3079" max="3081" width="14.54296875" customWidth="1"/>
    <col min="3082" max="3082" width="50.54296875" customWidth="1"/>
    <col min="3083" max="3083" width="26.54296875" customWidth="1"/>
    <col min="3329" max="3329" width="3" customWidth="1"/>
    <col min="3330" max="3330" width="2.453125" customWidth="1"/>
    <col min="3331" max="3331" width="50.54296875" customWidth="1"/>
    <col min="3332" max="3332" width="17" customWidth="1"/>
    <col min="3333" max="3333" width="16.453125" customWidth="1"/>
    <col min="3334" max="3334" width="10.54296875" customWidth="1"/>
    <col min="3335" max="3337" width="14.54296875" customWidth="1"/>
    <col min="3338" max="3338" width="50.54296875" customWidth="1"/>
    <col min="3339" max="3339" width="26.54296875" customWidth="1"/>
    <col min="3585" max="3585" width="3" customWidth="1"/>
    <col min="3586" max="3586" width="2.453125" customWidth="1"/>
    <col min="3587" max="3587" width="50.54296875" customWidth="1"/>
    <col min="3588" max="3588" width="17" customWidth="1"/>
    <col min="3589" max="3589" width="16.453125" customWidth="1"/>
    <col min="3590" max="3590" width="10.54296875" customWidth="1"/>
    <col min="3591" max="3593" width="14.54296875" customWidth="1"/>
    <col min="3594" max="3594" width="50.54296875" customWidth="1"/>
    <col min="3595" max="3595" width="26.54296875" customWidth="1"/>
    <col min="3841" max="3841" width="3" customWidth="1"/>
    <col min="3842" max="3842" width="2.453125" customWidth="1"/>
    <col min="3843" max="3843" width="50.54296875" customWidth="1"/>
    <col min="3844" max="3844" width="17" customWidth="1"/>
    <col min="3845" max="3845" width="16.453125" customWidth="1"/>
    <col min="3846" max="3846" width="10.54296875" customWidth="1"/>
    <col min="3847" max="3849" width="14.54296875" customWidth="1"/>
    <col min="3850" max="3850" width="50.54296875" customWidth="1"/>
    <col min="3851" max="3851" width="26.54296875" customWidth="1"/>
    <col min="4097" max="4097" width="3" customWidth="1"/>
    <col min="4098" max="4098" width="2.453125" customWidth="1"/>
    <col min="4099" max="4099" width="50.54296875" customWidth="1"/>
    <col min="4100" max="4100" width="17" customWidth="1"/>
    <col min="4101" max="4101" width="16.453125" customWidth="1"/>
    <col min="4102" max="4102" width="10.54296875" customWidth="1"/>
    <col min="4103" max="4105" width="14.54296875" customWidth="1"/>
    <col min="4106" max="4106" width="50.54296875" customWidth="1"/>
    <col min="4107" max="4107" width="26.54296875" customWidth="1"/>
    <col min="4353" max="4353" width="3" customWidth="1"/>
    <col min="4354" max="4354" width="2.453125" customWidth="1"/>
    <col min="4355" max="4355" width="50.54296875" customWidth="1"/>
    <col min="4356" max="4356" width="17" customWidth="1"/>
    <col min="4357" max="4357" width="16.453125" customWidth="1"/>
    <col min="4358" max="4358" width="10.54296875" customWidth="1"/>
    <col min="4359" max="4361" width="14.54296875" customWidth="1"/>
    <col min="4362" max="4362" width="50.54296875" customWidth="1"/>
    <col min="4363" max="4363" width="26.54296875" customWidth="1"/>
    <col min="4609" max="4609" width="3" customWidth="1"/>
    <col min="4610" max="4610" width="2.453125" customWidth="1"/>
    <col min="4611" max="4611" width="50.54296875" customWidth="1"/>
    <col min="4612" max="4612" width="17" customWidth="1"/>
    <col min="4613" max="4613" width="16.453125" customWidth="1"/>
    <col min="4614" max="4614" width="10.54296875" customWidth="1"/>
    <col min="4615" max="4617" width="14.54296875" customWidth="1"/>
    <col min="4618" max="4618" width="50.54296875" customWidth="1"/>
    <col min="4619" max="4619" width="26.54296875" customWidth="1"/>
    <col min="4865" max="4865" width="3" customWidth="1"/>
    <col min="4866" max="4866" width="2.453125" customWidth="1"/>
    <col min="4867" max="4867" width="50.54296875" customWidth="1"/>
    <col min="4868" max="4868" width="17" customWidth="1"/>
    <col min="4869" max="4869" width="16.453125" customWidth="1"/>
    <col min="4870" max="4870" width="10.54296875" customWidth="1"/>
    <col min="4871" max="4873" width="14.54296875" customWidth="1"/>
    <col min="4874" max="4874" width="50.54296875" customWidth="1"/>
    <col min="4875" max="4875" width="26.54296875" customWidth="1"/>
    <col min="5121" max="5121" width="3" customWidth="1"/>
    <col min="5122" max="5122" width="2.453125" customWidth="1"/>
    <col min="5123" max="5123" width="50.54296875" customWidth="1"/>
    <col min="5124" max="5124" width="17" customWidth="1"/>
    <col min="5125" max="5125" width="16.453125" customWidth="1"/>
    <col min="5126" max="5126" width="10.54296875" customWidth="1"/>
    <col min="5127" max="5129" width="14.54296875" customWidth="1"/>
    <col min="5130" max="5130" width="50.54296875" customWidth="1"/>
    <col min="5131" max="5131" width="26.54296875" customWidth="1"/>
    <col min="5377" max="5377" width="3" customWidth="1"/>
    <col min="5378" max="5378" width="2.453125" customWidth="1"/>
    <col min="5379" max="5379" width="50.54296875" customWidth="1"/>
    <col min="5380" max="5380" width="17" customWidth="1"/>
    <col min="5381" max="5381" width="16.453125" customWidth="1"/>
    <col min="5382" max="5382" width="10.54296875" customWidth="1"/>
    <col min="5383" max="5385" width="14.54296875" customWidth="1"/>
    <col min="5386" max="5386" width="50.54296875" customWidth="1"/>
    <col min="5387" max="5387" width="26.54296875" customWidth="1"/>
    <col min="5633" max="5633" width="3" customWidth="1"/>
    <col min="5634" max="5634" width="2.453125" customWidth="1"/>
    <col min="5635" max="5635" width="50.54296875" customWidth="1"/>
    <col min="5636" max="5636" width="17" customWidth="1"/>
    <col min="5637" max="5637" width="16.453125" customWidth="1"/>
    <col min="5638" max="5638" width="10.54296875" customWidth="1"/>
    <col min="5639" max="5641" width="14.54296875" customWidth="1"/>
    <col min="5642" max="5642" width="50.54296875" customWidth="1"/>
    <col min="5643" max="5643" width="26.54296875" customWidth="1"/>
    <col min="5889" max="5889" width="3" customWidth="1"/>
    <col min="5890" max="5890" width="2.453125" customWidth="1"/>
    <col min="5891" max="5891" width="50.54296875" customWidth="1"/>
    <col min="5892" max="5892" width="17" customWidth="1"/>
    <col min="5893" max="5893" width="16.453125" customWidth="1"/>
    <col min="5894" max="5894" width="10.54296875" customWidth="1"/>
    <col min="5895" max="5897" width="14.54296875" customWidth="1"/>
    <col min="5898" max="5898" width="50.54296875" customWidth="1"/>
    <col min="5899" max="5899" width="26.54296875" customWidth="1"/>
    <col min="6145" max="6145" width="3" customWidth="1"/>
    <col min="6146" max="6146" width="2.453125" customWidth="1"/>
    <col min="6147" max="6147" width="50.54296875" customWidth="1"/>
    <col min="6148" max="6148" width="17" customWidth="1"/>
    <col min="6149" max="6149" width="16.453125" customWidth="1"/>
    <col min="6150" max="6150" width="10.54296875" customWidth="1"/>
    <col min="6151" max="6153" width="14.54296875" customWidth="1"/>
    <col min="6154" max="6154" width="50.54296875" customWidth="1"/>
    <col min="6155" max="6155" width="26.54296875" customWidth="1"/>
    <col min="6401" max="6401" width="3" customWidth="1"/>
    <col min="6402" max="6402" width="2.453125" customWidth="1"/>
    <col min="6403" max="6403" width="50.54296875" customWidth="1"/>
    <col min="6404" max="6404" width="17" customWidth="1"/>
    <col min="6405" max="6405" width="16.453125" customWidth="1"/>
    <col min="6406" max="6406" width="10.54296875" customWidth="1"/>
    <col min="6407" max="6409" width="14.54296875" customWidth="1"/>
    <col min="6410" max="6410" width="50.54296875" customWidth="1"/>
    <col min="6411" max="6411" width="26.54296875" customWidth="1"/>
    <col min="6657" max="6657" width="3" customWidth="1"/>
    <col min="6658" max="6658" width="2.453125" customWidth="1"/>
    <col min="6659" max="6659" width="50.54296875" customWidth="1"/>
    <col min="6660" max="6660" width="17" customWidth="1"/>
    <col min="6661" max="6661" width="16.453125" customWidth="1"/>
    <col min="6662" max="6662" width="10.54296875" customWidth="1"/>
    <col min="6663" max="6665" width="14.54296875" customWidth="1"/>
    <col min="6666" max="6666" width="50.54296875" customWidth="1"/>
    <col min="6667" max="6667" width="26.54296875" customWidth="1"/>
    <col min="6913" max="6913" width="3" customWidth="1"/>
    <col min="6914" max="6914" width="2.453125" customWidth="1"/>
    <col min="6915" max="6915" width="50.54296875" customWidth="1"/>
    <col min="6916" max="6916" width="17" customWidth="1"/>
    <col min="6917" max="6917" width="16.453125" customWidth="1"/>
    <col min="6918" max="6918" width="10.54296875" customWidth="1"/>
    <col min="6919" max="6921" width="14.54296875" customWidth="1"/>
    <col min="6922" max="6922" width="50.54296875" customWidth="1"/>
    <col min="6923" max="6923" width="26.54296875" customWidth="1"/>
    <col min="7169" max="7169" width="3" customWidth="1"/>
    <col min="7170" max="7170" width="2.453125" customWidth="1"/>
    <col min="7171" max="7171" width="50.54296875" customWidth="1"/>
    <col min="7172" max="7172" width="17" customWidth="1"/>
    <col min="7173" max="7173" width="16.453125" customWidth="1"/>
    <col min="7174" max="7174" width="10.54296875" customWidth="1"/>
    <col min="7175" max="7177" width="14.54296875" customWidth="1"/>
    <col min="7178" max="7178" width="50.54296875" customWidth="1"/>
    <col min="7179" max="7179" width="26.54296875" customWidth="1"/>
    <col min="7425" max="7425" width="3" customWidth="1"/>
    <col min="7426" max="7426" width="2.453125" customWidth="1"/>
    <col min="7427" max="7427" width="50.54296875" customWidth="1"/>
    <col min="7428" max="7428" width="17" customWidth="1"/>
    <col min="7429" max="7429" width="16.453125" customWidth="1"/>
    <col min="7430" max="7430" width="10.54296875" customWidth="1"/>
    <col min="7431" max="7433" width="14.54296875" customWidth="1"/>
    <col min="7434" max="7434" width="50.54296875" customWidth="1"/>
    <col min="7435" max="7435" width="26.54296875" customWidth="1"/>
    <col min="7681" max="7681" width="3" customWidth="1"/>
    <col min="7682" max="7682" width="2.453125" customWidth="1"/>
    <col min="7683" max="7683" width="50.54296875" customWidth="1"/>
    <col min="7684" max="7684" width="17" customWidth="1"/>
    <col min="7685" max="7685" width="16.453125" customWidth="1"/>
    <col min="7686" max="7686" width="10.54296875" customWidth="1"/>
    <col min="7687" max="7689" width="14.54296875" customWidth="1"/>
    <col min="7690" max="7690" width="50.54296875" customWidth="1"/>
    <col min="7691" max="7691" width="26.54296875" customWidth="1"/>
    <col min="7937" max="7937" width="3" customWidth="1"/>
    <col min="7938" max="7938" width="2.453125" customWidth="1"/>
    <col min="7939" max="7939" width="50.54296875" customWidth="1"/>
    <col min="7940" max="7940" width="17" customWidth="1"/>
    <col min="7941" max="7941" width="16.453125" customWidth="1"/>
    <col min="7942" max="7942" width="10.54296875" customWidth="1"/>
    <col min="7943" max="7945" width="14.54296875" customWidth="1"/>
    <col min="7946" max="7946" width="50.54296875" customWidth="1"/>
    <col min="7947" max="7947" width="26.54296875" customWidth="1"/>
    <col min="8193" max="8193" width="3" customWidth="1"/>
    <col min="8194" max="8194" width="2.453125" customWidth="1"/>
    <col min="8195" max="8195" width="50.54296875" customWidth="1"/>
    <col min="8196" max="8196" width="17" customWidth="1"/>
    <col min="8197" max="8197" width="16.453125" customWidth="1"/>
    <col min="8198" max="8198" width="10.54296875" customWidth="1"/>
    <col min="8199" max="8201" width="14.54296875" customWidth="1"/>
    <col min="8202" max="8202" width="50.54296875" customWidth="1"/>
    <col min="8203" max="8203" width="26.54296875" customWidth="1"/>
    <col min="8449" max="8449" width="3" customWidth="1"/>
    <col min="8450" max="8450" width="2.453125" customWidth="1"/>
    <col min="8451" max="8451" width="50.54296875" customWidth="1"/>
    <col min="8452" max="8452" width="17" customWidth="1"/>
    <col min="8453" max="8453" width="16.453125" customWidth="1"/>
    <col min="8454" max="8454" width="10.54296875" customWidth="1"/>
    <col min="8455" max="8457" width="14.54296875" customWidth="1"/>
    <col min="8458" max="8458" width="50.54296875" customWidth="1"/>
    <col min="8459" max="8459" width="26.54296875" customWidth="1"/>
    <col min="8705" max="8705" width="3" customWidth="1"/>
    <col min="8706" max="8706" width="2.453125" customWidth="1"/>
    <col min="8707" max="8707" width="50.54296875" customWidth="1"/>
    <col min="8708" max="8708" width="17" customWidth="1"/>
    <col min="8709" max="8709" width="16.453125" customWidth="1"/>
    <col min="8710" max="8710" width="10.54296875" customWidth="1"/>
    <col min="8711" max="8713" width="14.54296875" customWidth="1"/>
    <col min="8714" max="8714" width="50.54296875" customWidth="1"/>
    <col min="8715" max="8715" width="26.54296875" customWidth="1"/>
    <col min="8961" max="8961" width="3" customWidth="1"/>
    <col min="8962" max="8962" width="2.453125" customWidth="1"/>
    <col min="8963" max="8963" width="50.54296875" customWidth="1"/>
    <col min="8964" max="8964" width="17" customWidth="1"/>
    <col min="8965" max="8965" width="16.453125" customWidth="1"/>
    <col min="8966" max="8966" width="10.54296875" customWidth="1"/>
    <col min="8967" max="8969" width="14.54296875" customWidth="1"/>
    <col min="8970" max="8970" width="50.54296875" customWidth="1"/>
    <col min="8971" max="8971" width="26.54296875" customWidth="1"/>
    <col min="9217" max="9217" width="3" customWidth="1"/>
    <col min="9218" max="9218" width="2.453125" customWidth="1"/>
    <col min="9219" max="9219" width="50.54296875" customWidth="1"/>
    <col min="9220" max="9220" width="17" customWidth="1"/>
    <col min="9221" max="9221" width="16.453125" customWidth="1"/>
    <col min="9222" max="9222" width="10.54296875" customWidth="1"/>
    <col min="9223" max="9225" width="14.54296875" customWidth="1"/>
    <col min="9226" max="9226" width="50.54296875" customWidth="1"/>
    <col min="9227" max="9227" width="26.54296875" customWidth="1"/>
    <col min="9473" max="9473" width="3" customWidth="1"/>
    <col min="9474" max="9474" width="2.453125" customWidth="1"/>
    <col min="9475" max="9475" width="50.54296875" customWidth="1"/>
    <col min="9476" max="9476" width="17" customWidth="1"/>
    <col min="9477" max="9477" width="16.453125" customWidth="1"/>
    <col min="9478" max="9478" width="10.54296875" customWidth="1"/>
    <col min="9479" max="9481" width="14.54296875" customWidth="1"/>
    <col min="9482" max="9482" width="50.54296875" customWidth="1"/>
    <col min="9483" max="9483" width="26.54296875" customWidth="1"/>
    <col min="9729" max="9729" width="3" customWidth="1"/>
    <col min="9730" max="9730" width="2.453125" customWidth="1"/>
    <col min="9731" max="9731" width="50.54296875" customWidth="1"/>
    <col min="9732" max="9732" width="17" customWidth="1"/>
    <col min="9733" max="9733" width="16.453125" customWidth="1"/>
    <col min="9734" max="9734" width="10.54296875" customWidth="1"/>
    <col min="9735" max="9737" width="14.54296875" customWidth="1"/>
    <col min="9738" max="9738" width="50.54296875" customWidth="1"/>
    <col min="9739" max="9739" width="26.54296875" customWidth="1"/>
    <col min="9985" max="9985" width="3" customWidth="1"/>
    <col min="9986" max="9986" width="2.453125" customWidth="1"/>
    <col min="9987" max="9987" width="50.54296875" customWidth="1"/>
    <col min="9988" max="9988" width="17" customWidth="1"/>
    <col min="9989" max="9989" width="16.453125" customWidth="1"/>
    <col min="9990" max="9990" width="10.54296875" customWidth="1"/>
    <col min="9991" max="9993" width="14.54296875" customWidth="1"/>
    <col min="9994" max="9994" width="50.54296875" customWidth="1"/>
    <col min="9995" max="9995" width="26.54296875" customWidth="1"/>
    <col min="10241" max="10241" width="3" customWidth="1"/>
    <col min="10242" max="10242" width="2.453125" customWidth="1"/>
    <col min="10243" max="10243" width="50.54296875" customWidth="1"/>
    <col min="10244" max="10244" width="17" customWidth="1"/>
    <col min="10245" max="10245" width="16.453125" customWidth="1"/>
    <col min="10246" max="10246" width="10.54296875" customWidth="1"/>
    <col min="10247" max="10249" width="14.54296875" customWidth="1"/>
    <col min="10250" max="10250" width="50.54296875" customWidth="1"/>
    <col min="10251" max="10251" width="26.54296875" customWidth="1"/>
    <col min="10497" max="10497" width="3" customWidth="1"/>
    <col min="10498" max="10498" width="2.453125" customWidth="1"/>
    <col min="10499" max="10499" width="50.54296875" customWidth="1"/>
    <col min="10500" max="10500" width="17" customWidth="1"/>
    <col min="10501" max="10501" width="16.453125" customWidth="1"/>
    <col min="10502" max="10502" width="10.54296875" customWidth="1"/>
    <col min="10503" max="10505" width="14.54296875" customWidth="1"/>
    <col min="10506" max="10506" width="50.54296875" customWidth="1"/>
    <col min="10507" max="10507" width="26.54296875" customWidth="1"/>
    <col min="10753" max="10753" width="3" customWidth="1"/>
    <col min="10754" max="10754" width="2.453125" customWidth="1"/>
    <col min="10755" max="10755" width="50.54296875" customWidth="1"/>
    <col min="10756" max="10756" width="17" customWidth="1"/>
    <col min="10757" max="10757" width="16.453125" customWidth="1"/>
    <col min="10758" max="10758" width="10.54296875" customWidth="1"/>
    <col min="10759" max="10761" width="14.54296875" customWidth="1"/>
    <col min="10762" max="10762" width="50.54296875" customWidth="1"/>
    <col min="10763" max="10763" width="26.54296875" customWidth="1"/>
    <col min="11009" max="11009" width="3" customWidth="1"/>
    <col min="11010" max="11010" width="2.453125" customWidth="1"/>
    <col min="11011" max="11011" width="50.54296875" customWidth="1"/>
    <col min="11012" max="11012" width="17" customWidth="1"/>
    <col min="11013" max="11013" width="16.453125" customWidth="1"/>
    <col min="11014" max="11014" width="10.54296875" customWidth="1"/>
    <col min="11015" max="11017" width="14.54296875" customWidth="1"/>
    <col min="11018" max="11018" width="50.54296875" customWidth="1"/>
    <col min="11019" max="11019" width="26.54296875" customWidth="1"/>
    <col min="11265" max="11265" width="3" customWidth="1"/>
    <col min="11266" max="11266" width="2.453125" customWidth="1"/>
    <col min="11267" max="11267" width="50.54296875" customWidth="1"/>
    <col min="11268" max="11268" width="17" customWidth="1"/>
    <col min="11269" max="11269" width="16.453125" customWidth="1"/>
    <col min="11270" max="11270" width="10.54296875" customWidth="1"/>
    <col min="11271" max="11273" width="14.54296875" customWidth="1"/>
    <col min="11274" max="11274" width="50.54296875" customWidth="1"/>
    <col min="11275" max="11275" width="26.54296875" customWidth="1"/>
    <col min="11521" max="11521" width="3" customWidth="1"/>
    <col min="11522" max="11522" width="2.453125" customWidth="1"/>
    <col min="11523" max="11523" width="50.54296875" customWidth="1"/>
    <col min="11524" max="11524" width="17" customWidth="1"/>
    <col min="11525" max="11525" width="16.453125" customWidth="1"/>
    <col min="11526" max="11526" width="10.54296875" customWidth="1"/>
    <col min="11527" max="11529" width="14.54296875" customWidth="1"/>
    <col min="11530" max="11530" width="50.54296875" customWidth="1"/>
    <col min="11531" max="11531" width="26.54296875" customWidth="1"/>
    <col min="11777" max="11777" width="3" customWidth="1"/>
    <col min="11778" max="11778" width="2.453125" customWidth="1"/>
    <col min="11779" max="11779" width="50.54296875" customWidth="1"/>
    <col min="11780" max="11780" width="17" customWidth="1"/>
    <col min="11781" max="11781" width="16.453125" customWidth="1"/>
    <col min="11782" max="11782" width="10.54296875" customWidth="1"/>
    <col min="11783" max="11785" width="14.54296875" customWidth="1"/>
    <col min="11786" max="11786" width="50.54296875" customWidth="1"/>
    <col min="11787" max="11787" width="26.54296875" customWidth="1"/>
    <col min="12033" max="12033" width="3" customWidth="1"/>
    <col min="12034" max="12034" width="2.453125" customWidth="1"/>
    <col min="12035" max="12035" width="50.54296875" customWidth="1"/>
    <col min="12036" max="12036" width="17" customWidth="1"/>
    <col min="12037" max="12037" width="16.453125" customWidth="1"/>
    <col min="12038" max="12038" width="10.54296875" customWidth="1"/>
    <col min="12039" max="12041" width="14.54296875" customWidth="1"/>
    <col min="12042" max="12042" width="50.54296875" customWidth="1"/>
    <col min="12043" max="12043" width="26.54296875" customWidth="1"/>
    <col min="12289" max="12289" width="3" customWidth="1"/>
    <col min="12290" max="12290" width="2.453125" customWidth="1"/>
    <col min="12291" max="12291" width="50.54296875" customWidth="1"/>
    <col min="12292" max="12292" width="17" customWidth="1"/>
    <col min="12293" max="12293" width="16.453125" customWidth="1"/>
    <col min="12294" max="12294" width="10.54296875" customWidth="1"/>
    <col min="12295" max="12297" width="14.54296875" customWidth="1"/>
    <col min="12298" max="12298" width="50.54296875" customWidth="1"/>
    <col min="12299" max="12299" width="26.54296875" customWidth="1"/>
    <col min="12545" max="12545" width="3" customWidth="1"/>
    <col min="12546" max="12546" width="2.453125" customWidth="1"/>
    <col min="12547" max="12547" width="50.54296875" customWidth="1"/>
    <col min="12548" max="12548" width="17" customWidth="1"/>
    <col min="12549" max="12549" width="16.453125" customWidth="1"/>
    <col min="12550" max="12550" width="10.54296875" customWidth="1"/>
    <col min="12551" max="12553" width="14.54296875" customWidth="1"/>
    <col min="12554" max="12554" width="50.54296875" customWidth="1"/>
    <col min="12555" max="12555" width="26.54296875" customWidth="1"/>
    <col min="12801" max="12801" width="3" customWidth="1"/>
    <col min="12802" max="12802" width="2.453125" customWidth="1"/>
    <col min="12803" max="12803" width="50.54296875" customWidth="1"/>
    <col min="12804" max="12804" width="17" customWidth="1"/>
    <col min="12805" max="12805" width="16.453125" customWidth="1"/>
    <col min="12806" max="12806" width="10.54296875" customWidth="1"/>
    <col min="12807" max="12809" width="14.54296875" customWidth="1"/>
    <col min="12810" max="12810" width="50.54296875" customWidth="1"/>
    <col min="12811" max="12811" width="26.54296875" customWidth="1"/>
    <col min="13057" max="13057" width="3" customWidth="1"/>
    <col min="13058" max="13058" width="2.453125" customWidth="1"/>
    <col min="13059" max="13059" width="50.54296875" customWidth="1"/>
    <col min="13060" max="13060" width="17" customWidth="1"/>
    <col min="13061" max="13061" width="16.453125" customWidth="1"/>
    <col min="13062" max="13062" width="10.54296875" customWidth="1"/>
    <col min="13063" max="13065" width="14.54296875" customWidth="1"/>
    <col min="13066" max="13066" width="50.54296875" customWidth="1"/>
    <col min="13067" max="13067" width="26.54296875" customWidth="1"/>
    <col min="13313" max="13313" width="3" customWidth="1"/>
    <col min="13314" max="13314" width="2.453125" customWidth="1"/>
    <col min="13315" max="13315" width="50.54296875" customWidth="1"/>
    <col min="13316" max="13316" width="17" customWidth="1"/>
    <col min="13317" max="13317" width="16.453125" customWidth="1"/>
    <col min="13318" max="13318" width="10.54296875" customWidth="1"/>
    <col min="13319" max="13321" width="14.54296875" customWidth="1"/>
    <col min="13322" max="13322" width="50.54296875" customWidth="1"/>
    <col min="13323" max="13323" width="26.54296875" customWidth="1"/>
    <col min="13569" max="13569" width="3" customWidth="1"/>
    <col min="13570" max="13570" width="2.453125" customWidth="1"/>
    <col min="13571" max="13571" width="50.54296875" customWidth="1"/>
    <col min="13572" max="13572" width="17" customWidth="1"/>
    <col min="13573" max="13573" width="16.453125" customWidth="1"/>
    <col min="13574" max="13574" width="10.54296875" customWidth="1"/>
    <col min="13575" max="13577" width="14.54296875" customWidth="1"/>
    <col min="13578" max="13578" width="50.54296875" customWidth="1"/>
    <col min="13579" max="13579" width="26.54296875" customWidth="1"/>
    <col min="13825" max="13825" width="3" customWidth="1"/>
    <col min="13826" max="13826" width="2.453125" customWidth="1"/>
    <col min="13827" max="13827" width="50.54296875" customWidth="1"/>
    <col min="13828" max="13828" width="17" customWidth="1"/>
    <col min="13829" max="13829" width="16.453125" customWidth="1"/>
    <col min="13830" max="13830" width="10.54296875" customWidth="1"/>
    <col min="13831" max="13833" width="14.54296875" customWidth="1"/>
    <col min="13834" max="13834" width="50.54296875" customWidth="1"/>
    <col min="13835" max="13835" width="26.54296875" customWidth="1"/>
    <col min="14081" max="14081" width="3" customWidth="1"/>
    <col min="14082" max="14082" width="2.453125" customWidth="1"/>
    <col min="14083" max="14083" width="50.54296875" customWidth="1"/>
    <col min="14084" max="14084" width="17" customWidth="1"/>
    <col min="14085" max="14085" width="16.453125" customWidth="1"/>
    <col min="14086" max="14086" width="10.54296875" customWidth="1"/>
    <col min="14087" max="14089" width="14.54296875" customWidth="1"/>
    <col min="14090" max="14090" width="50.54296875" customWidth="1"/>
    <col min="14091" max="14091" width="26.54296875" customWidth="1"/>
    <col min="14337" max="14337" width="3" customWidth="1"/>
    <col min="14338" max="14338" width="2.453125" customWidth="1"/>
    <col min="14339" max="14339" width="50.54296875" customWidth="1"/>
    <col min="14340" max="14340" width="17" customWidth="1"/>
    <col min="14341" max="14341" width="16.453125" customWidth="1"/>
    <col min="14342" max="14342" width="10.54296875" customWidth="1"/>
    <col min="14343" max="14345" width="14.54296875" customWidth="1"/>
    <col min="14346" max="14346" width="50.54296875" customWidth="1"/>
    <col min="14347" max="14347" width="26.54296875" customWidth="1"/>
    <col min="14593" max="14593" width="3" customWidth="1"/>
    <col min="14594" max="14594" width="2.453125" customWidth="1"/>
    <col min="14595" max="14595" width="50.54296875" customWidth="1"/>
    <col min="14596" max="14596" width="17" customWidth="1"/>
    <col min="14597" max="14597" width="16.453125" customWidth="1"/>
    <col min="14598" max="14598" width="10.54296875" customWidth="1"/>
    <col min="14599" max="14601" width="14.54296875" customWidth="1"/>
    <col min="14602" max="14602" width="50.54296875" customWidth="1"/>
    <col min="14603" max="14603" width="26.54296875" customWidth="1"/>
    <col min="14849" max="14849" width="3" customWidth="1"/>
    <col min="14850" max="14850" width="2.453125" customWidth="1"/>
    <col min="14851" max="14851" width="50.54296875" customWidth="1"/>
    <col min="14852" max="14852" width="17" customWidth="1"/>
    <col min="14853" max="14853" width="16.453125" customWidth="1"/>
    <col min="14854" max="14854" width="10.54296875" customWidth="1"/>
    <col min="14855" max="14857" width="14.54296875" customWidth="1"/>
    <col min="14858" max="14858" width="50.54296875" customWidth="1"/>
    <col min="14859" max="14859" width="26.54296875" customWidth="1"/>
    <col min="15105" max="15105" width="3" customWidth="1"/>
    <col min="15106" max="15106" width="2.453125" customWidth="1"/>
    <col min="15107" max="15107" width="50.54296875" customWidth="1"/>
    <col min="15108" max="15108" width="17" customWidth="1"/>
    <col min="15109" max="15109" width="16.453125" customWidth="1"/>
    <col min="15110" max="15110" width="10.54296875" customWidth="1"/>
    <col min="15111" max="15113" width="14.54296875" customWidth="1"/>
    <col min="15114" max="15114" width="50.54296875" customWidth="1"/>
    <col min="15115" max="15115" width="26.54296875" customWidth="1"/>
    <col min="15361" max="15361" width="3" customWidth="1"/>
    <col min="15362" max="15362" width="2.453125" customWidth="1"/>
    <col min="15363" max="15363" width="50.54296875" customWidth="1"/>
    <col min="15364" max="15364" width="17" customWidth="1"/>
    <col min="15365" max="15365" width="16.453125" customWidth="1"/>
    <col min="15366" max="15366" width="10.54296875" customWidth="1"/>
    <col min="15367" max="15369" width="14.54296875" customWidth="1"/>
    <col min="15370" max="15370" width="50.54296875" customWidth="1"/>
    <col min="15371" max="15371" width="26.54296875" customWidth="1"/>
    <col min="15617" max="15617" width="3" customWidth="1"/>
    <col min="15618" max="15618" width="2.453125" customWidth="1"/>
    <col min="15619" max="15619" width="50.54296875" customWidth="1"/>
    <col min="15620" max="15620" width="17" customWidth="1"/>
    <col min="15621" max="15621" width="16.453125" customWidth="1"/>
    <col min="15622" max="15622" width="10.54296875" customWidth="1"/>
    <col min="15623" max="15625" width="14.54296875" customWidth="1"/>
    <col min="15626" max="15626" width="50.54296875" customWidth="1"/>
    <col min="15627" max="15627" width="26.54296875" customWidth="1"/>
    <col min="15873" max="15873" width="3" customWidth="1"/>
    <col min="15874" max="15874" width="2.453125" customWidth="1"/>
    <col min="15875" max="15875" width="50.54296875" customWidth="1"/>
    <col min="15876" max="15876" width="17" customWidth="1"/>
    <col min="15877" max="15877" width="16.453125" customWidth="1"/>
    <col min="15878" max="15878" width="10.54296875" customWidth="1"/>
    <col min="15879" max="15881" width="14.54296875" customWidth="1"/>
    <col min="15882" max="15882" width="50.54296875" customWidth="1"/>
    <col min="15883" max="15883" width="26.54296875" customWidth="1"/>
    <col min="16129" max="16129" width="3" customWidth="1"/>
    <col min="16130" max="16130" width="2.453125" customWidth="1"/>
    <col min="16131" max="16131" width="50.54296875" customWidth="1"/>
    <col min="16132" max="16132" width="17" customWidth="1"/>
    <col min="16133" max="16133" width="16.453125" customWidth="1"/>
    <col min="16134" max="16134" width="10.54296875" customWidth="1"/>
    <col min="16135" max="16137" width="14.54296875" customWidth="1"/>
    <col min="16138" max="16138" width="50.54296875" customWidth="1"/>
    <col min="16139" max="16139" width="26.54296875" customWidth="1"/>
  </cols>
  <sheetData>
    <row r="1" spans="1:12" x14ac:dyDescent="0.35">
      <c r="A1" t="s">
        <v>827</v>
      </c>
    </row>
    <row r="2" spans="1:12" x14ac:dyDescent="0.35">
      <c r="A2" t="s">
        <v>826</v>
      </c>
    </row>
    <row r="3" spans="1:12" x14ac:dyDescent="0.35">
      <c r="A3" t="s">
        <v>825</v>
      </c>
    </row>
    <row r="4" spans="1:12" x14ac:dyDescent="0.35">
      <c r="A4" t="s">
        <v>824</v>
      </c>
    </row>
    <row r="5" spans="1:12" ht="15.5" x14ac:dyDescent="0.35">
      <c r="A5" s="1643" t="s">
        <v>823</v>
      </c>
      <c r="B5" s="1643"/>
      <c r="C5" s="1643"/>
      <c r="D5" s="1643"/>
      <c r="E5" s="1643"/>
      <c r="F5" s="1643"/>
      <c r="G5" s="1643"/>
      <c r="H5" s="1643"/>
      <c r="I5" s="1643"/>
      <c r="J5" s="1643"/>
    </row>
    <row r="6" spans="1:12" x14ac:dyDescent="0.35">
      <c r="A6" s="1644" t="s">
        <v>1519</v>
      </c>
      <c r="B6" s="1645"/>
      <c r="C6" s="1645"/>
      <c r="D6" s="1645"/>
      <c r="E6" s="1645"/>
      <c r="F6" s="1645"/>
      <c r="G6" s="1645"/>
      <c r="H6" s="1645"/>
      <c r="I6" s="1645"/>
      <c r="J6" s="1645"/>
    </row>
    <row r="7" spans="1:12" x14ac:dyDescent="0.35">
      <c r="A7" s="1000"/>
      <c r="B7" s="1000"/>
      <c r="C7" s="1000"/>
      <c r="D7" s="1000"/>
      <c r="F7" s="1001"/>
      <c r="G7" s="1002"/>
      <c r="H7" s="1002"/>
      <c r="I7" s="1002"/>
    </row>
    <row r="8" spans="1:12" x14ac:dyDescent="0.35">
      <c r="C8" s="1003" t="s">
        <v>822</v>
      </c>
      <c r="D8" s="1003" t="s">
        <v>1399</v>
      </c>
      <c r="E8" s="1003" t="s">
        <v>264</v>
      </c>
      <c r="F8" s="1004" t="s">
        <v>821</v>
      </c>
      <c r="G8" s="1005"/>
      <c r="H8" s="1005"/>
      <c r="I8" s="1005"/>
      <c r="J8" s="1006" t="s">
        <v>820</v>
      </c>
    </row>
    <row r="9" spans="1:12" ht="24" x14ac:dyDescent="0.35">
      <c r="C9" s="1292"/>
      <c r="D9" s="1292"/>
      <c r="E9" s="1292"/>
      <c r="F9" s="1293"/>
      <c r="G9" s="1294" t="s">
        <v>1111</v>
      </c>
      <c r="H9" s="1294"/>
      <c r="I9" s="1294" t="s">
        <v>1112</v>
      </c>
      <c r="J9" s="1295"/>
    </row>
    <row r="10" spans="1:12" x14ac:dyDescent="0.35">
      <c r="C10" s="1296" t="s">
        <v>809</v>
      </c>
      <c r="D10" s="1297">
        <v>10316053</v>
      </c>
      <c r="E10" s="1298" t="s">
        <v>1117</v>
      </c>
      <c r="F10" s="1299">
        <v>45199</v>
      </c>
      <c r="G10" s="1300">
        <v>35898.639999999999</v>
      </c>
      <c r="H10" s="1300"/>
      <c r="I10" s="1300">
        <f t="shared" ref="I10:I23" si="0">G10+H10</f>
        <v>35898.639999999999</v>
      </c>
      <c r="J10" s="1301" t="s">
        <v>1520</v>
      </c>
    </row>
    <row r="11" spans="1:12" x14ac:dyDescent="0.35">
      <c r="C11" s="1097" t="s">
        <v>1364</v>
      </c>
      <c r="D11" s="1091">
        <v>10315010</v>
      </c>
      <c r="E11" s="1302"/>
      <c r="F11" s="1303">
        <v>44957</v>
      </c>
      <c r="G11" s="1304">
        <v>211422.96000000002</v>
      </c>
      <c r="H11" s="1304"/>
      <c r="I11" s="1304">
        <f t="shared" si="0"/>
        <v>211422.96000000002</v>
      </c>
      <c r="J11" s="1091" t="s">
        <v>1365</v>
      </c>
    </row>
    <row r="12" spans="1:12" x14ac:dyDescent="0.35">
      <c r="C12" s="1097" t="s">
        <v>1366</v>
      </c>
      <c r="D12" s="1091">
        <v>10315959</v>
      </c>
      <c r="E12" s="1302" t="s">
        <v>1521</v>
      </c>
      <c r="F12" s="1303">
        <v>44957</v>
      </c>
      <c r="G12" s="1304">
        <v>34499.97</v>
      </c>
      <c r="H12" s="1304"/>
      <c r="I12" s="1304">
        <f t="shared" si="0"/>
        <v>34499.97</v>
      </c>
      <c r="J12" s="1091"/>
    </row>
    <row r="13" spans="1:12" x14ac:dyDescent="0.35">
      <c r="C13" s="1313" t="s">
        <v>1367</v>
      </c>
      <c r="D13" s="1275">
        <v>10314044</v>
      </c>
      <c r="E13" s="1302" t="s">
        <v>1368</v>
      </c>
      <c r="F13" s="1303">
        <v>45016</v>
      </c>
      <c r="G13" s="1312">
        <v>85486.29</v>
      </c>
      <c r="H13" s="1304"/>
      <c r="I13" s="1304">
        <f t="shared" si="0"/>
        <v>85486.29</v>
      </c>
      <c r="J13" s="1091" t="s">
        <v>1369</v>
      </c>
    </row>
    <row r="14" spans="1:12" ht="24" x14ac:dyDescent="0.35">
      <c r="C14" s="1313" t="s">
        <v>1522</v>
      </c>
      <c r="D14" s="1305">
        <v>10315405</v>
      </c>
      <c r="E14" s="1302" t="s">
        <v>1523</v>
      </c>
      <c r="F14" s="1303">
        <v>45138</v>
      </c>
      <c r="G14" s="1312">
        <v>85486.29</v>
      </c>
      <c r="H14" s="1304"/>
      <c r="I14" s="1304">
        <f>G14+H14</f>
        <v>85486.29</v>
      </c>
      <c r="J14" s="1097" t="s">
        <v>1524</v>
      </c>
      <c r="L14" s="1010"/>
    </row>
    <row r="15" spans="1:12" ht="24" x14ac:dyDescent="0.35">
      <c r="C15" s="1313" t="s">
        <v>1525</v>
      </c>
      <c r="D15" s="1305">
        <v>10316205</v>
      </c>
      <c r="E15" s="1302" t="s">
        <v>1523</v>
      </c>
      <c r="F15" s="1303">
        <v>45199</v>
      </c>
      <c r="G15" s="1312">
        <v>85486.29</v>
      </c>
      <c r="H15" s="1304"/>
      <c r="I15" s="1304">
        <f>G15+H15</f>
        <v>85486.29</v>
      </c>
      <c r="J15" s="1097" t="s">
        <v>1526</v>
      </c>
      <c r="L15" s="1010"/>
    </row>
    <row r="16" spans="1:12" x14ac:dyDescent="0.35">
      <c r="C16" s="1097" t="s">
        <v>1527</v>
      </c>
      <c r="D16" s="1097">
        <v>10316121</v>
      </c>
      <c r="E16" s="1302" t="s">
        <v>1528</v>
      </c>
      <c r="F16" s="1303">
        <v>45199</v>
      </c>
      <c r="G16" s="1304">
        <v>30659.78</v>
      </c>
      <c r="H16" s="1304"/>
      <c r="I16" s="1304">
        <f t="shared" si="0"/>
        <v>30659.78</v>
      </c>
      <c r="J16" s="1097" t="s">
        <v>1529</v>
      </c>
    </row>
    <row r="17" spans="1:12" ht="24" x14ac:dyDescent="0.35">
      <c r="C17" s="1097" t="s">
        <v>1530</v>
      </c>
      <c r="D17" s="1306">
        <v>10316040</v>
      </c>
      <c r="E17" s="1302"/>
      <c r="F17" s="1303">
        <v>45199</v>
      </c>
      <c r="G17" s="1304">
        <v>77653.64</v>
      </c>
      <c r="H17" s="1304"/>
      <c r="I17" s="1304">
        <f t="shared" si="0"/>
        <v>77653.64</v>
      </c>
      <c r="J17" s="1307"/>
      <c r="L17" s="1010"/>
    </row>
    <row r="18" spans="1:12" ht="24" x14ac:dyDescent="0.35">
      <c r="C18" s="1097" t="s">
        <v>1531</v>
      </c>
      <c r="D18" s="1306">
        <v>10316097</v>
      </c>
      <c r="E18" s="1302"/>
      <c r="F18" s="1303">
        <v>45199</v>
      </c>
      <c r="G18" s="1304">
        <v>9370.52</v>
      </c>
      <c r="H18" s="1304"/>
      <c r="I18" s="1304">
        <f t="shared" si="0"/>
        <v>9370.52</v>
      </c>
      <c r="J18" s="1307"/>
      <c r="L18" s="1010"/>
    </row>
    <row r="19" spans="1:12" ht="24" x14ac:dyDescent="0.35">
      <c r="C19" s="1097" t="s">
        <v>1532</v>
      </c>
      <c r="D19" s="1306">
        <v>10316099</v>
      </c>
      <c r="E19" s="1302"/>
      <c r="F19" s="1303">
        <v>45199</v>
      </c>
      <c r="G19" s="1304">
        <v>158.21</v>
      </c>
      <c r="H19" s="1304"/>
      <c r="I19" s="1304">
        <f t="shared" si="0"/>
        <v>158.21</v>
      </c>
      <c r="J19" s="1307"/>
      <c r="L19" s="1010"/>
    </row>
    <row r="20" spans="1:12" ht="24" x14ac:dyDescent="0.35">
      <c r="C20" s="1097" t="s">
        <v>1533</v>
      </c>
      <c r="D20" s="1306">
        <v>10316101</v>
      </c>
      <c r="E20" s="1302"/>
      <c r="F20" s="1303">
        <v>45199</v>
      </c>
      <c r="G20" s="1304">
        <v>3390.25</v>
      </c>
      <c r="H20" s="1304"/>
      <c r="I20" s="1304">
        <f>G20+H20</f>
        <v>3390.25</v>
      </c>
      <c r="J20" s="1307"/>
      <c r="L20" s="1010"/>
    </row>
    <row r="21" spans="1:12" x14ac:dyDescent="0.35">
      <c r="C21" s="1097" t="s">
        <v>1534</v>
      </c>
      <c r="D21" s="1306">
        <v>10316185</v>
      </c>
      <c r="E21" s="1302"/>
      <c r="F21" s="1303">
        <v>45199</v>
      </c>
      <c r="G21" s="1304">
        <v>749275.54</v>
      </c>
      <c r="H21" s="1304">
        <v>-749275.54</v>
      </c>
      <c r="I21" s="1304">
        <f t="shared" si="0"/>
        <v>0</v>
      </c>
      <c r="J21" s="1307" t="s">
        <v>1535</v>
      </c>
      <c r="K21" s="1010"/>
      <c r="L21" s="1010"/>
    </row>
    <row r="22" spans="1:12" x14ac:dyDescent="0.35">
      <c r="C22" s="1097" t="s">
        <v>1536</v>
      </c>
      <c r="D22" s="1306">
        <v>10316194</v>
      </c>
      <c r="E22" s="1302"/>
      <c r="F22" s="1303">
        <v>45199</v>
      </c>
      <c r="G22" s="1304">
        <v>180578.66</v>
      </c>
      <c r="H22" s="1304">
        <v>-180578.66</v>
      </c>
      <c r="I22" s="1304">
        <f t="shared" si="0"/>
        <v>0</v>
      </c>
      <c r="J22" s="1307" t="s">
        <v>1520</v>
      </c>
      <c r="K22" s="1010"/>
      <c r="L22" s="1010"/>
    </row>
    <row r="23" spans="1:12" x14ac:dyDescent="0.35">
      <c r="C23" s="1010" t="s">
        <v>1537</v>
      </c>
      <c r="D23" s="1306">
        <v>10316315</v>
      </c>
      <c r="E23" s="1302"/>
      <c r="F23" s="1303">
        <v>45230</v>
      </c>
      <c r="G23" s="1304"/>
      <c r="H23" s="1304">
        <v>103948.73</v>
      </c>
      <c r="I23" s="1304">
        <f t="shared" si="0"/>
        <v>103948.73</v>
      </c>
      <c r="J23" s="1095" t="s">
        <v>1538</v>
      </c>
      <c r="K23" s="1010" t="s">
        <v>1539</v>
      </c>
      <c r="L23" s="1010"/>
    </row>
    <row r="24" spans="1:12" x14ac:dyDescent="0.35">
      <c r="C24" s="1308" t="s">
        <v>599</v>
      </c>
      <c r="D24" s="1308"/>
      <c r="E24" s="1309"/>
      <c r="F24" s="1303"/>
      <c r="G24" s="1310">
        <f>SUM(G10:G23)</f>
        <v>1589367.04</v>
      </c>
      <c r="H24" s="1310"/>
      <c r="I24" s="1310">
        <f>SUM(I10:I22)</f>
        <v>659512.84000000008</v>
      </c>
      <c r="J24" s="1094"/>
    </row>
    <row r="25" spans="1:12" s="1311" customFormat="1" x14ac:dyDescent="0.35">
      <c r="C25" s="1010"/>
      <c r="D25" s="1010"/>
      <c r="E25" s="805"/>
      <c r="F25" s="997"/>
      <c r="G25" s="998"/>
      <c r="H25" s="998"/>
      <c r="I25" s="998"/>
      <c r="J25" s="999"/>
    </row>
    <row r="27" spans="1:12" x14ac:dyDescent="0.35">
      <c r="A27" s="1311" t="s">
        <v>1370</v>
      </c>
      <c r="B27" s="1311"/>
      <c r="C27" s="1314"/>
      <c r="D27" s="1311"/>
      <c r="E27" s="1315"/>
      <c r="F27" s="1315"/>
      <c r="G27" s="1315"/>
      <c r="H27" s="1311"/>
      <c r="I27"/>
      <c r="J27"/>
    </row>
    <row r="28" spans="1:12" x14ac:dyDescent="0.35">
      <c r="A28" s="1311" t="s">
        <v>1371</v>
      </c>
      <c r="B28" s="1311"/>
      <c r="C28" s="1314"/>
      <c r="D28" s="1311"/>
      <c r="E28" s="1315"/>
      <c r="F28" s="1315"/>
      <c r="G28" s="1315"/>
      <c r="H28" s="1311"/>
      <c r="I28"/>
      <c r="J28"/>
    </row>
    <row r="29" spans="1:12" x14ac:dyDescent="0.35">
      <c r="A29" s="1311" t="s">
        <v>1372</v>
      </c>
      <c r="B29" s="1311"/>
      <c r="C29" s="1314"/>
      <c r="D29" s="1311"/>
      <c r="E29" s="1315"/>
      <c r="F29" s="1315"/>
      <c r="G29" s="1315"/>
      <c r="H29" s="1311"/>
      <c r="I29"/>
      <c r="J29"/>
    </row>
    <row r="30" spans="1:12" x14ac:dyDescent="0.35">
      <c r="A30" s="1311" t="s">
        <v>1373</v>
      </c>
      <c r="B30" s="1311"/>
      <c r="C30" s="1314"/>
      <c r="D30" s="1311"/>
      <c r="E30" s="1315"/>
      <c r="F30" s="1315"/>
      <c r="G30" s="1315"/>
      <c r="H30" s="1311"/>
      <c r="I30"/>
      <c r="J30"/>
    </row>
    <row r="31" spans="1:12" x14ac:dyDescent="0.35">
      <c r="A31" s="1316"/>
      <c r="B31" s="1646" t="s">
        <v>823</v>
      </c>
      <c r="C31" s="1647"/>
      <c r="D31" s="1647"/>
      <c r="E31" s="1647"/>
      <c r="F31" s="1647"/>
      <c r="G31" s="1647"/>
      <c r="H31" s="1647"/>
      <c r="I31"/>
      <c r="J31"/>
    </row>
    <row r="32" spans="1:12" ht="15" thickBot="1" x14ac:dyDescent="0.4">
      <c r="A32" s="1648" t="s">
        <v>1540</v>
      </c>
      <c r="B32" s="1647"/>
      <c r="C32" s="1647"/>
      <c r="D32" s="1647"/>
      <c r="E32" s="1647"/>
      <c r="F32" s="1647"/>
      <c r="G32" s="1647"/>
      <c r="H32" s="1647"/>
      <c r="I32"/>
      <c r="J32"/>
    </row>
    <row r="33" spans="1:11" ht="22" x14ac:dyDescent="0.35">
      <c r="A33" s="1311"/>
      <c r="B33" s="1311"/>
      <c r="C33" s="1003" t="s">
        <v>822</v>
      </c>
      <c r="D33" s="1233" t="s">
        <v>264</v>
      </c>
      <c r="E33" s="1234" t="s">
        <v>821</v>
      </c>
      <c r="F33" s="1235" t="s">
        <v>1374</v>
      </c>
      <c r="G33" s="1235" t="s">
        <v>1375</v>
      </c>
      <c r="H33" s="1235" t="s">
        <v>1376</v>
      </c>
      <c r="I33" s="1236" t="s">
        <v>820</v>
      </c>
      <c r="J33"/>
    </row>
    <row r="34" spans="1:11" x14ac:dyDescent="0.35">
      <c r="A34" s="1311"/>
      <c r="B34" s="1311"/>
      <c r="C34" s="1085" t="s">
        <v>1541</v>
      </c>
      <c r="D34" s="1086" t="s">
        <v>1377</v>
      </c>
      <c r="E34" s="1317">
        <v>45199</v>
      </c>
      <c r="F34" s="1241">
        <v>291504.52</v>
      </c>
      <c r="G34" s="1237">
        <f>-F34</f>
        <v>-291504.52</v>
      </c>
      <c r="H34" s="1237">
        <f t="shared" ref="H34:H45" si="1">F34+G34</f>
        <v>0</v>
      </c>
      <c r="I34" s="1318" t="s">
        <v>1378</v>
      </c>
      <c r="J34" s="1330">
        <v>100077188</v>
      </c>
    </row>
    <row r="35" spans="1:11" x14ac:dyDescent="0.35">
      <c r="A35" s="1311"/>
      <c r="B35" s="1311"/>
      <c r="C35" s="1085" t="s">
        <v>1542</v>
      </c>
      <c r="D35" s="1276"/>
      <c r="E35" s="1317">
        <v>45230</v>
      </c>
      <c r="F35" s="1241"/>
      <c r="G35" s="1241"/>
      <c r="H35" s="1237">
        <f t="shared" si="1"/>
        <v>0</v>
      </c>
      <c r="I35" s="1318" t="s">
        <v>1378</v>
      </c>
      <c r="J35" s="1245"/>
    </row>
    <row r="36" spans="1:11" ht="16.399999999999999" customHeight="1" x14ac:dyDescent="0.35">
      <c r="A36" s="1311"/>
      <c r="B36" s="1311"/>
      <c r="C36" s="1238" t="s">
        <v>1379</v>
      </c>
      <c r="D36" s="1239" t="s">
        <v>1543</v>
      </c>
      <c r="E36" s="1240">
        <v>45169</v>
      </c>
      <c r="F36" s="1241">
        <v>11250</v>
      </c>
      <c r="G36" s="1241">
        <v>2216.67</v>
      </c>
      <c r="H36" s="1237">
        <f t="shared" si="1"/>
        <v>13466.67</v>
      </c>
      <c r="I36" s="1319" t="s">
        <v>1544</v>
      </c>
      <c r="J36" s="1245"/>
    </row>
    <row r="37" spans="1:11" ht="16.399999999999999" customHeight="1" x14ac:dyDescent="0.35">
      <c r="A37" s="1311"/>
      <c r="B37" s="1311"/>
      <c r="C37" s="1238" t="s">
        <v>1379</v>
      </c>
      <c r="D37" s="1239" t="s">
        <v>1543</v>
      </c>
      <c r="E37" s="1240">
        <v>45211</v>
      </c>
      <c r="F37" s="1241"/>
      <c r="G37" s="1241">
        <f>-8950</f>
        <v>-8950</v>
      </c>
      <c r="H37" s="1237">
        <f t="shared" si="1"/>
        <v>-8950</v>
      </c>
      <c r="I37" s="1319">
        <v>100076913</v>
      </c>
      <c r="J37" s="1245"/>
    </row>
    <row r="38" spans="1:11" ht="16.399999999999999" customHeight="1" x14ac:dyDescent="0.35">
      <c r="A38" s="1311"/>
      <c r="B38" s="1311"/>
      <c r="C38" s="1242" t="s">
        <v>1380</v>
      </c>
      <c r="D38" s="1239" t="s">
        <v>1381</v>
      </c>
      <c r="E38" s="1240">
        <v>44377</v>
      </c>
      <c r="F38" s="1243">
        <v>4005.72</v>
      </c>
      <c r="G38" s="1241"/>
      <c r="H38" s="1237">
        <f t="shared" si="1"/>
        <v>4005.72</v>
      </c>
      <c r="I38" s="1319" t="s">
        <v>1382</v>
      </c>
      <c r="J38" s="1245"/>
    </row>
    <row r="39" spans="1:11" ht="16.399999999999999" customHeight="1" x14ac:dyDescent="0.35">
      <c r="A39" s="1311"/>
      <c r="B39" s="1311"/>
      <c r="C39" s="1242" t="s">
        <v>1380</v>
      </c>
      <c r="D39" s="1239" t="s">
        <v>1381</v>
      </c>
      <c r="E39" s="1240">
        <v>44561</v>
      </c>
      <c r="F39" s="1243">
        <v>936.59</v>
      </c>
      <c r="G39" s="1241"/>
      <c r="H39" s="1237">
        <f t="shared" si="1"/>
        <v>936.59</v>
      </c>
      <c r="I39" s="1319" t="s">
        <v>1316</v>
      </c>
      <c r="J39" s="1245"/>
    </row>
    <row r="40" spans="1:11" ht="16.399999999999999" customHeight="1" x14ac:dyDescent="0.35">
      <c r="A40" s="1311"/>
      <c r="B40" s="1311"/>
      <c r="C40" s="1320" t="s">
        <v>1380</v>
      </c>
      <c r="D40" s="1321" t="s">
        <v>1381</v>
      </c>
      <c r="E40" s="1322">
        <v>44742</v>
      </c>
      <c r="F40" s="1323">
        <v>725.73</v>
      </c>
      <c r="G40" s="1323"/>
      <c r="H40" s="1324">
        <f>F40+G40</f>
        <v>725.73</v>
      </c>
      <c r="I40" s="1325" t="s">
        <v>1383</v>
      </c>
      <c r="J40" s="1245"/>
      <c r="K40" s="1245"/>
    </row>
    <row r="41" spans="1:11" x14ac:dyDescent="0.35">
      <c r="A41" s="1311"/>
      <c r="B41" s="1311"/>
      <c r="C41" s="1244" t="s">
        <v>1384</v>
      </c>
      <c r="D41" s="1239"/>
      <c r="E41" s="1240">
        <v>44926</v>
      </c>
      <c r="F41" s="1243">
        <v>1974.86</v>
      </c>
      <c r="G41" s="1241"/>
      <c r="H41" s="1237">
        <f t="shared" si="1"/>
        <v>1974.86</v>
      </c>
      <c r="I41" s="1326" t="s">
        <v>1385</v>
      </c>
      <c r="J41" s="1245"/>
      <c r="K41" s="1245"/>
    </row>
    <row r="42" spans="1:11" x14ac:dyDescent="0.35">
      <c r="A42" s="1311"/>
      <c r="B42" s="1311"/>
      <c r="C42" s="1320" t="s">
        <v>1380</v>
      </c>
      <c r="D42" s="1321" t="s">
        <v>1381</v>
      </c>
      <c r="E42" s="1322">
        <v>45107</v>
      </c>
      <c r="F42" s="1323">
        <v>3785.0799999999995</v>
      </c>
      <c r="G42" s="1323"/>
      <c r="H42" s="1324">
        <f t="shared" si="1"/>
        <v>3785.0799999999995</v>
      </c>
      <c r="I42" s="1327" t="s">
        <v>1400</v>
      </c>
      <c r="J42" s="1245"/>
      <c r="K42" s="1245"/>
    </row>
    <row r="43" spans="1:11" ht="70" x14ac:dyDescent="0.35">
      <c r="C43" s="1097" t="s">
        <v>1545</v>
      </c>
      <c r="D43" s="1276" t="s">
        <v>1546</v>
      </c>
      <c r="E43" s="1277">
        <v>45199</v>
      </c>
      <c r="F43" s="1241">
        <v>29621.01</v>
      </c>
      <c r="G43" s="1241"/>
      <c r="H43" s="1237">
        <f t="shared" si="1"/>
        <v>29621.01</v>
      </c>
      <c r="I43" s="1328" t="s">
        <v>1547</v>
      </c>
      <c r="J43" s="1245"/>
    </row>
    <row r="44" spans="1:11" x14ac:dyDescent="0.35">
      <c r="C44" s="1097" t="s">
        <v>1548</v>
      </c>
      <c r="D44" s="1276"/>
      <c r="E44" s="1277">
        <v>45199</v>
      </c>
      <c r="F44" s="1241">
        <v>2588.8200000000002</v>
      </c>
      <c r="G44" s="1241"/>
      <c r="H44" s="1237">
        <f t="shared" si="1"/>
        <v>2588.8200000000002</v>
      </c>
      <c r="I44" s="1328">
        <v>100076869</v>
      </c>
      <c r="J44" s="1245"/>
    </row>
    <row r="45" spans="1:11" ht="24" x14ac:dyDescent="0.35">
      <c r="C45" s="1329" t="s">
        <v>1549</v>
      </c>
      <c r="D45" s="1276"/>
      <c r="E45" s="1277">
        <v>45199</v>
      </c>
      <c r="F45" s="1241">
        <v>1584.07</v>
      </c>
      <c r="G45" s="1241"/>
      <c r="H45" s="1237">
        <f t="shared" si="1"/>
        <v>1584.07</v>
      </c>
      <c r="I45" s="1328">
        <v>100076680</v>
      </c>
      <c r="J45" s="1245"/>
    </row>
    <row r="46" spans="1:11" x14ac:dyDescent="0.35">
      <c r="A46" s="1311"/>
      <c r="B46" s="1311"/>
      <c r="C46" s="1246"/>
      <c r="D46" s="1247"/>
      <c r="E46" s="1248"/>
      <c r="F46" s="1249">
        <v>347976.4</v>
      </c>
      <c r="G46" s="1249"/>
      <c r="H46" s="1249">
        <f>SUM(H34:H45)</f>
        <v>49738.549999999996</v>
      </c>
      <c r="I46" s="1250"/>
      <c r="J46"/>
    </row>
    <row r="47" spans="1:11" ht="15" thickBot="1" x14ac:dyDescent="0.4">
      <c r="A47" s="1311"/>
      <c r="B47" s="1311"/>
      <c r="C47" s="1251" t="s">
        <v>1386</v>
      </c>
      <c r="D47" s="1252" t="s">
        <v>599</v>
      </c>
      <c r="E47" s="1253" t="s">
        <v>599</v>
      </c>
      <c r="F47" s="1254"/>
      <c r="G47" s="1254"/>
      <c r="H47" s="1254"/>
      <c r="I47" s="1255"/>
      <c r="J47"/>
    </row>
  </sheetData>
  <mergeCells count="4">
    <mergeCell ref="A5:J5"/>
    <mergeCell ref="A6:J6"/>
    <mergeCell ref="B31:H31"/>
    <mergeCell ref="A32:H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A63A7-47B9-4D0A-B39C-F0BABA1F7557}">
  <sheetPr>
    <tabColor rgb="FFFF00FF"/>
  </sheetPr>
  <dimension ref="A1:O55"/>
  <sheetViews>
    <sheetView showGridLines="0" workbookViewId="0">
      <pane ySplit="9" topLeftCell="A10" activePane="bottomLeft" state="frozen"/>
      <selection pane="bottomLeft" activeCell="K30" sqref="K30"/>
    </sheetView>
  </sheetViews>
  <sheetFormatPr defaultRowHeight="14.5" x14ac:dyDescent="0.35"/>
  <cols>
    <col min="1" max="1" width="3" customWidth="1"/>
    <col min="2" max="2" width="2.453125" customWidth="1"/>
    <col min="3" max="3" width="50.54296875" customWidth="1"/>
    <col min="4" max="4" width="16.453125" style="805" customWidth="1"/>
    <col min="5" max="5" width="10.54296875" style="997" customWidth="1"/>
    <col min="6" max="8" width="14.54296875" style="998" customWidth="1"/>
    <col min="9" max="9" width="36.54296875" style="999" customWidth="1"/>
    <col min="14" max="14" width="25.54296875" customWidth="1"/>
    <col min="257" max="257" width="3" customWidth="1"/>
    <col min="258" max="258" width="2.453125" customWidth="1"/>
    <col min="259" max="259" width="50.54296875" customWidth="1"/>
    <col min="260" max="260" width="16.453125" customWidth="1"/>
    <col min="261" max="261" width="10.54296875" customWidth="1"/>
    <col min="262" max="264" width="14.54296875" customWidth="1"/>
    <col min="265" max="265" width="36.54296875" customWidth="1"/>
    <col min="270" max="270" width="25.54296875" customWidth="1"/>
    <col min="513" max="513" width="3" customWidth="1"/>
    <col min="514" max="514" width="2.453125" customWidth="1"/>
    <col min="515" max="515" width="50.54296875" customWidth="1"/>
    <col min="516" max="516" width="16.453125" customWidth="1"/>
    <col min="517" max="517" width="10.54296875" customWidth="1"/>
    <col min="518" max="520" width="14.54296875" customWidth="1"/>
    <col min="521" max="521" width="36.54296875" customWidth="1"/>
    <col min="526" max="526" width="25.54296875" customWidth="1"/>
    <col min="769" max="769" width="3" customWidth="1"/>
    <col min="770" max="770" width="2.453125" customWidth="1"/>
    <col min="771" max="771" width="50.54296875" customWidth="1"/>
    <col min="772" max="772" width="16.453125" customWidth="1"/>
    <col min="773" max="773" width="10.54296875" customWidth="1"/>
    <col min="774" max="776" width="14.54296875" customWidth="1"/>
    <col min="777" max="777" width="36.54296875" customWidth="1"/>
    <col min="782" max="782" width="25.54296875" customWidth="1"/>
    <col min="1025" max="1025" width="3" customWidth="1"/>
    <col min="1026" max="1026" width="2.453125" customWidth="1"/>
    <col min="1027" max="1027" width="50.54296875" customWidth="1"/>
    <col min="1028" max="1028" width="16.453125" customWidth="1"/>
    <col min="1029" max="1029" width="10.54296875" customWidth="1"/>
    <col min="1030" max="1032" width="14.54296875" customWidth="1"/>
    <col min="1033" max="1033" width="36.54296875" customWidth="1"/>
    <col min="1038" max="1038" width="25.54296875" customWidth="1"/>
    <col min="1281" max="1281" width="3" customWidth="1"/>
    <col min="1282" max="1282" width="2.453125" customWidth="1"/>
    <col min="1283" max="1283" width="50.54296875" customWidth="1"/>
    <col min="1284" max="1284" width="16.453125" customWidth="1"/>
    <col min="1285" max="1285" width="10.54296875" customWidth="1"/>
    <col min="1286" max="1288" width="14.54296875" customWidth="1"/>
    <col min="1289" max="1289" width="36.54296875" customWidth="1"/>
    <col min="1294" max="1294" width="25.54296875" customWidth="1"/>
    <col min="1537" max="1537" width="3" customWidth="1"/>
    <col min="1538" max="1538" width="2.453125" customWidth="1"/>
    <col min="1539" max="1539" width="50.54296875" customWidth="1"/>
    <col min="1540" max="1540" width="16.453125" customWidth="1"/>
    <col min="1541" max="1541" width="10.54296875" customWidth="1"/>
    <col min="1542" max="1544" width="14.54296875" customWidth="1"/>
    <col min="1545" max="1545" width="36.54296875" customWidth="1"/>
    <col min="1550" max="1550" width="25.54296875" customWidth="1"/>
    <col min="1793" max="1793" width="3" customWidth="1"/>
    <col min="1794" max="1794" width="2.453125" customWidth="1"/>
    <col min="1795" max="1795" width="50.54296875" customWidth="1"/>
    <col min="1796" max="1796" width="16.453125" customWidth="1"/>
    <col min="1797" max="1797" width="10.54296875" customWidth="1"/>
    <col min="1798" max="1800" width="14.54296875" customWidth="1"/>
    <col min="1801" max="1801" width="36.54296875" customWidth="1"/>
    <col min="1806" max="1806" width="25.54296875" customWidth="1"/>
    <col min="2049" max="2049" width="3" customWidth="1"/>
    <col min="2050" max="2050" width="2.453125" customWidth="1"/>
    <col min="2051" max="2051" width="50.54296875" customWidth="1"/>
    <col min="2052" max="2052" width="16.453125" customWidth="1"/>
    <col min="2053" max="2053" width="10.54296875" customWidth="1"/>
    <col min="2054" max="2056" width="14.54296875" customWidth="1"/>
    <col min="2057" max="2057" width="36.54296875" customWidth="1"/>
    <col min="2062" max="2062" width="25.54296875" customWidth="1"/>
    <col min="2305" max="2305" width="3" customWidth="1"/>
    <col min="2306" max="2306" width="2.453125" customWidth="1"/>
    <col min="2307" max="2307" width="50.54296875" customWidth="1"/>
    <col min="2308" max="2308" width="16.453125" customWidth="1"/>
    <col min="2309" max="2309" width="10.54296875" customWidth="1"/>
    <col min="2310" max="2312" width="14.54296875" customWidth="1"/>
    <col min="2313" max="2313" width="36.54296875" customWidth="1"/>
    <col min="2318" max="2318" width="25.54296875" customWidth="1"/>
    <col min="2561" max="2561" width="3" customWidth="1"/>
    <col min="2562" max="2562" width="2.453125" customWidth="1"/>
    <col min="2563" max="2563" width="50.54296875" customWidth="1"/>
    <col min="2564" max="2564" width="16.453125" customWidth="1"/>
    <col min="2565" max="2565" width="10.54296875" customWidth="1"/>
    <col min="2566" max="2568" width="14.54296875" customWidth="1"/>
    <col min="2569" max="2569" width="36.54296875" customWidth="1"/>
    <col min="2574" max="2574" width="25.54296875" customWidth="1"/>
    <col min="2817" max="2817" width="3" customWidth="1"/>
    <col min="2818" max="2818" width="2.453125" customWidth="1"/>
    <col min="2819" max="2819" width="50.54296875" customWidth="1"/>
    <col min="2820" max="2820" width="16.453125" customWidth="1"/>
    <col min="2821" max="2821" width="10.54296875" customWidth="1"/>
    <col min="2822" max="2824" width="14.54296875" customWidth="1"/>
    <col min="2825" max="2825" width="36.54296875" customWidth="1"/>
    <col min="2830" max="2830" width="25.54296875" customWidth="1"/>
    <col min="3073" max="3073" width="3" customWidth="1"/>
    <col min="3074" max="3074" width="2.453125" customWidth="1"/>
    <col min="3075" max="3075" width="50.54296875" customWidth="1"/>
    <col min="3076" max="3076" width="16.453125" customWidth="1"/>
    <col min="3077" max="3077" width="10.54296875" customWidth="1"/>
    <col min="3078" max="3080" width="14.54296875" customWidth="1"/>
    <col min="3081" max="3081" width="36.54296875" customWidth="1"/>
    <col min="3086" max="3086" width="25.54296875" customWidth="1"/>
    <col min="3329" max="3329" width="3" customWidth="1"/>
    <col min="3330" max="3330" width="2.453125" customWidth="1"/>
    <col min="3331" max="3331" width="50.54296875" customWidth="1"/>
    <col min="3332" max="3332" width="16.453125" customWidth="1"/>
    <col min="3333" max="3333" width="10.54296875" customWidth="1"/>
    <col min="3334" max="3336" width="14.54296875" customWidth="1"/>
    <col min="3337" max="3337" width="36.54296875" customWidth="1"/>
    <col min="3342" max="3342" width="25.54296875" customWidth="1"/>
    <col min="3585" max="3585" width="3" customWidth="1"/>
    <col min="3586" max="3586" width="2.453125" customWidth="1"/>
    <col min="3587" max="3587" width="50.54296875" customWidth="1"/>
    <col min="3588" max="3588" width="16.453125" customWidth="1"/>
    <col min="3589" max="3589" width="10.54296875" customWidth="1"/>
    <col min="3590" max="3592" width="14.54296875" customWidth="1"/>
    <col min="3593" max="3593" width="36.54296875" customWidth="1"/>
    <col min="3598" max="3598" width="25.54296875" customWidth="1"/>
    <col min="3841" max="3841" width="3" customWidth="1"/>
    <col min="3842" max="3842" width="2.453125" customWidth="1"/>
    <col min="3843" max="3843" width="50.54296875" customWidth="1"/>
    <col min="3844" max="3844" width="16.453125" customWidth="1"/>
    <col min="3845" max="3845" width="10.54296875" customWidth="1"/>
    <col min="3846" max="3848" width="14.54296875" customWidth="1"/>
    <col min="3849" max="3849" width="36.54296875" customWidth="1"/>
    <col min="3854" max="3854" width="25.54296875" customWidth="1"/>
    <col min="4097" max="4097" width="3" customWidth="1"/>
    <col min="4098" max="4098" width="2.453125" customWidth="1"/>
    <col min="4099" max="4099" width="50.54296875" customWidth="1"/>
    <col min="4100" max="4100" width="16.453125" customWidth="1"/>
    <col min="4101" max="4101" width="10.54296875" customWidth="1"/>
    <col min="4102" max="4104" width="14.54296875" customWidth="1"/>
    <col min="4105" max="4105" width="36.54296875" customWidth="1"/>
    <col min="4110" max="4110" width="25.54296875" customWidth="1"/>
    <col min="4353" max="4353" width="3" customWidth="1"/>
    <col min="4354" max="4354" width="2.453125" customWidth="1"/>
    <col min="4355" max="4355" width="50.54296875" customWidth="1"/>
    <col min="4356" max="4356" width="16.453125" customWidth="1"/>
    <col min="4357" max="4357" width="10.54296875" customWidth="1"/>
    <col min="4358" max="4360" width="14.54296875" customWidth="1"/>
    <col min="4361" max="4361" width="36.54296875" customWidth="1"/>
    <col min="4366" max="4366" width="25.54296875" customWidth="1"/>
    <col min="4609" max="4609" width="3" customWidth="1"/>
    <col min="4610" max="4610" width="2.453125" customWidth="1"/>
    <col min="4611" max="4611" width="50.54296875" customWidth="1"/>
    <col min="4612" max="4612" width="16.453125" customWidth="1"/>
    <col min="4613" max="4613" width="10.54296875" customWidth="1"/>
    <col min="4614" max="4616" width="14.54296875" customWidth="1"/>
    <col min="4617" max="4617" width="36.54296875" customWidth="1"/>
    <col min="4622" max="4622" width="25.54296875" customWidth="1"/>
    <col min="4865" max="4865" width="3" customWidth="1"/>
    <col min="4866" max="4866" width="2.453125" customWidth="1"/>
    <col min="4867" max="4867" width="50.54296875" customWidth="1"/>
    <col min="4868" max="4868" width="16.453125" customWidth="1"/>
    <col min="4869" max="4869" width="10.54296875" customWidth="1"/>
    <col min="4870" max="4872" width="14.54296875" customWidth="1"/>
    <col min="4873" max="4873" width="36.54296875" customWidth="1"/>
    <col min="4878" max="4878" width="25.54296875" customWidth="1"/>
    <col min="5121" max="5121" width="3" customWidth="1"/>
    <col min="5122" max="5122" width="2.453125" customWidth="1"/>
    <col min="5123" max="5123" width="50.54296875" customWidth="1"/>
    <col min="5124" max="5124" width="16.453125" customWidth="1"/>
    <col min="5125" max="5125" width="10.54296875" customWidth="1"/>
    <col min="5126" max="5128" width="14.54296875" customWidth="1"/>
    <col min="5129" max="5129" width="36.54296875" customWidth="1"/>
    <col min="5134" max="5134" width="25.54296875" customWidth="1"/>
    <col min="5377" max="5377" width="3" customWidth="1"/>
    <col min="5378" max="5378" width="2.453125" customWidth="1"/>
    <col min="5379" max="5379" width="50.54296875" customWidth="1"/>
    <col min="5380" max="5380" width="16.453125" customWidth="1"/>
    <col min="5381" max="5381" width="10.54296875" customWidth="1"/>
    <col min="5382" max="5384" width="14.54296875" customWidth="1"/>
    <col min="5385" max="5385" width="36.54296875" customWidth="1"/>
    <col min="5390" max="5390" width="25.54296875" customWidth="1"/>
    <col min="5633" max="5633" width="3" customWidth="1"/>
    <col min="5634" max="5634" width="2.453125" customWidth="1"/>
    <col min="5635" max="5635" width="50.54296875" customWidth="1"/>
    <col min="5636" max="5636" width="16.453125" customWidth="1"/>
    <col min="5637" max="5637" width="10.54296875" customWidth="1"/>
    <col min="5638" max="5640" width="14.54296875" customWidth="1"/>
    <col min="5641" max="5641" width="36.54296875" customWidth="1"/>
    <col min="5646" max="5646" width="25.54296875" customWidth="1"/>
    <col min="5889" max="5889" width="3" customWidth="1"/>
    <col min="5890" max="5890" width="2.453125" customWidth="1"/>
    <col min="5891" max="5891" width="50.54296875" customWidth="1"/>
    <col min="5892" max="5892" width="16.453125" customWidth="1"/>
    <col min="5893" max="5893" width="10.54296875" customWidth="1"/>
    <col min="5894" max="5896" width="14.54296875" customWidth="1"/>
    <col min="5897" max="5897" width="36.54296875" customWidth="1"/>
    <col min="5902" max="5902" width="25.54296875" customWidth="1"/>
    <col min="6145" max="6145" width="3" customWidth="1"/>
    <col min="6146" max="6146" width="2.453125" customWidth="1"/>
    <col min="6147" max="6147" width="50.54296875" customWidth="1"/>
    <col min="6148" max="6148" width="16.453125" customWidth="1"/>
    <col min="6149" max="6149" width="10.54296875" customWidth="1"/>
    <col min="6150" max="6152" width="14.54296875" customWidth="1"/>
    <col min="6153" max="6153" width="36.54296875" customWidth="1"/>
    <col min="6158" max="6158" width="25.54296875" customWidth="1"/>
    <col min="6401" max="6401" width="3" customWidth="1"/>
    <col min="6402" max="6402" width="2.453125" customWidth="1"/>
    <col min="6403" max="6403" width="50.54296875" customWidth="1"/>
    <col min="6404" max="6404" width="16.453125" customWidth="1"/>
    <col min="6405" max="6405" width="10.54296875" customWidth="1"/>
    <col min="6406" max="6408" width="14.54296875" customWidth="1"/>
    <col min="6409" max="6409" width="36.54296875" customWidth="1"/>
    <col min="6414" max="6414" width="25.54296875" customWidth="1"/>
    <col min="6657" max="6657" width="3" customWidth="1"/>
    <col min="6658" max="6658" width="2.453125" customWidth="1"/>
    <col min="6659" max="6659" width="50.54296875" customWidth="1"/>
    <col min="6660" max="6660" width="16.453125" customWidth="1"/>
    <col min="6661" max="6661" width="10.54296875" customWidth="1"/>
    <col min="6662" max="6664" width="14.54296875" customWidth="1"/>
    <col min="6665" max="6665" width="36.54296875" customWidth="1"/>
    <col min="6670" max="6670" width="25.54296875" customWidth="1"/>
    <col min="6913" max="6913" width="3" customWidth="1"/>
    <col min="6914" max="6914" width="2.453125" customWidth="1"/>
    <col min="6915" max="6915" width="50.54296875" customWidth="1"/>
    <col min="6916" max="6916" width="16.453125" customWidth="1"/>
    <col min="6917" max="6917" width="10.54296875" customWidth="1"/>
    <col min="6918" max="6920" width="14.54296875" customWidth="1"/>
    <col min="6921" max="6921" width="36.54296875" customWidth="1"/>
    <col min="6926" max="6926" width="25.54296875" customWidth="1"/>
    <col min="7169" max="7169" width="3" customWidth="1"/>
    <col min="7170" max="7170" width="2.453125" customWidth="1"/>
    <col min="7171" max="7171" width="50.54296875" customWidth="1"/>
    <col min="7172" max="7172" width="16.453125" customWidth="1"/>
    <col min="7173" max="7173" width="10.54296875" customWidth="1"/>
    <col min="7174" max="7176" width="14.54296875" customWidth="1"/>
    <col min="7177" max="7177" width="36.54296875" customWidth="1"/>
    <col min="7182" max="7182" width="25.54296875" customWidth="1"/>
    <col min="7425" max="7425" width="3" customWidth="1"/>
    <col min="7426" max="7426" width="2.453125" customWidth="1"/>
    <col min="7427" max="7427" width="50.54296875" customWidth="1"/>
    <col min="7428" max="7428" width="16.453125" customWidth="1"/>
    <col min="7429" max="7429" width="10.54296875" customWidth="1"/>
    <col min="7430" max="7432" width="14.54296875" customWidth="1"/>
    <col min="7433" max="7433" width="36.54296875" customWidth="1"/>
    <col min="7438" max="7438" width="25.54296875" customWidth="1"/>
    <col min="7681" max="7681" width="3" customWidth="1"/>
    <col min="7682" max="7682" width="2.453125" customWidth="1"/>
    <col min="7683" max="7683" width="50.54296875" customWidth="1"/>
    <col min="7684" max="7684" width="16.453125" customWidth="1"/>
    <col min="7685" max="7685" width="10.54296875" customWidth="1"/>
    <col min="7686" max="7688" width="14.54296875" customWidth="1"/>
    <col min="7689" max="7689" width="36.54296875" customWidth="1"/>
    <col min="7694" max="7694" width="25.54296875" customWidth="1"/>
    <col min="7937" max="7937" width="3" customWidth="1"/>
    <col min="7938" max="7938" width="2.453125" customWidth="1"/>
    <col min="7939" max="7939" width="50.54296875" customWidth="1"/>
    <col min="7940" max="7940" width="16.453125" customWidth="1"/>
    <col min="7941" max="7941" width="10.54296875" customWidth="1"/>
    <col min="7942" max="7944" width="14.54296875" customWidth="1"/>
    <col min="7945" max="7945" width="36.54296875" customWidth="1"/>
    <col min="7950" max="7950" width="25.54296875" customWidth="1"/>
    <col min="8193" max="8193" width="3" customWidth="1"/>
    <col min="8194" max="8194" width="2.453125" customWidth="1"/>
    <col min="8195" max="8195" width="50.54296875" customWidth="1"/>
    <col min="8196" max="8196" width="16.453125" customWidth="1"/>
    <col min="8197" max="8197" width="10.54296875" customWidth="1"/>
    <col min="8198" max="8200" width="14.54296875" customWidth="1"/>
    <col min="8201" max="8201" width="36.54296875" customWidth="1"/>
    <col min="8206" max="8206" width="25.54296875" customWidth="1"/>
    <col min="8449" max="8449" width="3" customWidth="1"/>
    <col min="8450" max="8450" width="2.453125" customWidth="1"/>
    <col min="8451" max="8451" width="50.54296875" customWidth="1"/>
    <col min="8452" max="8452" width="16.453125" customWidth="1"/>
    <col min="8453" max="8453" width="10.54296875" customWidth="1"/>
    <col min="8454" max="8456" width="14.54296875" customWidth="1"/>
    <col min="8457" max="8457" width="36.54296875" customWidth="1"/>
    <col min="8462" max="8462" width="25.54296875" customWidth="1"/>
    <col min="8705" max="8705" width="3" customWidth="1"/>
    <col min="8706" max="8706" width="2.453125" customWidth="1"/>
    <col min="8707" max="8707" width="50.54296875" customWidth="1"/>
    <col min="8708" max="8708" width="16.453125" customWidth="1"/>
    <col min="8709" max="8709" width="10.54296875" customWidth="1"/>
    <col min="8710" max="8712" width="14.54296875" customWidth="1"/>
    <col min="8713" max="8713" width="36.54296875" customWidth="1"/>
    <col min="8718" max="8718" width="25.54296875" customWidth="1"/>
    <col min="8961" max="8961" width="3" customWidth="1"/>
    <col min="8962" max="8962" width="2.453125" customWidth="1"/>
    <col min="8963" max="8963" width="50.54296875" customWidth="1"/>
    <col min="8964" max="8964" width="16.453125" customWidth="1"/>
    <col min="8965" max="8965" width="10.54296875" customWidth="1"/>
    <col min="8966" max="8968" width="14.54296875" customWidth="1"/>
    <col min="8969" max="8969" width="36.54296875" customWidth="1"/>
    <col min="8974" max="8974" width="25.54296875" customWidth="1"/>
    <col min="9217" max="9217" width="3" customWidth="1"/>
    <col min="9218" max="9218" width="2.453125" customWidth="1"/>
    <col min="9219" max="9219" width="50.54296875" customWidth="1"/>
    <col min="9220" max="9220" width="16.453125" customWidth="1"/>
    <col min="9221" max="9221" width="10.54296875" customWidth="1"/>
    <col min="9222" max="9224" width="14.54296875" customWidth="1"/>
    <col min="9225" max="9225" width="36.54296875" customWidth="1"/>
    <col min="9230" max="9230" width="25.54296875" customWidth="1"/>
    <col min="9473" max="9473" width="3" customWidth="1"/>
    <col min="9474" max="9474" width="2.453125" customWidth="1"/>
    <col min="9475" max="9475" width="50.54296875" customWidth="1"/>
    <col min="9476" max="9476" width="16.453125" customWidth="1"/>
    <col min="9477" max="9477" width="10.54296875" customWidth="1"/>
    <col min="9478" max="9480" width="14.54296875" customWidth="1"/>
    <col min="9481" max="9481" width="36.54296875" customWidth="1"/>
    <col min="9486" max="9486" width="25.54296875" customWidth="1"/>
    <col min="9729" max="9729" width="3" customWidth="1"/>
    <col min="9730" max="9730" width="2.453125" customWidth="1"/>
    <col min="9731" max="9731" width="50.54296875" customWidth="1"/>
    <col min="9732" max="9732" width="16.453125" customWidth="1"/>
    <col min="9733" max="9733" width="10.54296875" customWidth="1"/>
    <col min="9734" max="9736" width="14.54296875" customWidth="1"/>
    <col min="9737" max="9737" width="36.54296875" customWidth="1"/>
    <col min="9742" max="9742" width="25.54296875" customWidth="1"/>
    <col min="9985" max="9985" width="3" customWidth="1"/>
    <col min="9986" max="9986" width="2.453125" customWidth="1"/>
    <col min="9987" max="9987" width="50.54296875" customWidth="1"/>
    <col min="9988" max="9988" width="16.453125" customWidth="1"/>
    <col min="9989" max="9989" width="10.54296875" customWidth="1"/>
    <col min="9990" max="9992" width="14.54296875" customWidth="1"/>
    <col min="9993" max="9993" width="36.54296875" customWidth="1"/>
    <col min="9998" max="9998" width="25.54296875" customWidth="1"/>
    <col min="10241" max="10241" width="3" customWidth="1"/>
    <col min="10242" max="10242" width="2.453125" customWidth="1"/>
    <col min="10243" max="10243" width="50.54296875" customWidth="1"/>
    <col min="10244" max="10244" width="16.453125" customWidth="1"/>
    <col min="10245" max="10245" width="10.54296875" customWidth="1"/>
    <col min="10246" max="10248" width="14.54296875" customWidth="1"/>
    <col min="10249" max="10249" width="36.54296875" customWidth="1"/>
    <col min="10254" max="10254" width="25.54296875" customWidth="1"/>
    <col min="10497" max="10497" width="3" customWidth="1"/>
    <col min="10498" max="10498" width="2.453125" customWidth="1"/>
    <col min="10499" max="10499" width="50.54296875" customWidth="1"/>
    <col min="10500" max="10500" width="16.453125" customWidth="1"/>
    <col min="10501" max="10501" width="10.54296875" customWidth="1"/>
    <col min="10502" max="10504" width="14.54296875" customWidth="1"/>
    <col min="10505" max="10505" width="36.54296875" customWidth="1"/>
    <col min="10510" max="10510" width="25.54296875" customWidth="1"/>
    <col min="10753" max="10753" width="3" customWidth="1"/>
    <col min="10754" max="10754" width="2.453125" customWidth="1"/>
    <col min="10755" max="10755" width="50.54296875" customWidth="1"/>
    <col min="10756" max="10756" width="16.453125" customWidth="1"/>
    <col min="10757" max="10757" width="10.54296875" customWidth="1"/>
    <col min="10758" max="10760" width="14.54296875" customWidth="1"/>
    <col min="10761" max="10761" width="36.54296875" customWidth="1"/>
    <col min="10766" max="10766" width="25.54296875" customWidth="1"/>
    <col min="11009" max="11009" width="3" customWidth="1"/>
    <col min="11010" max="11010" width="2.453125" customWidth="1"/>
    <col min="11011" max="11011" width="50.54296875" customWidth="1"/>
    <col min="11012" max="11012" width="16.453125" customWidth="1"/>
    <col min="11013" max="11013" width="10.54296875" customWidth="1"/>
    <col min="11014" max="11016" width="14.54296875" customWidth="1"/>
    <col min="11017" max="11017" width="36.54296875" customWidth="1"/>
    <col min="11022" max="11022" width="25.54296875" customWidth="1"/>
    <col min="11265" max="11265" width="3" customWidth="1"/>
    <col min="11266" max="11266" width="2.453125" customWidth="1"/>
    <col min="11267" max="11267" width="50.54296875" customWidth="1"/>
    <col min="11268" max="11268" width="16.453125" customWidth="1"/>
    <col min="11269" max="11269" width="10.54296875" customWidth="1"/>
    <col min="11270" max="11272" width="14.54296875" customWidth="1"/>
    <col min="11273" max="11273" width="36.54296875" customWidth="1"/>
    <col min="11278" max="11278" width="25.54296875" customWidth="1"/>
    <col min="11521" max="11521" width="3" customWidth="1"/>
    <col min="11522" max="11522" width="2.453125" customWidth="1"/>
    <col min="11523" max="11523" width="50.54296875" customWidth="1"/>
    <col min="11524" max="11524" width="16.453125" customWidth="1"/>
    <col min="11525" max="11525" width="10.54296875" customWidth="1"/>
    <col min="11526" max="11528" width="14.54296875" customWidth="1"/>
    <col min="11529" max="11529" width="36.54296875" customWidth="1"/>
    <col min="11534" max="11534" width="25.54296875" customWidth="1"/>
    <col min="11777" max="11777" width="3" customWidth="1"/>
    <col min="11778" max="11778" width="2.453125" customWidth="1"/>
    <col min="11779" max="11779" width="50.54296875" customWidth="1"/>
    <col min="11780" max="11780" width="16.453125" customWidth="1"/>
    <col min="11781" max="11781" width="10.54296875" customWidth="1"/>
    <col min="11782" max="11784" width="14.54296875" customWidth="1"/>
    <col min="11785" max="11785" width="36.54296875" customWidth="1"/>
    <col min="11790" max="11790" width="25.54296875" customWidth="1"/>
    <col min="12033" max="12033" width="3" customWidth="1"/>
    <col min="12034" max="12034" width="2.453125" customWidth="1"/>
    <col min="12035" max="12035" width="50.54296875" customWidth="1"/>
    <col min="12036" max="12036" width="16.453125" customWidth="1"/>
    <col min="12037" max="12037" width="10.54296875" customWidth="1"/>
    <col min="12038" max="12040" width="14.54296875" customWidth="1"/>
    <col min="12041" max="12041" width="36.54296875" customWidth="1"/>
    <col min="12046" max="12046" width="25.54296875" customWidth="1"/>
    <col min="12289" max="12289" width="3" customWidth="1"/>
    <col min="12290" max="12290" width="2.453125" customWidth="1"/>
    <col min="12291" max="12291" width="50.54296875" customWidth="1"/>
    <col min="12292" max="12292" width="16.453125" customWidth="1"/>
    <col min="12293" max="12293" width="10.54296875" customWidth="1"/>
    <col min="12294" max="12296" width="14.54296875" customWidth="1"/>
    <col min="12297" max="12297" width="36.54296875" customWidth="1"/>
    <col min="12302" max="12302" width="25.54296875" customWidth="1"/>
    <col min="12545" max="12545" width="3" customWidth="1"/>
    <col min="12546" max="12546" width="2.453125" customWidth="1"/>
    <col min="12547" max="12547" width="50.54296875" customWidth="1"/>
    <col min="12548" max="12548" width="16.453125" customWidth="1"/>
    <col min="12549" max="12549" width="10.54296875" customWidth="1"/>
    <col min="12550" max="12552" width="14.54296875" customWidth="1"/>
    <col min="12553" max="12553" width="36.54296875" customWidth="1"/>
    <col min="12558" max="12558" width="25.54296875" customWidth="1"/>
    <col min="12801" max="12801" width="3" customWidth="1"/>
    <col min="12802" max="12802" width="2.453125" customWidth="1"/>
    <col min="12803" max="12803" width="50.54296875" customWidth="1"/>
    <col min="12804" max="12804" width="16.453125" customWidth="1"/>
    <col min="12805" max="12805" width="10.54296875" customWidth="1"/>
    <col min="12806" max="12808" width="14.54296875" customWidth="1"/>
    <col min="12809" max="12809" width="36.54296875" customWidth="1"/>
    <col min="12814" max="12814" width="25.54296875" customWidth="1"/>
    <col min="13057" max="13057" width="3" customWidth="1"/>
    <col min="13058" max="13058" width="2.453125" customWidth="1"/>
    <col min="13059" max="13059" width="50.54296875" customWidth="1"/>
    <col min="13060" max="13060" width="16.453125" customWidth="1"/>
    <col min="13061" max="13061" width="10.54296875" customWidth="1"/>
    <col min="13062" max="13064" width="14.54296875" customWidth="1"/>
    <col min="13065" max="13065" width="36.54296875" customWidth="1"/>
    <col min="13070" max="13070" width="25.54296875" customWidth="1"/>
    <col min="13313" max="13313" width="3" customWidth="1"/>
    <col min="13314" max="13314" width="2.453125" customWidth="1"/>
    <col min="13315" max="13315" width="50.54296875" customWidth="1"/>
    <col min="13316" max="13316" width="16.453125" customWidth="1"/>
    <col min="13317" max="13317" width="10.54296875" customWidth="1"/>
    <col min="13318" max="13320" width="14.54296875" customWidth="1"/>
    <col min="13321" max="13321" width="36.54296875" customWidth="1"/>
    <col min="13326" max="13326" width="25.54296875" customWidth="1"/>
    <col min="13569" max="13569" width="3" customWidth="1"/>
    <col min="13570" max="13570" width="2.453125" customWidth="1"/>
    <col min="13571" max="13571" width="50.54296875" customWidth="1"/>
    <col min="13572" max="13572" width="16.453125" customWidth="1"/>
    <col min="13573" max="13573" width="10.54296875" customWidth="1"/>
    <col min="13574" max="13576" width="14.54296875" customWidth="1"/>
    <col min="13577" max="13577" width="36.54296875" customWidth="1"/>
    <col min="13582" max="13582" width="25.54296875" customWidth="1"/>
    <col min="13825" max="13825" width="3" customWidth="1"/>
    <col min="13826" max="13826" width="2.453125" customWidth="1"/>
    <col min="13827" max="13827" width="50.54296875" customWidth="1"/>
    <col min="13828" max="13828" width="16.453125" customWidth="1"/>
    <col min="13829" max="13829" width="10.54296875" customWidth="1"/>
    <col min="13830" max="13832" width="14.54296875" customWidth="1"/>
    <col min="13833" max="13833" width="36.54296875" customWidth="1"/>
    <col min="13838" max="13838" width="25.54296875" customWidth="1"/>
    <col min="14081" max="14081" width="3" customWidth="1"/>
    <col min="14082" max="14082" width="2.453125" customWidth="1"/>
    <col min="14083" max="14083" width="50.54296875" customWidth="1"/>
    <col min="14084" max="14084" width="16.453125" customWidth="1"/>
    <col min="14085" max="14085" width="10.54296875" customWidth="1"/>
    <col min="14086" max="14088" width="14.54296875" customWidth="1"/>
    <col min="14089" max="14089" width="36.54296875" customWidth="1"/>
    <col min="14094" max="14094" width="25.54296875" customWidth="1"/>
    <col min="14337" max="14337" width="3" customWidth="1"/>
    <col min="14338" max="14338" width="2.453125" customWidth="1"/>
    <col min="14339" max="14339" width="50.54296875" customWidth="1"/>
    <col min="14340" max="14340" width="16.453125" customWidth="1"/>
    <col min="14341" max="14341" width="10.54296875" customWidth="1"/>
    <col min="14342" max="14344" width="14.54296875" customWidth="1"/>
    <col min="14345" max="14345" width="36.54296875" customWidth="1"/>
    <col min="14350" max="14350" width="25.54296875" customWidth="1"/>
    <col min="14593" max="14593" width="3" customWidth="1"/>
    <col min="14594" max="14594" width="2.453125" customWidth="1"/>
    <col min="14595" max="14595" width="50.54296875" customWidth="1"/>
    <col min="14596" max="14596" width="16.453125" customWidth="1"/>
    <col min="14597" max="14597" width="10.54296875" customWidth="1"/>
    <col min="14598" max="14600" width="14.54296875" customWidth="1"/>
    <col min="14601" max="14601" width="36.54296875" customWidth="1"/>
    <col min="14606" max="14606" width="25.54296875" customWidth="1"/>
    <col min="14849" max="14849" width="3" customWidth="1"/>
    <col min="14850" max="14850" width="2.453125" customWidth="1"/>
    <col min="14851" max="14851" width="50.54296875" customWidth="1"/>
    <col min="14852" max="14852" width="16.453125" customWidth="1"/>
    <col min="14853" max="14853" width="10.54296875" customWidth="1"/>
    <col min="14854" max="14856" width="14.54296875" customWidth="1"/>
    <col min="14857" max="14857" width="36.54296875" customWidth="1"/>
    <col min="14862" max="14862" width="25.54296875" customWidth="1"/>
    <col min="15105" max="15105" width="3" customWidth="1"/>
    <col min="15106" max="15106" width="2.453125" customWidth="1"/>
    <col min="15107" max="15107" width="50.54296875" customWidth="1"/>
    <col min="15108" max="15108" width="16.453125" customWidth="1"/>
    <col min="15109" max="15109" width="10.54296875" customWidth="1"/>
    <col min="15110" max="15112" width="14.54296875" customWidth="1"/>
    <col min="15113" max="15113" width="36.54296875" customWidth="1"/>
    <col min="15118" max="15118" width="25.54296875" customWidth="1"/>
    <col min="15361" max="15361" width="3" customWidth="1"/>
    <col min="15362" max="15362" width="2.453125" customWidth="1"/>
    <col min="15363" max="15363" width="50.54296875" customWidth="1"/>
    <col min="15364" max="15364" width="16.453125" customWidth="1"/>
    <col min="15365" max="15365" width="10.54296875" customWidth="1"/>
    <col min="15366" max="15368" width="14.54296875" customWidth="1"/>
    <col min="15369" max="15369" width="36.54296875" customWidth="1"/>
    <col min="15374" max="15374" width="25.54296875" customWidth="1"/>
    <col min="15617" max="15617" width="3" customWidth="1"/>
    <col min="15618" max="15618" width="2.453125" customWidth="1"/>
    <col min="15619" max="15619" width="50.54296875" customWidth="1"/>
    <col min="15620" max="15620" width="16.453125" customWidth="1"/>
    <col min="15621" max="15621" width="10.54296875" customWidth="1"/>
    <col min="15622" max="15624" width="14.54296875" customWidth="1"/>
    <col min="15625" max="15625" width="36.54296875" customWidth="1"/>
    <col min="15630" max="15630" width="25.54296875" customWidth="1"/>
    <col min="15873" max="15873" width="3" customWidth="1"/>
    <col min="15874" max="15874" width="2.453125" customWidth="1"/>
    <col min="15875" max="15875" width="50.54296875" customWidth="1"/>
    <col min="15876" max="15876" width="16.453125" customWidth="1"/>
    <col min="15877" max="15877" width="10.54296875" customWidth="1"/>
    <col min="15878" max="15880" width="14.54296875" customWidth="1"/>
    <col min="15881" max="15881" width="36.54296875" customWidth="1"/>
    <col min="15886" max="15886" width="25.54296875" customWidth="1"/>
    <col min="16129" max="16129" width="3" customWidth="1"/>
    <col min="16130" max="16130" width="2.453125" customWidth="1"/>
    <col min="16131" max="16131" width="50.54296875" customWidth="1"/>
    <col min="16132" max="16132" width="16.453125" customWidth="1"/>
    <col min="16133" max="16133" width="10.54296875" customWidth="1"/>
    <col min="16134" max="16136" width="14.54296875" customWidth="1"/>
    <col min="16137" max="16137" width="36.54296875" customWidth="1"/>
    <col min="16142" max="16142" width="25.54296875" customWidth="1"/>
  </cols>
  <sheetData>
    <row r="1" spans="1:9" x14ac:dyDescent="0.35">
      <c r="A1" t="s">
        <v>827</v>
      </c>
    </row>
    <row r="2" spans="1:9" x14ac:dyDescent="0.35">
      <c r="A2" t="s">
        <v>826</v>
      </c>
    </row>
    <row r="3" spans="1:9" x14ac:dyDescent="0.35">
      <c r="A3" t="s">
        <v>825</v>
      </c>
    </row>
    <row r="4" spans="1:9" x14ac:dyDescent="0.35">
      <c r="A4" t="s">
        <v>824</v>
      </c>
    </row>
    <row r="5" spans="1:9" ht="15.5" x14ac:dyDescent="0.35">
      <c r="A5" s="1643" t="s">
        <v>823</v>
      </c>
      <c r="B5" s="1643"/>
      <c r="C5" s="1643"/>
      <c r="D5" s="1643"/>
      <c r="E5" s="1643"/>
      <c r="F5" s="1643"/>
      <c r="G5" s="1643"/>
      <c r="H5" s="1643"/>
      <c r="I5" s="1643"/>
    </row>
    <row r="6" spans="1:9" x14ac:dyDescent="0.35">
      <c r="A6" s="1644" t="s">
        <v>1185</v>
      </c>
      <c r="B6" s="1645"/>
      <c r="C6" s="1645"/>
      <c r="D6" s="1645"/>
      <c r="E6" s="1645"/>
      <c r="F6" s="1645"/>
      <c r="G6" s="1645"/>
      <c r="H6" s="1645"/>
      <c r="I6" s="1645"/>
    </row>
    <row r="7" spans="1:9" x14ac:dyDescent="0.35">
      <c r="A7" s="1000"/>
      <c r="B7" s="1000"/>
      <c r="C7" s="1000"/>
      <c r="E7" s="1001"/>
      <c r="F7" s="1002"/>
      <c r="G7" s="1002"/>
      <c r="H7" s="1002"/>
    </row>
    <row r="8" spans="1:9" x14ac:dyDescent="0.35">
      <c r="C8" s="1003" t="s">
        <v>822</v>
      </c>
      <c r="D8" s="1003" t="s">
        <v>264</v>
      </c>
      <c r="E8" s="1004" t="s">
        <v>821</v>
      </c>
      <c r="F8" s="1005"/>
      <c r="G8" s="1005"/>
      <c r="H8" s="1005"/>
      <c r="I8" s="1006" t="s">
        <v>820</v>
      </c>
    </row>
    <row r="9" spans="1:9" ht="25.5" customHeight="1" x14ac:dyDescent="0.35">
      <c r="C9" s="1003"/>
      <c r="D9" s="1003"/>
      <c r="E9" s="1007"/>
      <c r="F9" s="1008" t="s">
        <v>1111</v>
      </c>
      <c r="G9" s="1008"/>
      <c r="H9" s="1008" t="s">
        <v>1112</v>
      </c>
      <c r="I9" s="1009"/>
    </row>
    <row r="10" spans="1:9" x14ac:dyDescent="0.35">
      <c r="C10" s="1085" t="s">
        <v>819</v>
      </c>
      <c r="D10" s="1086" t="s">
        <v>1113</v>
      </c>
      <c r="E10" s="1087">
        <v>40908</v>
      </c>
      <c r="F10" s="1088">
        <v>99.672170334830199</v>
      </c>
      <c r="G10" s="1088">
        <v>-99.67</v>
      </c>
      <c r="H10" s="1088">
        <v>2.1703348301969072E-3</v>
      </c>
      <c r="I10" s="1089" t="s">
        <v>1288</v>
      </c>
    </row>
    <row r="11" spans="1:9" x14ac:dyDescent="0.35">
      <c r="C11" s="1090" t="s">
        <v>818</v>
      </c>
      <c r="D11" s="1086" t="s">
        <v>1114</v>
      </c>
      <c r="E11" s="1087"/>
      <c r="F11" s="1088">
        <v>110.75634173966</v>
      </c>
      <c r="G11" s="1088">
        <v>-110.76</v>
      </c>
      <c r="H11" s="1088">
        <v>-3.6582603400034941E-3</v>
      </c>
      <c r="I11" s="1089"/>
    </row>
    <row r="12" spans="1:9" x14ac:dyDescent="0.35">
      <c r="C12" s="1090" t="s">
        <v>818</v>
      </c>
      <c r="D12" s="1086" t="s">
        <v>1114</v>
      </c>
      <c r="E12" s="1087">
        <v>41639</v>
      </c>
      <c r="F12" s="1088">
        <v>13.616883227756245</v>
      </c>
      <c r="G12" s="1088">
        <v>-13.62</v>
      </c>
      <c r="H12" s="1088">
        <v>-3.1167722437537293E-3</v>
      </c>
      <c r="I12" s="1089" t="s">
        <v>815</v>
      </c>
    </row>
    <row r="13" spans="1:9" x14ac:dyDescent="0.35">
      <c r="C13" s="1085" t="s">
        <v>817</v>
      </c>
      <c r="D13" s="1086" t="s">
        <v>1115</v>
      </c>
      <c r="E13" s="1087">
        <v>41639</v>
      </c>
      <c r="F13" s="1088">
        <v>72.907951576826548</v>
      </c>
      <c r="G13" s="1088">
        <v>-72.91</v>
      </c>
      <c r="H13" s="1088">
        <v>-2.0484231734485547E-3</v>
      </c>
      <c r="I13" s="1089" t="s">
        <v>815</v>
      </c>
    </row>
    <row r="14" spans="1:9" x14ac:dyDescent="0.35">
      <c r="C14" s="1085" t="s">
        <v>816</v>
      </c>
      <c r="D14" s="1086" t="s">
        <v>1113</v>
      </c>
      <c r="E14" s="1087">
        <v>41639</v>
      </c>
      <c r="F14" s="1088">
        <v>12.279383725761381</v>
      </c>
      <c r="G14" s="1088">
        <v>-12.28</v>
      </c>
      <c r="H14" s="1088">
        <v>-6.1627423861843056E-4</v>
      </c>
      <c r="I14" s="1089" t="s">
        <v>815</v>
      </c>
    </row>
    <row r="15" spans="1:9" x14ac:dyDescent="0.35">
      <c r="C15" s="1085" t="s">
        <v>814</v>
      </c>
      <c r="D15" s="1086" t="s">
        <v>1116</v>
      </c>
      <c r="E15" s="1087">
        <v>41912</v>
      </c>
      <c r="F15" s="1088">
        <v>49.41</v>
      </c>
      <c r="G15" s="1088">
        <v>-49.41</v>
      </c>
      <c r="H15" s="1088">
        <v>0</v>
      </c>
      <c r="I15" s="1089" t="s">
        <v>810</v>
      </c>
    </row>
    <row r="16" spans="1:9" x14ac:dyDescent="0.35">
      <c r="C16" s="1085" t="s">
        <v>813</v>
      </c>
      <c r="D16" s="1086" t="s">
        <v>1115</v>
      </c>
      <c r="E16" s="1087">
        <v>41912</v>
      </c>
      <c r="F16" s="1088">
        <v>117.61</v>
      </c>
      <c r="G16" s="1088">
        <v>-117.61</v>
      </c>
      <c r="H16" s="1088">
        <v>0</v>
      </c>
      <c r="I16" s="1089" t="s">
        <v>812</v>
      </c>
    </row>
    <row r="17" spans="3:10" x14ac:dyDescent="0.35">
      <c r="C17" s="1085" t="s">
        <v>811</v>
      </c>
      <c r="D17" s="1086" t="s">
        <v>1115</v>
      </c>
      <c r="E17" s="1087">
        <v>41912</v>
      </c>
      <c r="F17" s="1088">
        <v>63.95</v>
      </c>
      <c r="G17" s="1088">
        <v>-63.95</v>
      </c>
      <c r="H17" s="1088">
        <v>0</v>
      </c>
      <c r="I17" s="1089" t="s">
        <v>810</v>
      </c>
    </row>
    <row r="18" spans="3:10" x14ac:dyDescent="0.35">
      <c r="C18" s="1085" t="s">
        <v>809</v>
      </c>
      <c r="D18" s="1086" t="s">
        <v>1117</v>
      </c>
      <c r="E18" s="1087">
        <v>44926</v>
      </c>
      <c r="F18" s="1088">
        <v>0</v>
      </c>
      <c r="G18" s="1088">
        <v>40331.449999999997</v>
      </c>
      <c r="H18" s="1088">
        <v>40331.449999999997</v>
      </c>
      <c r="I18" s="1089" t="s">
        <v>808</v>
      </c>
    </row>
    <row r="19" spans="3:10" x14ac:dyDescent="0.35">
      <c r="C19" s="1085" t="s">
        <v>809</v>
      </c>
      <c r="D19" s="1086" t="s">
        <v>1117</v>
      </c>
      <c r="E19" s="1087">
        <v>44895</v>
      </c>
      <c r="F19" s="1088">
        <v>44973.4</v>
      </c>
      <c r="G19" s="1088">
        <v>-44973.4</v>
      </c>
      <c r="H19" s="1088">
        <v>0</v>
      </c>
      <c r="I19" s="1089" t="s">
        <v>808</v>
      </c>
    </row>
    <row r="20" spans="3:10" x14ac:dyDescent="0.35">
      <c r="C20" s="1085" t="s">
        <v>1118</v>
      </c>
      <c r="D20" s="1086"/>
      <c r="E20" s="1087">
        <v>44651</v>
      </c>
      <c r="F20" s="1088">
        <v>261984.74999999994</v>
      </c>
      <c r="G20" s="1088"/>
      <c r="H20" s="1088">
        <v>261984.74999999994</v>
      </c>
      <c r="I20" s="1089" t="s">
        <v>1119</v>
      </c>
    </row>
    <row r="21" spans="3:10" x14ac:dyDescent="0.35">
      <c r="C21" s="1085" t="s">
        <v>1118</v>
      </c>
      <c r="D21" s="1086"/>
      <c r="E21" s="1087">
        <v>44865</v>
      </c>
      <c r="F21" s="1088">
        <v>111174.16</v>
      </c>
      <c r="G21" s="1088">
        <v>55587.08</v>
      </c>
      <c r="H21" s="1088">
        <v>166761.24</v>
      </c>
      <c r="I21" s="1089" t="s">
        <v>1289</v>
      </c>
    </row>
    <row r="22" spans="3:10" x14ac:dyDescent="0.35">
      <c r="C22" s="1085" t="s">
        <v>1120</v>
      </c>
      <c r="D22" s="1086"/>
      <c r="E22" s="1087">
        <v>44804</v>
      </c>
      <c r="F22" s="1088">
        <v>42166.640000000007</v>
      </c>
      <c r="G22" s="1088">
        <v>3833.36</v>
      </c>
      <c r="H22" s="1088">
        <v>46000.000000000007</v>
      </c>
      <c r="I22" s="1089"/>
    </row>
    <row r="23" spans="3:10" x14ac:dyDescent="0.35">
      <c r="C23" s="1085" t="s">
        <v>1120</v>
      </c>
      <c r="D23" s="1086"/>
      <c r="E23" s="1087">
        <v>44926</v>
      </c>
      <c r="F23" s="1088"/>
      <c r="G23" s="1088">
        <v>-23000</v>
      </c>
      <c r="H23" s="1088">
        <v>-23000</v>
      </c>
      <c r="I23" s="1089"/>
    </row>
    <row r="24" spans="3:10" x14ac:dyDescent="0.35">
      <c r="C24" s="1171" t="s">
        <v>1123</v>
      </c>
      <c r="D24" s="1172"/>
      <c r="E24" s="1173">
        <v>44620</v>
      </c>
      <c r="F24" s="1101">
        <v>67915.22</v>
      </c>
      <c r="G24" s="1101">
        <v>-48426.34</v>
      </c>
      <c r="H24" s="1101">
        <v>19488.880000000005</v>
      </c>
      <c r="I24" s="1174" t="s">
        <v>1124</v>
      </c>
      <c r="J24" t="s">
        <v>1174</v>
      </c>
    </row>
    <row r="25" spans="3:10" x14ac:dyDescent="0.35">
      <c r="C25" s="1171" t="s">
        <v>1123</v>
      </c>
      <c r="D25" s="1172"/>
      <c r="E25" s="1173">
        <v>44926</v>
      </c>
      <c r="F25" s="1101"/>
      <c r="G25" s="1101">
        <v>-19488.88</v>
      </c>
      <c r="H25" s="1101">
        <v>-19488.88</v>
      </c>
      <c r="I25" s="1174"/>
      <c r="J25" t="s">
        <v>1174</v>
      </c>
    </row>
    <row r="26" spans="3:10" x14ac:dyDescent="0.35">
      <c r="C26" s="1085" t="s">
        <v>1168</v>
      </c>
      <c r="D26" s="1086"/>
      <c r="E26" s="1087">
        <v>44926</v>
      </c>
      <c r="F26" s="1088">
        <v>0</v>
      </c>
      <c r="G26" s="1088">
        <v>29408.82</v>
      </c>
      <c r="H26" s="1088">
        <v>29408.82</v>
      </c>
      <c r="I26" s="1089" t="s">
        <v>1290</v>
      </c>
    </row>
    <row r="27" spans="3:10" x14ac:dyDescent="0.35">
      <c r="C27" s="1085" t="s">
        <v>1168</v>
      </c>
      <c r="D27" s="1086"/>
      <c r="E27" s="1087">
        <v>44895</v>
      </c>
      <c r="F27" s="1088">
        <v>37095.31</v>
      </c>
      <c r="G27" s="1088">
        <v>-37095.31</v>
      </c>
      <c r="H27" s="1088">
        <v>0</v>
      </c>
      <c r="I27" s="1089"/>
    </row>
    <row r="28" spans="3:10" x14ac:dyDescent="0.35">
      <c r="C28" s="1171" t="s">
        <v>1125</v>
      </c>
      <c r="D28" s="1172" t="s">
        <v>1291</v>
      </c>
      <c r="E28" s="1173">
        <v>44742</v>
      </c>
      <c r="F28" s="1101">
        <v>242131.7</v>
      </c>
      <c r="G28" s="1101">
        <v>-242131.7</v>
      </c>
      <c r="H28" s="1101">
        <v>0</v>
      </c>
      <c r="I28" s="1174" t="s">
        <v>1169</v>
      </c>
      <c r="J28" t="s">
        <v>1174</v>
      </c>
    </row>
    <row r="29" spans="3:10" x14ac:dyDescent="0.35">
      <c r="C29" s="1171" t="s">
        <v>1170</v>
      </c>
      <c r="D29" s="1172" t="s">
        <v>1171</v>
      </c>
      <c r="E29" s="1173">
        <v>44773</v>
      </c>
      <c r="F29" s="1101">
        <v>48426.34</v>
      </c>
      <c r="G29" s="1101">
        <v>-48426.34</v>
      </c>
      <c r="H29" s="1101">
        <v>0</v>
      </c>
      <c r="I29" s="1174" t="s">
        <v>1172</v>
      </c>
      <c r="J29" t="s">
        <v>1174</v>
      </c>
    </row>
    <row r="30" spans="3:10" x14ac:dyDescent="0.35">
      <c r="C30" s="1085" t="s">
        <v>1173</v>
      </c>
      <c r="D30" s="1086"/>
      <c r="E30" s="1087">
        <v>44895</v>
      </c>
      <c r="F30" s="1088">
        <v>5244.98</v>
      </c>
      <c r="G30" s="1088">
        <v>-5244.98</v>
      </c>
      <c r="H30" s="1088">
        <v>0</v>
      </c>
      <c r="I30" s="1089"/>
    </row>
    <row r="31" spans="3:10" x14ac:dyDescent="0.35">
      <c r="C31" s="1085" t="s">
        <v>1292</v>
      </c>
      <c r="D31" s="1086"/>
      <c r="E31" s="1087">
        <v>44895</v>
      </c>
      <c r="F31" s="1088">
        <v>190955.88</v>
      </c>
      <c r="G31" s="1088">
        <v>-190955.88</v>
      </c>
      <c r="H31" s="1088">
        <v>0</v>
      </c>
      <c r="I31" s="1089"/>
    </row>
    <row r="32" spans="3:10" x14ac:dyDescent="0.35">
      <c r="C32" s="1085" t="s">
        <v>1293</v>
      </c>
      <c r="D32" s="1086"/>
      <c r="E32" s="1087">
        <v>44895</v>
      </c>
      <c r="F32" s="1088">
        <v>468486.76</v>
      </c>
      <c r="G32" s="1088">
        <v>-468486.76</v>
      </c>
      <c r="H32" s="1088">
        <v>0</v>
      </c>
      <c r="I32" s="1089"/>
    </row>
    <row r="33" spans="3:13" x14ac:dyDescent="0.35">
      <c r="C33" s="1085" t="s">
        <v>1294</v>
      </c>
      <c r="D33" s="1086"/>
      <c r="E33" s="1087">
        <v>44926</v>
      </c>
      <c r="F33" s="1088"/>
      <c r="G33" s="1088">
        <v>55587.08</v>
      </c>
      <c r="H33" s="1088">
        <v>55587.08</v>
      </c>
      <c r="I33" s="1089"/>
    </row>
    <row r="34" spans="3:13" x14ac:dyDescent="0.35">
      <c r="C34" s="1085"/>
      <c r="D34" s="1086"/>
      <c r="E34" s="1087"/>
      <c r="F34" s="1088"/>
      <c r="G34" s="1088">
        <v>-55587.08</v>
      </c>
      <c r="H34" s="1088">
        <v>-55587.08</v>
      </c>
      <c r="I34" s="1089"/>
    </row>
    <row r="35" spans="3:13" x14ac:dyDescent="0.35">
      <c r="C35" s="1091" t="s">
        <v>1295</v>
      </c>
      <c r="D35" s="1092"/>
      <c r="E35" s="1093">
        <v>44926</v>
      </c>
      <c r="F35" s="1088"/>
      <c r="G35" s="1088">
        <v>54676.95</v>
      </c>
      <c r="H35" s="1088">
        <v>54676.95</v>
      </c>
      <c r="I35" s="1094"/>
    </row>
    <row r="36" spans="3:13" x14ac:dyDescent="0.35">
      <c r="C36" s="1091" t="s">
        <v>1296</v>
      </c>
      <c r="D36" s="1092"/>
      <c r="E36" s="1093">
        <v>44926</v>
      </c>
      <c r="F36" s="1088"/>
      <c r="G36" s="1088">
        <v>183.85</v>
      </c>
      <c r="H36" s="1088">
        <v>183.85</v>
      </c>
      <c r="I36" s="1095"/>
    </row>
    <row r="37" spans="3:13" x14ac:dyDescent="0.35">
      <c r="C37" s="1091" t="s">
        <v>1297</v>
      </c>
      <c r="D37" s="1092" t="s">
        <v>599</v>
      </c>
      <c r="E37" s="1093">
        <v>44926</v>
      </c>
      <c r="F37" s="1088"/>
      <c r="G37" s="1088">
        <v>11250</v>
      </c>
      <c r="H37" s="1088">
        <v>11250</v>
      </c>
      <c r="I37" s="1095"/>
    </row>
    <row r="38" spans="3:13" x14ac:dyDescent="0.35">
      <c r="C38" s="1091" t="s">
        <v>1298</v>
      </c>
      <c r="D38" s="1096"/>
      <c r="E38" s="1093">
        <v>44926</v>
      </c>
      <c r="F38" s="1088"/>
      <c r="G38" s="1088">
        <v>2900</v>
      </c>
      <c r="H38" s="1088">
        <v>2900</v>
      </c>
      <c r="I38" s="1091"/>
      <c r="M38" s="1010"/>
    </row>
    <row r="39" spans="3:13" x14ac:dyDescent="0.35">
      <c r="C39" s="1091" t="s">
        <v>1299</v>
      </c>
      <c r="D39" s="1096"/>
      <c r="E39" s="1093">
        <v>44926</v>
      </c>
      <c r="F39" s="1088"/>
      <c r="G39" s="1088">
        <v>203201.16</v>
      </c>
      <c r="H39" s="1088">
        <v>203201.16</v>
      </c>
      <c r="I39" s="1091" t="s">
        <v>1300</v>
      </c>
      <c r="M39" s="1010"/>
    </row>
    <row r="40" spans="3:13" x14ac:dyDescent="0.35">
      <c r="C40" s="1091" t="s">
        <v>1301</v>
      </c>
      <c r="D40" s="1096"/>
      <c r="E40" s="1093">
        <v>44926</v>
      </c>
      <c r="F40" s="1088"/>
      <c r="G40" s="1088">
        <v>144079.75</v>
      </c>
      <c r="H40" s="1088">
        <v>144079.75</v>
      </c>
      <c r="I40" s="1091"/>
      <c r="J40" s="1010"/>
    </row>
    <row r="41" spans="3:13" x14ac:dyDescent="0.35">
      <c r="C41" s="1091" t="s">
        <v>1302</v>
      </c>
      <c r="D41" s="1096"/>
      <c r="E41" s="1093">
        <v>44926</v>
      </c>
      <c r="F41" s="1088"/>
      <c r="G41" s="1088">
        <v>81562.5</v>
      </c>
      <c r="H41" s="1088">
        <v>81562.5</v>
      </c>
      <c r="I41" s="1091" t="s">
        <v>1119</v>
      </c>
      <c r="J41" s="1010"/>
    </row>
    <row r="42" spans="3:13" x14ac:dyDescent="0.35">
      <c r="C42" s="1091" t="s">
        <v>1303</v>
      </c>
      <c r="D42" s="1096"/>
      <c r="E42" s="1093">
        <v>44926</v>
      </c>
      <c r="F42" s="1088"/>
      <c r="G42" s="1088">
        <v>12526.68</v>
      </c>
      <c r="H42" s="1088">
        <v>12526.68</v>
      </c>
      <c r="I42" s="1091" t="s">
        <v>1304</v>
      </c>
      <c r="J42" t="s">
        <v>1305</v>
      </c>
    </row>
    <row r="43" spans="3:13" x14ac:dyDescent="0.35">
      <c r="C43" s="1091" t="s">
        <v>1306</v>
      </c>
      <c r="D43" s="1096"/>
      <c r="E43" s="1093">
        <v>44926</v>
      </c>
      <c r="F43" s="1088"/>
      <c r="G43" s="1088">
        <v>7765.25</v>
      </c>
      <c r="H43" s="1088">
        <v>7765.25</v>
      </c>
      <c r="I43" s="1091" t="s">
        <v>1307</v>
      </c>
      <c r="J43" t="s">
        <v>1308</v>
      </c>
    </row>
    <row r="44" spans="3:13" x14ac:dyDescent="0.35">
      <c r="C44" s="1091" t="s">
        <v>1319</v>
      </c>
      <c r="D44" s="1096"/>
      <c r="E44" s="1093"/>
      <c r="F44" s="1088"/>
      <c r="G44" s="1088">
        <v>3030</v>
      </c>
      <c r="H44" s="1088">
        <v>3030</v>
      </c>
      <c r="I44" s="1091" t="s">
        <v>1309</v>
      </c>
    </row>
    <row r="45" spans="3:13" x14ac:dyDescent="0.35">
      <c r="C45" s="1091" t="s">
        <v>1310</v>
      </c>
      <c r="D45" s="1096"/>
      <c r="E45" s="1093"/>
      <c r="F45" s="1088"/>
      <c r="G45" s="1088">
        <v>6200.79</v>
      </c>
      <c r="H45" s="1088">
        <v>6200.79</v>
      </c>
      <c r="I45" s="1091"/>
      <c r="J45" s="1010"/>
    </row>
    <row r="46" spans="3:13" x14ac:dyDescent="0.35">
      <c r="C46" s="1091" t="s">
        <v>1311</v>
      </c>
      <c r="D46" s="1096"/>
      <c r="E46" s="1093"/>
      <c r="F46" s="1088"/>
      <c r="G46" s="1088">
        <v>880</v>
      </c>
      <c r="H46" s="1088">
        <v>880</v>
      </c>
      <c r="I46" s="1091" t="s">
        <v>1312</v>
      </c>
      <c r="J46" s="1010"/>
    </row>
    <row r="47" spans="3:13" x14ac:dyDescent="0.35">
      <c r="C47" s="1091" t="s">
        <v>1313</v>
      </c>
      <c r="D47" s="1096"/>
      <c r="E47" s="1093"/>
      <c r="F47" s="1088"/>
      <c r="G47" s="1088">
        <v>-1457.19</v>
      </c>
      <c r="H47" s="1088">
        <v>-1457.19</v>
      </c>
      <c r="I47" s="1091" t="s">
        <v>1314</v>
      </c>
    </row>
    <row r="48" spans="3:13" x14ac:dyDescent="0.35">
      <c r="C48" s="1091" t="s">
        <v>1315</v>
      </c>
      <c r="D48" s="1096"/>
      <c r="E48" s="1093"/>
      <c r="F48" s="1088"/>
      <c r="G48" s="1088">
        <v>2948.2</v>
      </c>
      <c r="H48" s="1088">
        <v>2948.2</v>
      </c>
      <c r="I48" s="1091" t="s">
        <v>1316</v>
      </c>
    </row>
    <row r="49" spans="3:15" x14ac:dyDescent="0.35">
      <c r="C49" s="1097" t="s">
        <v>1317</v>
      </c>
      <c r="D49" s="1096"/>
      <c r="E49" s="1093"/>
      <c r="F49" s="1088"/>
      <c r="G49" s="1088">
        <v>69963.009999999995</v>
      </c>
      <c r="H49" s="1088">
        <v>69963.009999999995</v>
      </c>
      <c r="I49" s="1091" t="s">
        <v>1318</v>
      </c>
    </row>
    <row r="50" spans="3:15" s="1011" customFormat="1" ht="13.5" customHeight="1" x14ac:dyDescent="0.3">
      <c r="C50" s="1098" t="s">
        <v>599</v>
      </c>
      <c r="D50" s="1099"/>
      <c r="E50" s="1093"/>
      <c r="F50" s="1100">
        <v>8136139.3827306051</v>
      </c>
      <c r="G50" s="1100"/>
      <c r="H50" s="1100">
        <f>SUM(H10:H49)</f>
        <v>1121197.2027306049</v>
      </c>
      <c r="I50" s="1095"/>
    </row>
    <row r="54" spans="3:15" x14ac:dyDescent="0.35">
      <c r="M54" t="s">
        <v>599</v>
      </c>
    </row>
    <row r="55" spans="3:15" x14ac:dyDescent="0.35">
      <c r="O55" t="s">
        <v>599</v>
      </c>
    </row>
  </sheetData>
  <mergeCells count="2">
    <mergeCell ref="A5:I5"/>
    <mergeCell ref="A6:I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A65D-0A8A-4443-8C68-606AFB4A2DEA}">
  <sheetPr>
    <tabColor rgb="FF92D050"/>
    <pageSetUpPr fitToPage="1"/>
  </sheetPr>
  <dimension ref="A1:K48"/>
  <sheetViews>
    <sheetView showGridLines="0" zoomScaleNormal="100" workbookViewId="0">
      <pane ySplit="7" topLeftCell="A8" activePane="bottomLeft" state="frozen"/>
      <selection pane="bottomLeft" activeCell="A8" sqref="A8"/>
    </sheetView>
  </sheetViews>
  <sheetFormatPr defaultColWidth="9.453125" defaultRowHeight="12.5" outlineLevelCol="1" x14ac:dyDescent="0.35"/>
  <cols>
    <col min="1" max="1" width="58.81640625" style="8" customWidth="1"/>
    <col min="2" max="2" width="55.54296875" style="8" customWidth="1" outlineLevel="1"/>
    <col min="3" max="3" width="10.54296875" style="8" customWidth="1"/>
    <col min="4" max="4" width="20.54296875" style="34" customWidth="1"/>
    <col min="5" max="5" width="23.54296875" style="34" customWidth="1"/>
    <col min="6" max="6" width="1.54296875" style="8" customWidth="1"/>
    <col min="7" max="8" width="20.453125" style="34" customWidth="1"/>
    <col min="9" max="16384" width="9.453125" style="8"/>
  </cols>
  <sheetData>
    <row r="1" spans="1:9" ht="13" x14ac:dyDescent="0.35">
      <c r="A1" s="63" t="s">
        <v>1003</v>
      </c>
      <c r="B1" s="63" t="s">
        <v>1004</v>
      </c>
      <c r="C1" s="63"/>
    </row>
    <row r="2" spans="1:9" ht="26" x14ac:dyDescent="0.35">
      <c r="A2" s="63" t="s">
        <v>1590</v>
      </c>
      <c r="B2" s="63" t="s">
        <v>1591</v>
      </c>
      <c r="C2" s="63"/>
    </row>
    <row r="3" spans="1:9" ht="14.5" x14ac:dyDescent="0.35">
      <c r="B3" s="15"/>
      <c r="C3" s="15"/>
    </row>
    <row r="4" spans="1:9" ht="20" x14ac:dyDescent="0.35">
      <c r="A4" s="16" t="s">
        <v>106</v>
      </c>
      <c r="B4" s="16" t="s">
        <v>107</v>
      </c>
    </row>
    <row r="5" spans="1:9" ht="20.5" thickBot="1" x14ac:dyDescent="0.4">
      <c r="A5" s="16"/>
      <c r="B5" s="15"/>
      <c r="C5" s="15"/>
      <c r="H5" s="131" t="s">
        <v>35</v>
      </c>
    </row>
    <row r="6" spans="1:9" ht="16" thickTop="1" x14ac:dyDescent="0.35">
      <c r="A6" s="1489"/>
      <c r="B6" s="1489"/>
      <c r="C6" s="1493" t="s">
        <v>489</v>
      </c>
      <c r="D6" s="1495" t="s">
        <v>108</v>
      </c>
      <c r="E6" s="1495"/>
      <c r="G6" s="1495" t="s">
        <v>186</v>
      </c>
      <c r="H6" s="1495"/>
    </row>
    <row r="7" spans="1:9" ht="14" x14ac:dyDescent="0.35">
      <c r="A7" s="1490"/>
      <c r="B7" s="1490"/>
      <c r="C7" s="1494"/>
      <c r="D7" s="207" t="s">
        <v>1593</v>
      </c>
      <c r="E7" s="207" t="s">
        <v>1592</v>
      </c>
      <c r="F7" s="3"/>
      <c r="G7" s="207" t="s">
        <v>1593</v>
      </c>
      <c r="H7" s="207" t="s">
        <v>1592</v>
      </c>
    </row>
    <row r="8" spans="1:9" x14ac:dyDescent="0.35">
      <c r="A8" s="6"/>
      <c r="B8" s="51"/>
      <c r="C8" s="80"/>
      <c r="D8" s="36"/>
      <c r="E8" s="36"/>
      <c r="G8" s="36"/>
      <c r="H8" s="36"/>
    </row>
    <row r="9" spans="1:9" x14ac:dyDescent="0.35">
      <c r="A9" s="6"/>
      <c r="B9" s="51"/>
      <c r="C9" s="80"/>
      <c r="D9" s="36"/>
      <c r="E9" s="36"/>
      <c r="G9" s="36"/>
      <c r="H9" s="36"/>
    </row>
    <row r="10" spans="1:9" x14ac:dyDescent="0.35">
      <c r="A10" s="450" t="s">
        <v>0</v>
      </c>
      <c r="B10" s="450" t="s">
        <v>36</v>
      </c>
      <c r="C10" s="88">
        <v>4</v>
      </c>
      <c r="D10" s="37">
        <v>599316</v>
      </c>
      <c r="E10" s="37">
        <v>729850</v>
      </c>
      <c r="F10" s="689"/>
      <c r="G10" s="37">
        <v>412040</v>
      </c>
      <c r="H10" s="37">
        <v>538145</v>
      </c>
      <c r="I10" s="689"/>
    </row>
    <row r="11" spans="1:9" x14ac:dyDescent="0.35">
      <c r="A11" s="118" t="s">
        <v>1</v>
      </c>
      <c r="B11" s="118" t="s">
        <v>37</v>
      </c>
      <c r="C11" s="749"/>
      <c r="D11" s="750">
        <v>7448</v>
      </c>
      <c r="E11" s="750">
        <v>8198</v>
      </c>
      <c r="F11" s="689"/>
      <c r="G11" s="750">
        <v>6848</v>
      </c>
      <c r="H11" s="750">
        <v>7602</v>
      </c>
      <c r="I11" s="689"/>
    </row>
    <row r="12" spans="1:9" x14ac:dyDescent="0.35">
      <c r="A12" s="118" t="s">
        <v>128</v>
      </c>
      <c r="B12" s="118" t="s">
        <v>669</v>
      </c>
      <c r="C12" s="749">
        <v>5</v>
      </c>
      <c r="D12" s="30">
        <v>-330914</v>
      </c>
      <c r="E12" s="30">
        <v>-529278</v>
      </c>
      <c r="F12" s="689"/>
      <c r="G12" s="30">
        <v>-212017</v>
      </c>
      <c r="H12" s="30">
        <v>-390389</v>
      </c>
      <c r="I12" s="689"/>
    </row>
    <row r="13" spans="1:9" x14ac:dyDescent="0.35">
      <c r="A13" s="118" t="s">
        <v>2</v>
      </c>
      <c r="B13" s="118" t="s">
        <v>38</v>
      </c>
      <c r="C13" s="749"/>
      <c r="D13" s="750">
        <v>-38432</v>
      </c>
      <c r="E13" s="750">
        <v>-35977</v>
      </c>
      <c r="F13" s="689"/>
      <c r="G13" s="750">
        <v>-17932</v>
      </c>
      <c r="H13" s="750">
        <v>-17062</v>
      </c>
      <c r="I13" s="689"/>
    </row>
    <row r="14" spans="1:9" x14ac:dyDescent="0.25">
      <c r="A14" s="310" t="s">
        <v>3</v>
      </c>
      <c r="B14" s="310" t="s">
        <v>39</v>
      </c>
      <c r="C14" s="751"/>
      <c r="D14" s="752">
        <v>-16328</v>
      </c>
      <c r="E14" s="752">
        <v>-17087</v>
      </c>
      <c r="F14" s="689"/>
      <c r="G14" s="752">
        <v>-10488</v>
      </c>
      <c r="H14" s="752">
        <v>-10388</v>
      </c>
      <c r="I14" s="689"/>
    </row>
    <row r="15" spans="1:9" x14ac:dyDescent="0.35">
      <c r="A15" s="753" t="s">
        <v>837</v>
      </c>
      <c r="B15" s="753" t="s">
        <v>837</v>
      </c>
      <c r="C15" s="79"/>
      <c r="D15" s="29">
        <v>221090</v>
      </c>
      <c r="E15" s="29">
        <v>155706</v>
      </c>
      <c r="F15" s="689"/>
      <c r="G15" s="29">
        <v>178451</v>
      </c>
      <c r="H15" s="29">
        <v>127908</v>
      </c>
      <c r="I15" s="689"/>
    </row>
    <row r="16" spans="1:9" ht="20.5" x14ac:dyDescent="0.25">
      <c r="A16" s="310" t="s">
        <v>494</v>
      </c>
      <c r="B16" s="310" t="s">
        <v>838</v>
      </c>
      <c r="C16" s="751" t="s">
        <v>928</v>
      </c>
      <c r="D16" s="754">
        <v>-43128</v>
      </c>
      <c r="E16" s="754">
        <v>-41553</v>
      </c>
      <c r="F16" s="689"/>
      <c r="G16" s="754">
        <v>-21065</v>
      </c>
      <c r="H16" s="754">
        <v>-20303</v>
      </c>
      <c r="I16" s="689"/>
    </row>
    <row r="17" spans="1:11" x14ac:dyDescent="0.35">
      <c r="A17" s="753" t="s">
        <v>4</v>
      </c>
      <c r="B17" s="753" t="s">
        <v>40</v>
      </c>
      <c r="C17" s="79"/>
      <c r="D17" s="29">
        <v>177962</v>
      </c>
      <c r="E17" s="29">
        <v>114153</v>
      </c>
      <c r="F17" s="689"/>
      <c r="G17" s="29">
        <v>157386</v>
      </c>
      <c r="H17" s="29">
        <v>107605</v>
      </c>
      <c r="I17" s="689"/>
    </row>
    <row r="18" spans="1:11" x14ac:dyDescent="0.35">
      <c r="A18" s="120" t="s">
        <v>5</v>
      </c>
      <c r="B18" s="120" t="s">
        <v>41</v>
      </c>
      <c r="C18" s="78" t="s">
        <v>929</v>
      </c>
      <c r="D18" s="21">
        <v>4216</v>
      </c>
      <c r="E18" s="21">
        <v>561</v>
      </c>
      <c r="F18" s="689"/>
      <c r="G18" s="21">
        <v>9091</v>
      </c>
      <c r="H18" s="21">
        <v>3803</v>
      </c>
      <c r="I18" s="689"/>
    </row>
    <row r="19" spans="1:11" x14ac:dyDescent="0.35">
      <c r="A19" s="120" t="s">
        <v>6</v>
      </c>
      <c r="B19" s="120" t="s">
        <v>42</v>
      </c>
      <c r="C19" s="78" t="s">
        <v>930</v>
      </c>
      <c r="D19" s="21">
        <v>-5970</v>
      </c>
      <c r="E19" s="21">
        <v>-5567</v>
      </c>
      <c r="F19" s="689"/>
      <c r="G19" s="21">
        <v>-5907</v>
      </c>
      <c r="H19" s="21">
        <v>-5529</v>
      </c>
      <c r="I19" s="689"/>
    </row>
    <row r="20" spans="1:11" x14ac:dyDescent="0.35">
      <c r="A20" s="753" t="s">
        <v>95</v>
      </c>
      <c r="B20" s="753" t="s">
        <v>85</v>
      </c>
      <c r="C20" s="79"/>
      <c r="D20" s="29">
        <v>176208</v>
      </c>
      <c r="E20" s="29">
        <v>109147</v>
      </c>
      <c r="F20" s="689"/>
      <c r="G20" s="29">
        <v>160570</v>
      </c>
      <c r="H20" s="29">
        <v>105879</v>
      </c>
      <c r="I20" s="689"/>
      <c r="K20" s="689"/>
    </row>
    <row r="21" spans="1:11" x14ac:dyDescent="0.35">
      <c r="A21" s="120" t="s">
        <v>457</v>
      </c>
      <c r="B21" s="120" t="s">
        <v>482</v>
      </c>
      <c r="C21" s="78"/>
      <c r="D21" s="50">
        <v>-3759</v>
      </c>
      <c r="E21" s="50">
        <v>-775</v>
      </c>
      <c r="F21" s="689"/>
      <c r="G21" s="50">
        <v>0</v>
      </c>
      <c r="H21" s="204">
        <v>0</v>
      </c>
      <c r="I21" s="689"/>
    </row>
    <row r="22" spans="1:11" ht="13" thickBot="1" x14ac:dyDescent="0.4">
      <c r="A22" s="755" t="s">
        <v>931</v>
      </c>
      <c r="B22" s="755" t="s">
        <v>932</v>
      </c>
      <c r="C22" s="81"/>
      <c r="D22" s="53">
        <v>172449</v>
      </c>
      <c r="E22" s="53">
        <v>108372</v>
      </c>
      <c r="F22" s="689"/>
      <c r="G22" s="53">
        <v>160570</v>
      </c>
      <c r="H22" s="53">
        <v>105879</v>
      </c>
      <c r="I22" s="689"/>
    </row>
    <row r="23" spans="1:11" ht="13" thickTop="1" x14ac:dyDescent="0.35">
      <c r="A23" s="756"/>
      <c r="B23" s="756"/>
      <c r="C23" s="757"/>
      <c r="D23" s="253"/>
      <c r="E23" s="253"/>
      <c r="G23" s="253"/>
      <c r="H23" s="253"/>
    </row>
    <row r="24" spans="1:11" x14ac:dyDescent="0.35">
      <c r="A24" s="438" t="s">
        <v>1186</v>
      </c>
      <c r="B24" s="438" t="s">
        <v>110</v>
      </c>
      <c r="C24" s="433"/>
      <c r="D24" s="213"/>
      <c r="E24" s="213"/>
      <c r="G24" s="213"/>
      <c r="H24" s="213"/>
    </row>
    <row r="25" spans="1:11" x14ac:dyDescent="0.35">
      <c r="A25" s="120" t="s">
        <v>933</v>
      </c>
      <c r="B25" s="120" t="s">
        <v>934</v>
      </c>
      <c r="C25" s="78"/>
      <c r="D25" s="50">
        <v>171353</v>
      </c>
      <c r="E25" s="50">
        <v>107592</v>
      </c>
      <c r="G25" s="21">
        <v>160570</v>
      </c>
      <c r="H25" s="21">
        <v>105879</v>
      </c>
    </row>
    <row r="26" spans="1:11" x14ac:dyDescent="0.35">
      <c r="A26" s="120" t="s">
        <v>935</v>
      </c>
      <c r="B26" s="120" t="s">
        <v>936</v>
      </c>
      <c r="C26" s="78"/>
      <c r="D26" s="50">
        <v>1096</v>
      </c>
      <c r="E26" s="50">
        <v>780</v>
      </c>
      <c r="G26" s="204">
        <v>0</v>
      </c>
      <c r="H26" s="204">
        <v>0</v>
      </c>
    </row>
    <row r="27" spans="1:11" ht="30" x14ac:dyDescent="0.35">
      <c r="A27" s="317" t="s">
        <v>1776</v>
      </c>
      <c r="B27" s="317" t="s">
        <v>1777</v>
      </c>
      <c r="C27" s="15"/>
      <c r="D27" s="8"/>
      <c r="E27" s="8"/>
      <c r="G27" s="8"/>
      <c r="H27" s="8"/>
    </row>
    <row r="28" spans="1:11" ht="14.5" x14ac:dyDescent="0.35">
      <c r="A28" s="119"/>
      <c r="B28" s="15"/>
      <c r="C28" s="15"/>
      <c r="D28" s="38"/>
      <c r="E28" s="38"/>
      <c r="G28" s="38"/>
      <c r="H28" s="38"/>
    </row>
    <row r="29" spans="1:11" ht="20" x14ac:dyDescent="0.35">
      <c r="A29" s="16" t="s">
        <v>204</v>
      </c>
      <c r="B29" s="16" t="s">
        <v>205</v>
      </c>
      <c r="D29" s="39"/>
      <c r="E29" s="39"/>
      <c r="G29" s="39"/>
      <c r="H29" s="39"/>
    </row>
    <row r="30" spans="1:11" ht="20.5" thickBot="1" x14ac:dyDescent="0.4">
      <c r="A30" s="16"/>
      <c r="B30" s="15"/>
      <c r="C30" s="15"/>
      <c r="D30" s="35"/>
      <c r="E30" s="35"/>
      <c r="G30" s="35"/>
      <c r="H30" s="35"/>
    </row>
    <row r="31" spans="1:11" ht="16" thickTop="1" x14ac:dyDescent="0.35">
      <c r="A31" s="1489"/>
      <c r="B31" s="1491"/>
      <c r="C31" s="1493" t="s">
        <v>489</v>
      </c>
      <c r="D31" s="1495" t="s">
        <v>108</v>
      </c>
      <c r="E31" s="1495"/>
      <c r="G31" s="1495" t="s">
        <v>186</v>
      </c>
      <c r="H31" s="1495"/>
    </row>
    <row r="32" spans="1:11" ht="14" x14ac:dyDescent="0.35">
      <c r="A32" s="1490"/>
      <c r="B32" s="1492"/>
      <c r="C32" s="1494"/>
      <c r="D32" s="208" t="s">
        <v>1593</v>
      </c>
      <c r="E32" s="208" t="s">
        <v>1592</v>
      </c>
      <c r="F32" s="3"/>
      <c r="G32" s="207" t="s">
        <v>1593</v>
      </c>
      <c r="H32" s="207" t="s">
        <v>1592</v>
      </c>
    </row>
    <row r="33" spans="1:8" x14ac:dyDescent="0.35">
      <c r="A33" s="6"/>
      <c r="B33" s="51"/>
      <c r="C33" s="80"/>
      <c r="D33" s="36"/>
      <c r="E33" s="36"/>
      <c r="F33" s="36"/>
      <c r="G33" s="36"/>
      <c r="H33" s="36"/>
    </row>
    <row r="34" spans="1:8" x14ac:dyDescent="0.35">
      <c r="A34" s="6"/>
      <c r="B34" s="51"/>
      <c r="C34" s="80"/>
      <c r="D34" s="36"/>
      <c r="E34" s="36"/>
      <c r="F34" s="36"/>
      <c r="G34" s="36"/>
      <c r="H34" s="36"/>
    </row>
    <row r="35" spans="1:8" x14ac:dyDescent="0.35">
      <c r="A35" s="18" t="s">
        <v>931</v>
      </c>
      <c r="B35" s="18" t="s">
        <v>932</v>
      </c>
      <c r="C35" s="79"/>
      <c r="D35" s="29">
        <v>172449</v>
      </c>
      <c r="E35" s="29">
        <v>108372</v>
      </c>
      <c r="G35" s="29">
        <v>160570</v>
      </c>
      <c r="H35" s="29">
        <v>105879</v>
      </c>
    </row>
    <row r="36" spans="1:8" x14ac:dyDescent="0.35">
      <c r="A36" s="44"/>
      <c r="B36" s="44"/>
      <c r="C36" s="83"/>
      <c r="D36" s="43"/>
      <c r="E36" s="43"/>
      <c r="G36" s="43"/>
      <c r="H36" s="43"/>
    </row>
    <row r="37" spans="1:8" ht="24" x14ac:dyDescent="0.3">
      <c r="A37" s="62" t="s">
        <v>1770</v>
      </c>
      <c r="B37" s="45" t="s">
        <v>1582</v>
      </c>
      <c r="C37" s="84"/>
      <c r="D37" s="37"/>
      <c r="E37" s="37"/>
      <c r="G37" s="37"/>
      <c r="H37" s="37"/>
    </row>
    <row r="38" spans="1:8" x14ac:dyDescent="0.25">
      <c r="A38" s="19" t="s">
        <v>1768</v>
      </c>
      <c r="B38" s="19" t="s">
        <v>1769</v>
      </c>
      <c r="C38" s="85">
        <v>13</v>
      </c>
      <c r="D38" s="21">
        <v>-4052</v>
      </c>
      <c r="E38" s="21">
        <v>-15484</v>
      </c>
      <c r="G38" s="21">
        <v>-4052</v>
      </c>
      <c r="H38" s="21">
        <v>-15484</v>
      </c>
    </row>
    <row r="39" spans="1:8" ht="23" x14ac:dyDescent="0.25">
      <c r="A39" s="20" t="s">
        <v>1771</v>
      </c>
      <c r="B39" s="20" t="s">
        <v>1772</v>
      </c>
      <c r="C39" s="86"/>
      <c r="D39" s="46">
        <v>-4052</v>
      </c>
      <c r="E39" s="46">
        <v>-15484</v>
      </c>
      <c r="F39" s="6"/>
      <c r="G39" s="46">
        <v>-4052</v>
      </c>
      <c r="H39" s="46">
        <v>-15484</v>
      </c>
    </row>
    <row r="40" spans="1:8" x14ac:dyDescent="0.35">
      <c r="A40" s="20" t="s">
        <v>1773</v>
      </c>
      <c r="B40" s="20" t="s">
        <v>1596</v>
      </c>
      <c r="C40" s="82"/>
      <c r="D40" s="40">
        <v>-4052</v>
      </c>
      <c r="E40" s="40">
        <v>-15484</v>
      </c>
      <c r="F40" s="6"/>
      <c r="G40" s="40">
        <v>-4052</v>
      </c>
      <c r="H40" s="40">
        <v>-15484</v>
      </c>
    </row>
    <row r="41" spans="1:8" ht="13" thickBot="1" x14ac:dyDescent="0.4">
      <c r="A41" s="52" t="s">
        <v>1775</v>
      </c>
      <c r="B41" s="52" t="s">
        <v>1774</v>
      </c>
      <c r="C41" s="81"/>
      <c r="D41" s="53">
        <v>168397</v>
      </c>
      <c r="E41" s="53">
        <v>92888</v>
      </c>
      <c r="F41" s="6"/>
      <c r="G41" s="53">
        <v>156518</v>
      </c>
      <c r="H41" s="53">
        <v>90395</v>
      </c>
    </row>
    <row r="42" spans="1:8" ht="13" thickTop="1" x14ac:dyDescent="0.35">
      <c r="A42" s="20" t="s">
        <v>206</v>
      </c>
      <c r="B42" s="20" t="s">
        <v>756</v>
      </c>
      <c r="C42" s="82"/>
      <c r="D42" s="50"/>
      <c r="E42" s="50"/>
      <c r="G42" s="50"/>
      <c r="H42" s="50"/>
    </row>
    <row r="43" spans="1:8" x14ac:dyDescent="0.35">
      <c r="A43" s="19" t="s">
        <v>933</v>
      </c>
      <c r="B43" s="19" t="s">
        <v>934</v>
      </c>
      <c r="C43" s="78"/>
      <c r="D43" s="50">
        <v>167301</v>
      </c>
      <c r="E43" s="50">
        <v>92108</v>
      </c>
      <c r="G43" s="21">
        <v>156518</v>
      </c>
      <c r="H43" s="21">
        <v>90395</v>
      </c>
    </row>
    <row r="44" spans="1:8" x14ac:dyDescent="0.35">
      <c r="A44" s="19" t="s">
        <v>935</v>
      </c>
      <c r="B44" s="19" t="s">
        <v>936</v>
      </c>
      <c r="C44" s="78"/>
      <c r="D44" s="50">
        <v>1096</v>
      </c>
      <c r="E44" s="50">
        <v>780</v>
      </c>
      <c r="G44" s="204">
        <v>0</v>
      </c>
      <c r="H44" s="204">
        <v>0</v>
      </c>
    </row>
    <row r="48" spans="1:8" x14ac:dyDescent="0.35">
      <c r="F48" s="34"/>
    </row>
  </sheetData>
  <sheetProtection algorithmName="SHA-512" hashValue="JCPgJ9jAGKtJXAM+qZk0/UDFt37AuPqTvRCVNVvGNPMPmUKOvfterE3dCdc+/xuZudao+/w8psoz4Tevsgffbg==" saltValue="pMOCuWQ6ZoAFJ0sQMIe1Bw==" spinCount="100000" sheet="1" objects="1" scenarios="1"/>
  <mergeCells count="10">
    <mergeCell ref="A6:A7"/>
    <mergeCell ref="B6:B7"/>
    <mergeCell ref="C6:C7"/>
    <mergeCell ref="D6:E6"/>
    <mergeCell ref="G6:H6"/>
    <mergeCell ref="A31:A32"/>
    <mergeCell ref="B31:B32"/>
    <mergeCell ref="C31:C32"/>
    <mergeCell ref="D31:E31"/>
    <mergeCell ref="G31:H31"/>
  </mergeCells>
  <pageMargins left="0.51181102362204722" right="0.15748031496062992" top="0.59055118110236227" bottom="0.23622047244094491" header="0.31496062992125984" footer="0.15748031496062992"/>
  <pageSetup paperSize="9" scale="65"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41046-BEFB-49B1-ADE7-17A7A0FF88E2}">
  <sheetPr>
    <tabColor rgb="FFFF00FF"/>
  </sheetPr>
  <dimension ref="A1:AJ468"/>
  <sheetViews>
    <sheetView showGridLines="0" workbookViewId="0">
      <pane xSplit="3" ySplit="4" topLeftCell="J5" activePane="bottomRight" state="frozen"/>
      <selection pane="topRight" activeCell="D1" sqref="D1"/>
      <selection pane="bottomLeft" activeCell="A5" sqref="A5"/>
      <selection pane="bottomRight" activeCell="M8" sqref="M8"/>
    </sheetView>
  </sheetViews>
  <sheetFormatPr defaultColWidth="9.453125" defaultRowHeight="12" x14ac:dyDescent="0.35"/>
  <cols>
    <col min="1" max="1" width="31.453125" style="482" customWidth="1"/>
    <col min="2" max="2" width="13.54296875" style="482" customWidth="1"/>
    <col min="3" max="3" width="12.453125" style="482" customWidth="1"/>
    <col min="4" max="4" width="16.453125" style="482" bestFit="1" customWidth="1"/>
    <col min="5" max="5" width="13.453125" style="482" bestFit="1" customWidth="1"/>
    <col min="6" max="6" width="12" style="482" bestFit="1" customWidth="1"/>
    <col min="7" max="7" width="16.453125" style="482" bestFit="1" customWidth="1"/>
    <col min="8" max="8" width="13.453125" style="482" bestFit="1" customWidth="1"/>
    <col min="9" max="9" width="12.54296875" style="482" bestFit="1" customWidth="1"/>
    <col min="10" max="10" width="16.453125" style="482" bestFit="1" customWidth="1"/>
    <col min="11" max="11" width="13.453125" style="482" bestFit="1" customWidth="1"/>
    <col min="12" max="12" width="10.453125" style="482" bestFit="1" customWidth="1"/>
    <col min="13" max="13" width="16.453125" style="482" bestFit="1" customWidth="1"/>
    <col min="14" max="14" width="13.453125" style="482" bestFit="1" customWidth="1"/>
    <col min="15" max="15" width="12" style="482" bestFit="1" customWidth="1"/>
    <col min="16" max="16" width="16.453125" style="482" bestFit="1" customWidth="1"/>
    <col min="17" max="17" width="13.453125" style="482" bestFit="1" customWidth="1"/>
    <col min="18" max="18" width="12" style="482" bestFit="1" customWidth="1"/>
    <col min="19" max="19" width="16.453125" style="482" bestFit="1" customWidth="1"/>
    <col min="20" max="20" width="13.453125" style="482" bestFit="1" customWidth="1"/>
    <col min="21" max="21" width="11.453125" style="482" bestFit="1" customWidth="1"/>
    <col min="22" max="22" width="16.453125" style="482" bestFit="1" customWidth="1"/>
    <col min="23" max="23" width="13.453125" style="482" bestFit="1" customWidth="1"/>
    <col min="24" max="24" width="11.453125" style="482" bestFit="1" customWidth="1"/>
    <col min="25" max="25" width="16.453125" style="482" bestFit="1" customWidth="1"/>
    <col min="26" max="26" width="13.453125" style="482" bestFit="1" customWidth="1"/>
    <col min="27" max="27" width="10.453125" style="482" bestFit="1" customWidth="1"/>
    <col min="28" max="28" width="16.453125" style="482" bestFit="1" customWidth="1"/>
    <col min="29" max="29" width="13.453125" style="482" bestFit="1" customWidth="1"/>
    <col min="30" max="30" width="11.54296875" style="482" bestFit="1" customWidth="1"/>
    <col min="31" max="31" width="16.453125" style="482" bestFit="1" customWidth="1"/>
    <col min="32" max="32" width="13.453125" style="482" bestFit="1" customWidth="1"/>
    <col min="33" max="33" width="12.54296875" style="482" bestFit="1" customWidth="1"/>
    <col min="34" max="34" width="9.54296875" style="482" bestFit="1" customWidth="1"/>
    <col min="35" max="16384" width="9.453125" style="482"/>
  </cols>
  <sheetData>
    <row r="1" spans="1:36" ht="14.5" x14ac:dyDescent="0.35">
      <c r="A1" s="481" t="s">
        <v>1334</v>
      </c>
      <c r="AB1" s="483" t="s">
        <v>259</v>
      </c>
      <c r="AC1" s="483"/>
      <c r="AD1" s="483"/>
    </row>
    <row r="2" spans="1:36" x14ac:dyDescent="0.35">
      <c r="AB2" s="483"/>
      <c r="AC2" s="483"/>
      <c r="AD2" s="483"/>
    </row>
    <row r="3" spans="1:36" ht="36" customHeight="1" x14ac:dyDescent="0.35">
      <c r="A3" s="1651" t="s">
        <v>715</v>
      </c>
      <c r="B3" s="1652" t="s">
        <v>714</v>
      </c>
      <c r="C3" s="1652" t="s">
        <v>713</v>
      </c>
      <c r="D3" s="1650" t="s">
        <v>712</v>
      </c>
      <c r="E3" s="1650"/>
      <c r="F3" s="1650"/>
      <c r="G3" s="1653" t="s">
        <v>784</v>
      </c>
      <c r="H3" s="1653"/>
      <c r="I3" s="1653"/>
      <c r="J3" s="1650" t="s">
        <v>646</v>
      </c>
      <c r="K3" s="1650"/>
      <c r="L3" s="1650"/>
      <c r="M3" s="1649" t="s">
        <v>167</v>
      </c>
      <c r="N3" s="1649"/>
      <c r="O3" s="1649"/>
      <c r="P3" s="1650" t="s">
        <v>170</v>
      </c>
      <c r="Q3" s="1650"/>
      <c r="R3" s="1650"/>
      <c r="S3" s="1649" t="s">
        <v>755</v>
      </c>
      <c r="T3" s="1649"/>
      <c r="U3" s="1649"/>
      <c r="V3" s="1650" t="s">
        <v>1165</v>
      </c>
      <c r="W3" s="1650"/>
      <c r="X3" s="1650"/>
      <c r="Y3" s="1649" t="s">
        <v>711</v>
      </c>
      <c r="Z3" s="1649"/>
      <c r="AA3" s="1649"/>
      <c r="AB3" s="1650" t="s">
        <v>710</v>
      </c>
      <c r="AC3" s="1650"/>
      <c r="AD3" s="1650"/>
      <c r="AE3" s="1649" t="s">
        <v>498</v>
      </c>
      <c r="AF3" s="1649"/>
      <c r="AG3" s="1649"/>
    </row>
    <row r="4" spans="1:36" x14ac:dyDescent="0.35">
      <c r="A4" s="1651"/>
      <c r="B4" s="1652"/>
      <c r="C4" s="1652"/>
      <c r="D4" s="482" t="s">
        <v>505</v>
      </c>
      <c r="E4" s="482" t="s">
        <v>506</v>
      </c>
      <c r="F4" s="482" t="s">
        <v>664</v>
      </c>
      <c r="G4" s="482" t="s">
        <v>505</v>
      </c>
      <c r="H4" s="482" t="s">
        <v>506</v>
      </c>
      <c r="I4" s="482" t="s">
        <v>664</v>
      </c>
      <c r="J4" s="482" t="s">
        <v>505</v>
      </c>
      <c r="K4" s="482" t="s">
        <v>506</v>
      </c>
      <c r="L4" s="482" t="s">
        <v>664</v>
      </c>
      <c r="M4" s="482" t="s">
        <v>505</v>
      </c>
      <c r="N4" s="482" t="s">
        <v>506</v>
      </c>
      <c r="O4" s="482" t="s">
        <v>664</v>
      </c>
      <c r="P4" s="482" t="s">
        <v>505</v>
      </c>
      <c r="Q4" s="482" t="s">
        <v>506</v>
      </c>
      <c r="R4" s="482" t="s">
        <v>664</v>
      </c>
      <c r="S4" s="482" t="s">
        <v>505</v>
      </c>
      <c r="T4" s="482" t="s">
        <v>506</v>
      </c>
      <c r="U4" s="482" t="s">
        <v>664</v>
      </c>
      <c r="V4" s="482" t="s">
        <v>505</v>
      </c>
      <c r="W4" s="482" t="s">
        <v>506</v>
      </c>
      <c r="X4" s="482" t="s">
        <v>664</v>
      </c>
      <c r="Y4" s="482" t="s">
        <v>505</v>
      </c>
      <c r="Z4" s="482" t="s">
        <v>506</v>
      </c>
      <c r="AA4" s="482" t="s">
        <v>664</v>
      </c>
      <c r="AB4" s="482" t="s">
        <v>505</v>
      </c>
      <c r="AC4" s="482" t="s">
        <v>506</v>
      </c>
      <c r="AD4" s="482" t="s">
        <v>664</v>
      </c>
      <c r="AE4" s="482" t="s">
        <v>505</v>
      </c>
      <c r="AF4" s="482" t="s">
        <v>506</v>
      </c>
      <c r="AG4" s="482" t="s">
        <v>664</v>
      </c>
    </row>
    <row r="6" spans="1:36" s="488" customFormat="1" x14ac:dyDescent="0.35">
      <c r="A6" s="484" t="s">
        <v>371</v>
      </c>
      <c r="B6" s="485" t="s">
        <v>504</v>
      </c>
      <c r="C6" s="485" t="s">
        <v>709</v>
      </c>
      <c r="D6" s="486">
        <v>0</v>
      </c>
      <c r="E6" s="487">
        <v>0</v>
      </c>
      <c r="F6" s="486">
        <v>482457.97</v>
      </c>
      <c r="G6" s="487">
        <v>0</v>
      </c>
      <c r="H6" s="487">
        <v>0</v>
      </c>
      <c r="I6" s="487">
        <v>0</v>
      </c>
      <c r="J6" s="487">
        <v>0</v>
      </c>
      <c r="K6" s="487">
        <v>0</v>
      </c>
      <c r="L6" s="487">
        <v>0</v>
      </c>
      <c r="M6" s="487">
        <v>0</v>
      </c>
      <c r="N6" s="487">
        <v>0</v>
      </c>
      <c r="O6" s="487">
        <v>0</v>
      </c>
      <c r="P6" s="487">
        <v>0</v>
      </c>
      <c r="Q6" s="487">
        <v>0</v>
      </c>
      <c r="R6" s="486">
        <v>0</v>
      </c>
      <c r="S6" s="487">
        <v>0</v>
      </c>
      <c r="T6" s="487">
        <v>0</v>
      </c>
      <c r="U6" s="486">
        <v>0</v>
      </c>
      <c r="V6" s="487">
        <v>0</v>
      </c>
      <c r="W6" s="487">
        <v>0</v>
      </c>
      <c r="X6" s="486">
        <v>0</v>
      </c>
      <c r="Y6" s="487">
        <v>0</v>
      </c>
      <c r="Z6" s="487">
        <v>0</v>
      </c>
      <c r="AA6" s="487">
        <v>0</v>
      </c>
      <c r="AB6" s="487">
        <v>0</v>
      </c>
      <c r="AC6" s="487">
        <v>0</v>
      </c>
      <c r="AD6" s="487">
        <v>0</v>
      </c>
      <c r="AE6" s="486">
        <f>SUM(A6,D6,G6,J6,M6,P6,S6,V6,Y6,AB6)</f>
        <v>0</v>
      </c>
      <c r="AF6" s="486">
        <f>SUM(B6,E6,H6,K6,N6,Q6,T6,W6,Z6,AC6)</f>
        <v>0</v>
      </c>
      <c r="AG6" s="486">
        <f>SUM(C6,F6,I6,L6,O6,R6,U6,X6,AA6,AD6)</f>
        <v>482457.97</v>
      </c>
      <c r="AH6" s="488" t="b">
        <v>1</v>
      </c>
    </row>
    <row r="7" spans="1:36" s="488" customFormat="1" ht="24" x14ac:dyDescent="0.35">
      <c r="A7" s="489" t="s">
        <v>370</v>
      </c>
      <c r="B7" s="490" t="s">
        <v>504</v>
      </c>
      <c r="C7" s="490" t="s">
        <v>709</v>
      </c>
      <c r="D7" s="491">
        <v>0</v>
      </c>
      <c r="E7" s="491">
        <v>0</v>
      </c>
      <c r="F7" s="491">
        <v>0</v>
      </c>
      <c r="G7" s="491">
        <v>0</v>
      </c>
      <c r="H7" s="491">
        <v>0</v>
      </c>
      <c r="I7" s="491">
        <v>0</v>
      </c>
      <c r="J7" s="491">
        <v>0</v>
      </c>
      <c r="K7" s="491">
        <v>0</v>
      </c>
      <c r="L7" s="491">
        <v>0</v>
      </c>
      <c r="M7" s="491">
        <v>0</v>
      </c>
      <c r="N7" s="491">
        <v>0</v>
      </c>
      <c r="O7" s="491">
        <v>0</v>
      </c>
      <c r="P7" s="491">
        <v>0</v>
      </c>
      <c r="Q7" s="491">
        <v>0</v>
      </c>
      <c r="R7" s="491">
        <v>0</v>
      </c>
      <c r="S7" s="491">
        <v>0</v>
      </c>
      <c r="T7" s="491">
        <v>0</v>
      </c>
      <c r="U7" s="491">
        <v>0</v>
      </c>
      <c r="V7" s="491">
        <v>0</v>
      </c>
      <c r="W7" s="491">
        <v>0</v>
      </c>
      <c r="X7" s="491">
        <v>0</v>
      </c>
      <c r="Y7" s="491">
        <v>0</v>
      </c>
      <c r="Z7" s="491">
        <v>0</v>
      </c>
      <c r="AA7" s="491">
        <v>0</v>
      </c>
      <c r="AB7" s="491">
        <v>0</v>
      </c>
      <c r="AC7" s="491">
        <v>0</v>
      </c>
      <c r="AD7" s="491">
        <v>0</v>
      </c>
      <c r="AE7" s="491">
        <f t="shared" ref="AE7:AG70" si="0">SUM(A7,D7,G7,J7,M7,P7,S7,V7,Y7,AB7)</f>
        <v>0</v>
      </c>
      <c r="AF7" s="491">
        <f t="shared" si="0"/>
        <v>0</v>
      </c>
      <c r="AG7" s="491">
        <f t="shared" si="0"/>
        <v>0</v>
      </c>
      <c r="AH7" s="488" t="b">
        <v>1</v>
      </c>
    </row>
    <row r="8" spans="1:36" s="488" customFormat="1" ht="24" x14ac:dyDescent="0.35">
      <c r="A8" s="484" t="s">
        <v>369</v>
      </c>
      <c r="B8" s="485" t="s">
        <v>503</v>
      </c>
      <c r="C8" s="485"/>
      <c r="D8" s="486">
        <f t="shared" ref="D8:AG8" si="1">SUM(D9:D18)</f>
        <v>172788468.46999997</v>
      </c>
      <c r="E8" s="487">
        <f t="shared" si="1"/>
        <v>0</v>
      </c>
      <c r="F8" s="487">
        <f t="shared" si="1"/>
        <v>0</v>
      </c>
      <c r="G8" s="487">
        <f t="shared" si="1"/>
        <v>0</v>
      </c>
      <c r="H8" s="487">
        <f t="shared" si="1"/>
        <v>0</v>
      </c>
      <c r="I8" s="487">
        <f t="shared" si="1"/>
        <v>0</v>
      </c>
      <c r="J8" s="487">
        <f t="shared" si="1"/>
        <v>0</v>
      </c>
      <c r="K8" s="487">
        <f t="shared" si="1"/>
        <v>0</v>
      </c>
      <c r="L8" s="487">
        <f t="shared" si="1"/>
        <v>0</v>
      </c>
      <c r="M8" s="486">
        <f t="shared" si="1"/>
        <v>25757095.169999998</v>
      </c>
      <c r="N8" s="487">
        <f t="shared" si="1"/>
        <v>0</v>
      </c>
      <c r="O8" s="487">
        <f t="shared" si="1"/>
        <v>0</v>
      </c>
      <c r="P8" s="486">
        <f t="shared" si="1"/>
        <v>32946608.699999996</v>
      </c>
      <c r="Q8" s="487">
        <f t="shared" si="1"/>
        <v>0</v>
      </c>
      <c r="R8" s="487">
        <f t="shared" si="1"/>
        <v>0</v>
      </c>
      <c r="S8" s="487">
        <f t="shared" si="1"/>
        <v>0</v>
      </c>
      <c r="T8" s="487">
        <f t="shared" si="1"/>
        <v>0</v>
      </c>
      <c r="U8" s="487">
        <f t="shared" si="1"/>
        <v>0</v>
      </c>
      <c r="V8" s="487">
        <f t="shared" si="1"/>
        <v>0</v>
      </c>
      <c r="W8" s="487">
        <f t="shared" si="1"/>
        <v>0</v>
      </c>
      <c r="X8" s="487">
        <f t="shared" si="1"/>
        <v>0</v>
      </c>
      <c r="Y8" s="487">
        <f t="shared" si="1"/>
        <v>0</v>
      </c>
      <c r="Z8" s="487">
        <f t="shared" si="1"/>
        <v>0</v>
      </c>
      <c r="AA8" s="487">
        <f t="shared" si="1"/>
        <v>0</v>
      </c>
      <c r="AB8" s="487">
        <f t="shared" si="1"/>
        <v>0</v>
      </c>
      <c r="AC8" s="487">
        <f t="shared" si="1"/>
        <v>0</v>
      </c>
      <c r="AD8" s="487">
        <f t="shared" si="1"/>
        <v>0</v>
      </c>
      <c r="AE8" s="486">
        <f t="shared" si="1"/>
        <v>231492172.34000003</v>
      </c>
      <c r="AF8" s="487">
        <f t="shared" si="1"/>
        <v>0</v>
      </c>
      <c r="AG8" s="487">
        <f t="shared" si="1"/>
        <v>0</v>
      </c>
      <c r="AH8" s="488" t="b">
        <v>1</v>
      </c>
      <c r="AI8" s="482"/>
      <c r="AJ8" s="482"/>
    </row>
    <row r="9" spans="1:36" x14ac:dyDescent="0.35">
      <c r="A9" s="482" t="s">
        <v>701</v>
      </c>
      <c r="B9" s="493" t="s">
        <v>503</v>
      </c>
      <c r="C9" s="493" t="s">
        <v>705</v>
      </c>
      <c r="D9" s="494">
        <v>153726525.09</v>
      </c>
      <c r="E9" s="495">
        <v>0</v>
      </c>
      <c r="F9" s="495">
        <v>0</v>
      </c>
      <c r="G9" s="495">
        <v>0</v>
      </c>
      <c r="H9" s="495">
        <v>0</v>
      </c>
      <c r="I9" s="495">
        <v>0</v>
      </c>
      <c r="J9" s="495">
        <v>0</v>
      </c>
      <c r="K9" s="495">
        <v>0</v>
      </c>
      <c r="L9" s="495">
        <v>0</v>
      </c>
      <c r="M9" s="496">
        <v>25157060.870000001</v>
      </c>
      <c r="N9" s="495">
        <v>0</v>
      </c>
      <c r="O9" s="495">
        <v>0</v>
      </c>
      <c r="P9" s="496">
        <v>30558372.900000002</v>
      </c>
      <c r="Q9" s="495">
        <v>0</v>
      </c>
      <c r="R9" s="495">
        <v>0</v>
      </c>
      <c r="S9" s="495">
        <v>0</v>
      </c>
      <c r="T9" s="495">
        <v>0</v>
      </c>
      <c r="U9" s="495">
        <v>0</v>
      </c>
      <c r="V9" s="495">
        <v>0</v>
      </c>
      <c r="W9" s="495">
        <v>0</v>
      </c>
      <c r="X9" s="495">
        <v>0</v>
      </c>
      <c r="Y9" s="495">
        <v>0</v>
      </c>
      <c r="Z9" s="495">
        <v>0</v>
      </c>
      <c r="AA9" s="495">
        <v>0</v>
      </c>
      <c r="AB9" s="495">
        <v>0</v>
      </c>
      <c r="AC9" s="495">
        <v>0</v>
      </c>
      <c r="AD9" s="495">
        <v>0</v>
      </c>
      <c r="AE9" s="494">
        <f t="shared" si="0"/>
        <v>209441958.86000001</v>
      </c>
      <c r="AF9" s="495">
        <f t="shared" si="0"/>
        <v>0</v>
      </c>
      <c r="AG9" s="495">
        <f t="shared" si="0"/>
        <v>0</v>
      </c>
    </row>
    <row r="10" spans="1:36" x14ac:dyDescent="0.35">
      <c r="A10" s="482" t="s">
        <v>700</v>
      </c>
      <c r="B10" s="493" t="s">
        <v>503</v>
      </c>
      <c r="C10" s="493" t="s">
        <v>707</v>
      </c>
      <c r="D10" s="494">
        <v>1782620.2</v>
      </c>
      <c r="E10" s="495">
        <v>0</v>
      </c>
      <c r="F10" s="495">
        <v>0</v>
      </c>
      <c r="G10" s="495">
        <v>0</v>
      </c>
      <c r="H10" s="495">
        <v>0</v>
      </c>
      <c r="I10" s="495">
        <v>0</v>
      </c>
      <c r="J10" s="495">
        <v>0</v>
      </c>
      <c r="K10" s="495">
        <v>0</v>
      </c>
      <c r="L10" s="495">
        <v>0</v>
      </c>
      <c r="M10" s="496">
        <v>254506.23</v>
      </c>
      <c r="N10" s="495">
        <v>0</v>
      </c>
      <c r="O10" s="495">
        <v>0</v>
      </c>
      <c r="P10" s="496">
        <v>1321215.1499999999</v>
      </c>
      <c r="Q10" s="495">
        <v>0</v>
      </c>
      <c r="R10" s="495">
        <v>0</v>
      </c>
      <c r="S10" s="495">
        <v>0</v>
      </c>
      <c r="T10" s="495">
        <v>0</v>
      </c>
      <c r="U10" s="495">
        <v>0</v>
      </c>
      <c r="V10" s="495">
        <v>0</v>
      </c>
      <c r="W10" s="495">
        <v>0</v>
      </c>
      <c r="X10" s="495">
        <v>0</v>
      </c>
      <c r="Y10" s="495">
        <v>0</v>
      </c>
      <c r="Z10" s="495">
        <v>0</v>
      </c>
      <c r="AA10" s="495">
        <v>0</v>
      </c>
      <c r="AB10" s="495">
        <v>0</v>
      </c>
      <c r="AC10" s="495">
        <v>0</v>
      </c>
      <c r="AD10" s="495">
        <v>0</v>
      </c>
      <c r="AE10" s="494">
        <f t="shared" si="0"/>
        <v>3358341.58</v>
      </c>
      <c r="AF10" s="495">
        <f t="shared" si="0"/>
        <v>0</v>
      </c>
      <c r="AG10" s="495">
        <f t="shared" si="0"/>
        <v>0</v>
      </c>
    </row>
    <row r="11" spans="1:36" x14ac:dyDescent="0.35">
      <c r="A11" s="482" t="s">
        <v>699</v>
      </c>
      <c r="B11" s="493" t="s">
        <v>503</v>
      </c>
      <c r="C11" s="493" t="s">
        <v>707</v>
      </c>
      <c r="D11" s="494">
        <v>1492646.01</v>
      </c>
      <c r="E11" s="495">
        <v>0</v>
      </c>
      <c r="F11" s="495">
        <v>0</v>
      </c>
      <c r="G11" s="495">
        <v>0</v>
      </c>
      <c r="H11" s="495">
        <v>0</v>
      </c>
      <c r="I11" s="495">
        <v>0</v>
      </c>
      <c r="J11" s="495">
        <v>0</v>
      </c>
      <c r="K11" s="495">
        <v>0</v>
      </c>
      <c r="L11" s="495">
        <v>0</v>
      </c>
      <c r="M11" s="496">
        <v>77158.95</v>
      </c>
      <c r="N11" s="495">
        <v>0</v>
      </c>
      <c r="O11" s="495">
        <v>0</v>
      </c>
      <c r="P11" s="496">
        <v>290693.59000000003</v>
      </c>
      <c r="Q11" s="495">
        <v>0</v>
      </c>
      <c r="R11" s="495">
        <v>0</v>
      </c>
      <c r="S11" s="495">
        <v>0</v>
      </c>
      <c r="T11" s="495">
        <v>0</v>
      </c>
      <c r="U11" s="495">
        <v>0</v>
      </c>
      <c r="V11" s="495">
        <v>0</v>
      </c>
      <c r="W11" s="495">
        <v>0</v>
      </c>
      <c r="X11" s="495">
        <v>0</v>
      </c>
      <c r="Y11" s="495">
        <v>0</v>
      </c>
      <c r="Z11" s="495">
        <v>0</v>
      </c>
      <c r="AA11" s="495">
        <v>0</v>
      </c>
      <c r="AB11" s="495">
        <v>0</v>
      </c>
      <c r="AC11" s="495">
        <v>0</v>
      </c>
      <c r="AD11" s="495">
        <v>0</v>
      </c>
      <c r="AE11" s="494">
        <f t="shared" si="0"/>
        <v>1860498.55</v>
      </c>
      <c r="AF11" s="495">
        <f t="shared" si="0"/>
        <v>0</v>
      </c>
      <c r="AG11" s="495">
        <f t="shared" si="0"/>
        <v>0</v>
      </c>
    </row>
    <row r="12" spans="1:36" x14ac:dyDescent="0.35">
      <c r="A12" s="482" t="s">
        <v>698</v>
      </c>
      <c r="B12" s="493" t="s">
        <v>503</v>
      </c>
      <c r="C12" s="493" t="s">
        <v>707</v>
      </c>
      <c r="D12" s="494">
        <v>461583.2</v>
      </c>
      <c r="E12" s="495">
        <v>0</v>
      </c>
      <c r="F12" s="495">
        <v>0</v>
      </c>
      <c r="G12" s="495">
        <v>0</v>
      </c>
      <c r="H12" s="495">
        <v>0</v>
      </c>
      <c r="I12" s="495">
        <v>0</v>
      </c>
      <c r="J12" s="495">
        <v>0</v>
      </c>
      <c r="K12" s="495">
        <v>0</v>
      </c>
      <c r="L12" s="495">
        <v>0</v>
      </c>
      <c r="M12" s="496">
        <v>38782.230000000003</v>
      </c>
      <c r="N12" s="495">
        <v>0</v>
      </c>
      <c r="O12" s="495">
        <v>0</v>
      </c>
      <c r="P12" s="496">
        <v>188465.08</v>
      </c>
      <c r="Q12" s="495">
        <v>0</v>
      </c>
      <c r="R12" s="495">
        <v>0</v>
      </c>
      <c r="S12" s="495">
        <v>0</v>
      </c>
      <c r="T12" s="495">
        <v>0</v>
      </c>
      <c r="U12" s="495">
        <v>0</v>
      </c>
      <c r="V12" s="495">
        <v>0</v>
      </c>
      <c r="W12" s="495">
        <v>0</v>
      </c>
      <c r="X12" s="495">
        <v>0</v>
      </c>
      <c r="Y12" s="495">
        <v>0</v>
      </c>
      <c r="Z12" s="495">
        <v>0</v>
      </c>
      <c r="AA12" s="495">
        <v>0</v>
      </c>
      <c r="AB12" s="495">
        <v>0</v>
      </c>
      <c r="AC12" s="495">
        <v>0</v>
      </c>
      <c r="AD12" s="495">
        <v>0</v>
      </c>
      <c r="AE12" s="494">
        <f t="shared" si="0"/>
        <v>688830.51</v>
      </c>
      <c r="AF12" s="495">
        <f t="shared" si="0"/>
        <v>0</v>
      </c>
      <c r="AG12" s="495">
        <f t="shared" si="0"/>
        <v>0</v>
      </c>
    </row>
    <row r="13" spans="1:36" x14ac:dyDescent="0.35">
      <c r="A13" s="482" t="s">
        <v>697</v>
      </c>
      <c r="B13" s="493" t="s">
        <v>503</v>
      </c>
      <c r="C13" s="493" t="s">
        <v>707</v>
      </c>
      <c r="D13" s="494">
        <v>706675.88</v>
      </c>
      <c r="E13" s="495">
        <v>0</v>
      </c>
      <c r="F13" s="495">
        <v>0</v>
      </c>
      <c r="G13" s="495">
        <v>0</v>
      </c>
      <c r="H13" s="495">
        <v>0</v>
      </c>
      <c r="I13" s="495">
        <v>0</v>
      </c>
      <c r="J13" s="495">
        <v>0</v>
      </c>
      <c r="K13" s="495">
        <v>0</v>
      </c>
      <c r="L13" s="495">
        <v>0</v>
      </c>
      <c r="M13" s="496">
        <v>40649.99</v>
      </c>
      <c r="N13" s="495">
        <v>0</v>
      </c>
      <c r="O13" s="495">
        <v>0</v>
      </c>
      <c r="P13" s="496">
        <v>255893.9</v>
      </c>
      <c r="Q13" s="495">
        <v>0</v>
      </c>
      <c r="R13" s="495">
        <v>0</v>
      </c>
      <c r="S13" s="495">
        <v>0</v>
      </c>
      <c r="T13" s="495">
        <v>0</v>
      </c>
      <c r="U13" s="495">
        <v>0</v>
      </c>
      <c r="V13" s="495">
        <v>0</v>
      </c>
      <c r="W13" s="495">
        <v>0</v>
      </c>
      <c r="X13" s="495">
        <v>0</v>
      </c>
      <c r="Y13" s="495">
        <v>0</v>
      </c>
      <c r="Z13" s="495">
        <v>0</v>
      </c>
      <c r="AA13" s="495">
        <v>0</v>
      </c>
      <c r="AB13" s="495">
        <v>0</v>
      </c>
      <c r="AC13" s="495">
        <v>0</v>
      </c>
      <c r="AD13" s="495">
        <v>0</v>
      </c>
      <c r="AE13" s="494">
        <f t="shared" si="0"/>
        <v>1003219.77</v>
      </c>
      <c r="AF13" s="495">
        <f t="shared" si="0"/>
        <v>0</v>
      </c>
      <c r="AG13" s="495">
        <f t="shared" si="0"/>
        <v>0</v>
      </c>
    </row>
    <row r="14" spans="1:36" x14ac:dyDescent="0.35">
      <c r="A14" s="482" t="s">
        <v>696</v>
      </c>
      <c r="B14" s="493" t="s">
        <v>503</v>
      </c>
      <c r="C14" s="493" t="s">
        <v>707</v>
      </c>
      <c r="D14" s="494">
        <v>651973.3600000008</v>
      </c>
      <c r="E14" s="495">
        <v>0</v>
      </c>
      <c r="F14" s="495">
        <v>0</v>
      </c>
      <c r="G14" s="495">
        <v>0</v>
      </c>
      <c r="H14" s="495">
        <v>0</v>
      </c>
      <c r="I14" s="495">
        <v>0</v>
      </c>
      <c r="J14" s="495">
        <v>0</v>
      </c>
      <c r="K14" s="495">
        <v>0</v>
      </c>
      <c r="L14" s="495">
        <v>0</v>
      </c>
      <c r="M14" s="496">
        <v>50009.98</v>
      </c>
      <c r="N14" s="495">
        <v>0</v>
      </c>
      <c r="O14" s="495">
        <v>0</v>
      </c>
      <c r="P14" s="496">
        <v>137742.04</v>
      </c>
      <c r="Q14" s="495">
        <v>0</v>
      </c>
      <c r="R14" s="495">
        <v>0</v>
      </c>
      <c r="S14" s="495">
        <v>0</v>
      </c>
      <c r="T14" s="495">
        <v>0</v>
      </c>
      <c r="U14" s="495">
        <v>0</v>
      </c>
      <c r="V14" s="495">
        <v>0</v>
      </c>
      <c r="W14" s="495">
        <v>0</v>
      </c>
      <c r="X14" s="495">
        <v>0</v>
      </c>
      <c r="Y14" s="495">
        <v>0</v>
      </c>
      <c r="Z14" s="495">
        <v>0</v>
      </c>
      <c r="AA14" s="495">
        <v>0</v>
      </c>
      <c r="AB14" s="495">
        <v>0</v>
      </c>
      <c r="AC14" s="495">
        <v>0</v>
      </c>
      <c r="AD14" s="495">
        <v>0</v>
      </c>
      <c r="AE14" s="494">
        <f t="shared" si="0"/>
        <v>839725.38000000082</v>
      </c>
      <c r="AF14" s="495">
        <f t="shared" si="0"/>
        <v>0</v>
      </c>
      <c r="AG14" s="495">
        <f t="shared" si="0"/>
        <v>0</v>
      </c>
    </row>
    <row r="15" spans="1:36" x14ac:dyDescent="0.35">
      <c r="A15" s="482" t="s">
        <v>695</v>
      </c>
      <c r="B15" s="493" t="s">
        <v>503</v>
      </c>
      <c r="C15" s="493" t="s">
        <v>707</v>
      </c>
      <c r="D15" s="494">
        <v>1576611.3900000004</v>
      </c>
      <c r="E15" s="495">
        <v>0</v>
      </c>
      <c r="F15" s="495">
        <v>0</v>
      </c>
      <c r="G15" s="495">
        <v>0</v>
      </c>
      <c r="H15" s="495">
        <v>0</v>
      </c>
      <c r="I15" s="495">
        <v>0</v>
      </c>
      <c r="J15" s="495">
        <v>0</v>
      </c>
      <c r="K15" s="495">
        <v>0</v>
      </c>
      <c r="L15" s="495">
        <v>0</v>
      </c>
      <c r="M15" s="496">
        <v>73158.039999999994</v>
      </c>
      <c r="N15" s="495">
        <v>0</v>
      </c>
      <c r="O15" s="495">
        <v>0</v>
      </c>
      <c r="P15" s="496">
        <v>56313.36</v>
      </c>
      <c r="Q15" s="495">
        <v>0</v>
      </c>
      <c r="R15" s="495">
        <v>0</v>
      </c>
      <c r="S15" s="495">
        <v>0</v>
      </c>
      <c r="T15" s="495">
        <v>0</v>
      </c>
      <c r="U15" s="495">
        <v>0</v>
      </c>
      <c r="V15" s="495">
        <v>0</v>
      </c>
      <c r="W15" s="495">
        <v>0</v>
      </c>
      <c r="X15" s="495">
        <v>0</v>
      </c>
      <c r="Y15" s="495">
        <v>0</v>
      </c>
      <c r="Z15" s="495">
        <v>0</v>
      </c>
      <c r="AA15" s="495">
        <v>0</v>
      </c>
      <c r="AB15" s="495">
        <v>0</v>
      </c>
      <c r="AC15" s="495">
        <v>0</v>
      </c>
      <c r="AD15" s="495">
        <v>0</v>
      </c>
      <c r="AE15" s="494">
        <f t="shared" si="0"/>
        <v>1706082.7900000005</v>
      </c>
      <c r="AF15" s="495">
        <f t="shared" si="0"/>
        <v>0</v>
      </c>
      <c r="AG15" s="495">
        <f t="shared" si="0"/>
        <v>0</v>
      </c>
    </row>
    <row r="16" spans="1:36" x14ac:dyDescent="0.35">
      <c r="A16" s="482" t="s">
        <v>694</v>
      </c>
      <c r="B16" s="493" t="s">
        <v>503</v>
      </c>
      <c r="C16" s="493" t="s">
        <v>707</v>
      </c>
      <c r="D16" s="494">
        <v>5871662.2300000004</v>
      </c>
      <c r="E16" s="495">
        <v>0</v>
      </c>
      <c r="F16" s="495">
        <v>0</v>
      </c>
      <c r="G16" s="495">
        <v>0</v>
      </c>
      <c r="H16" s="495">
        <v>0</v>
      </c>
      <c r="I16" s="495">
        <v>0</v>
      </c>
      <c r="J16" s="495">
        <v>0</v>
      </c>
      <c r="K16" s="495">
        <v>0</v>
      </c>
      <c r="L16" s="495">
        <v>0</v>
      </c>
      <c r="M16" s="496">
        <v>65768.88</v>
      </c>
      <c r="N16" s="495">
        <v>0</v>
      </c>
      <c r="O16" s="495">
        <v>0</v>
      </c>
      <c r="P16" s="496">
        <v>137912.68</v>
      </c>
      <c r="Q16" s="495">
        <v>0</v>
      </c>
      <c r="R16" s="495">
        <v>0</v>
      </c>
      <c r="S16" s="495">
        <v>0</v>
      </c>
      <c r="T16" s="495">
        <v>0</v>
      </c>
      <c r="U16" s="495">
        <v>0</v>
      </c>
      <c r="V16" s="495">
        <v>0</v>
      </c>
      <c r="W16" s="495">
        <v>0</v>
      </c>
      <c r="X16" s="495">
        <v>0</v>
      </c>
      <c r="Y16" s="495">
        <v>0</v>
      </c>
      <c r="Z16" s="495">
        <v>0</v>
      </c>
      <c r="AA16" s="495">
        <v>0</v>
      </c>
      <c r="AB16" s="495">
        <v>0</v>
      </c>
      <c r="AC16" s="495">
        <v>0</v>
      </c>
      <c r="AD16" s="495">
        <v>0</v>
      </c>
      <c r="AE16" s="494">
        <f t="shared" si="0"/>
        <v>6075343.79</v>
      </c>
      <c r="AF16" s="495">
        <f t="shared" si="0"/>
        <v>0</v>
      </c>
      <c r="AG16" s="495">
        <f t="shared" si="0"/>
        <v>0</v>
      </c>
    </row>
    <row r="17" spans="1:34" x14ac:dyDescent="0.35">
      <c r="A17" s="482" t="s">
        <v>785</v>
      </c>
      <c r="B17" s="493" t="s">
        <v>503</v>
      </c>
      <c r="C17" s="493" t="s">
        <v>707</v>
      </c>
      <c r="D17" s="494">
        <v>5691384.2400000002</v>
      </c>
      <c r="E17" s="495">
        <v>0</v>
      </c>
      <c r="F17" s="495">
        <v>0</v>
      </c>
      <c r="G17" s="495">
        <v>0</v>
      </c>
      <c r="H17" s="495">
        <v>0</v>
      </c>
      <c r="I17" s="495">
        <v>0</v>
      </c>
      <c r="J17" s="495">
        <v>0</v>
      </c>
      <c r="K17" s="495">
        <v>0</v>
      </c>
      <c r="L17" s="495">
        <v>0</v>
      </c>
      <c r="M17" s="495">
        <v>0</v>
      </c>
      <c r="N17" s="495">
        <v>0</v>
      </c>
      <c r="O17" s="495">
        <v>0</v>
      </c>
      <c r="P17" s="495">
        <v>0</v>
      </c>
      <c r="Q17" s="495">
        <v>0</v>
      </c>
      <c r="R17" s="495">
        <v>0</v>
      </c>
      <c r="S17" s="495">
        <v>0</v>
      </c>
      <c r="T17" s="495">
        <v>0</v>
      </c>
      <c r="U17" s="495">
        <v>0</v>
      </c>
      <c r="V17" s="495">
        <v>0</v>
      </c>
      <c r="W17" s="495">
        <v>0</v>
      </c>
      <c r="X17" s="495">
        <v>0</v>
      </c>
      <c r="Y17" s="495">
        <v>0</v>
      </c>
      <c r="Z17" s="495">
        <v>0</v>
      </c>
      <c r="AA17" s="495">
        <v>0</v>
      </c>
      <c r="AB17" s="495">
        <v>0</v>
      </c>
      <c r="AC17" s="495">
        <v>0</v>
      </c>
      <c r="AD17" s="495">
        <v>0</v>
      </c>
      <c r="AE17" s="494">
        <f>SUM(A17,D17,G17,J17,M17,P17,S17,V17,Y17,AB17)</f>
        <v>5691384.2400000002</v>
      </c>
      <c r="AF17" s="495">
        <f t="shared" si="0"/>
        <v>0</v>
      </c>
      <c r="AG17" s="495">
        <f t="shared" si="0"/>
        <v>0</v>
      </c>
    </row>
    <row r="18" spans="1:34" x14ac:dyDescent="0.35">
      <c r="A18" s="482" t="s">
        <v>693</v>
      </c>
      <c r="B18" s="493" t="s">
        <v>503</v>
      </c>
      <c r="C18" s="493" t="s">
        <v>707</v>
      </c>
      <c r="D18" s="494">
        <v>826786.87</v>
      </c>
      <c r="E18" s="495">
        <v>0</v>
      </c>
      <c r="F18" s="495">
        <v>0</v>
      </c>
      <c r="G18" s="495">
        <v>0</v>
      </c>
      <c r="H18" s="495">
        <v>0</v>
      </c>
      <c r="I18" s="495">
        <v>0</v>
      </c>
      <c r="J18" s="495">
        <v>0</v>
      </c>
      <c r="K18" s="495">
        <v>0</v>
      </c>
      <c r="L18" s="495">
        <v>0</v>
      </c>
      <c r="M18" s="495">
        <v>0</v>
      </c>
      <c r="N18" s="495">
        <v>0</v>
      </c>
      <c r="O18" s="495">
        <v>0</v>
      </c>
      <c r="P18" s="495">
        <v>0</v>
      </c>
      <c r="Q18" s="495">
        <v>0</v>
      </c>
      <c r="R18" s="495">
        <v>0</v>
      </c>
      <c r="S18" s="495">
        <v>0</v>
      </c>
      <c r="T18" s="495">
        <v>0</v>
      </c>
      <c r="U18" s="495">
        <v>0</v>
      </c>
      <c r="V18" s="495">
        <v>0</v>
      </c>
      <c r="W18" s="495">
        <v>0</v>
      </c>
      <c r="X18" s="495">
        <v>0</v>
      </c>
      <c r="Y18" s="495">
        <v>0</v>
      </c>
      <c r="Z18" s="495">
        <v>0</v>
      </c>
      <c r="AA18" s="495">
        <v>0</v>
      </c>
      <c r="AB18" s="495">
        <v>0</v>
      </c>
      <c r="AC18" s="495">
        <v>0</v>
      </c>
      <c r="AD18" s="495">
        <v>0</v>
      </c>
      <c r="AE18" s="494">
        <f t="shared" si="0"/>
        <v>826786.87</v>
      </c>
      <c r="AF18" s="495">
        <f t="shared" si="0"/>
        <v>0</v>
      </c>
      <c r="AG18" s="495">
        <f t="shared" si="0"/>
        <v>0</v>
      </c>
    </row>
    <row r="19" spans="1:34" s="488" customFormat="1" ht="24" x14ac:dyDescent="0.35">
      <c r="A19" s="484" t="s">
        <v>368</v>
      </c>
      <c r="B19" s="485" t="s">
        <v>503</v>
      </c>
      <c r="C19" s="485"/>
      <c r="D19" s="486">
        <f>SUM(D20:D28)</f>
        <v>183706.41</v>
      </c>
      <c r="E19" s="486">
        <f t="shared" ref="E19:AG19" si="2">SUM(E20:E28)</f>
        <v>0</v>
      </c>
      <c r="F19" s="486">
        <f t="shared" si="2"/>
        <v>0</v>
      </c>
      <c r="G19" s="486">
        <f t="shared" si="2"/>
        <v>0</v>
      </c>
      <c r="H19" s="486">
        <f t="shared" si="2"/>
        <v>0</v>
      </c>
      <c r="I19" s="486">
        <f t="shared" si="2"/>
        <v>0</v>
      </c>
      <c r="J19" s="486">
        <f t="shared" si="2"/>
        <v>0</v>
      </c>
      <c r="K19" s="486">
        <f t="shared" si="2"/>
        <v>0</v>
      </c>
      <c r="L19" s="486">
        <f t="shared" si="2"/>
        <v>0</v>
      </c>
      <c r="M19" s="486">
        <f t="shared" si="2"/>
        <v>0</v>
      </c>
      <c r="N19" s="486">
        <f t="shared" si="2"/>
        <v>0</v>
      </c>
      <c r="O19" s="486">
        <f t="shared" si="2"/>
        <v>0</v>
      </c>
      <c r="P19" s="486">
        <f t="shared" si="2"/>
        <v>0</v>
      </c>
      <c r="Q19" s="486">
        <f t="shared" si="2"/>
        <v>0</v>
      </c>
      <c r="R19" s="486">
        <f t="shared" si="2"/>
        <v>0</v>
      </c>
      <c r="S19" s="486">
        <f t="shared" si="2"/>
        <v>0</v>
      </c>
      <c r="T19" s="486">
        <f t="shared" si="2"/>
        <v>0</v>
      </c>
      <c r="U19" s="486">
        <f t="shared" si="2"/>
        <v>0</v>
      </c>
      <c r="V19" s="486">
        <f t="shared" si="2"/>
        <v>0</v>
      </c>
      <c r="W19" s="486">
        <f t="shared" si="2"/>
        <v>0</v>
      </c>
      <c r="X19" s="486">
        <f t="shared" si="2"/>
        <v>0</v>
      </c>
      <c r="Y19" s="486">
        <f t="shared" si="2"/>
        <v>0</v>
      </c>
      <c r="Z19" s="486">
        <f t="shared" si="2"/>
        <v>0</v>
      </c>
      <c r="AA19" s="486">
        <f t="shared" si="2"/>
        <v>0</v>
      </c>
      <c r="AB19" s="486">
        <f t="shared" si="2"/>
        <v>0</v>
      </c>
      <c r="AC19" s="486">
        <f t="shared" si="2"/>
        <v>0</v>
      </c>
      <c r="AD19" s="486">
        <f t="shared" si="2"/>
        <v>0</v>
      </c>
      <c r="AE19" s="486">
        <f t="shared" si="2"/>
        <v>183706.41</v>
      </c>
      <c r="AF19" s="486">
        <f t="shared" si="2"/>
        <v>0</v>
      </c>
      <c r="AG19" s="486">
        <f t="shared" si="2"/>
        <v>0</v>
      </c>
      <c r="AH19" s="488" t="b">
        <v>1</v>
      </c>
    </row>
    <row r="20" spans="1:34" x14ac:dyDescent="0.35">
      <c r="A20" s="482" t="s">
        <v>701</v>
      </c>
      <c r="B20" s="493" t="s">
        <v>503</v>
      </c>
      <c r="C20" s="493" t="s">
        <v>705</v>
      </c>
      <c r="D20" s="494">
        <v>0</v>
      </c>
      <c r="E20" s="495">
        <v>0</v>
      </c>
      <c r="F20" s="495">
        <v>0</v>
      </c>
      <c r="G20" s="495">
        <v>0</v>
      </c>
      <c r="H20" s="495">
        <v>0</v>
      </c>
      <c r="I20" s="495">
        <v>0</v>
      </c>
      <c r="J20" s="495">
        <v>0</v>
      </c>
      <c r="K20" s="495">
        <v>0</v>
      </c>
      <c r="L20" s="495">
        <v>0</v>
      </c>
      <c r="M20" s="495">
        <v>0</v>
      </c>
      <c r="N20" s="495">
        <v>0</v>
      </c>
      <c r="O20" s="495">
        <v>0</v>
      </c>
      <c r="P20" s="495">
        <v>0</v>
      </c>
      <c r="Q20" s="495">
        <v>0</v>
      </c>
      <c r="R20" s="495">
        <v>0</v>
      </c>
      <c r="S20" s="495">
        <v>0</v>
      </c>
      <c r="T20" s="495">
        <v>0</v>
      </c>
      <c r="U20" s="495">
        <v>0</v>
      </c>
      <c r="V20" s="495">
        <v>0</v>
      </c>
      <c r="W20" s="495">
        <v>0</v>
      </c>
      <c r="X20" s="495">
        <v>0</v>
      </c>
      <c r="Y20" s="495">
        <v>0</v>
      </c>
      <c r="Z20" s="495">
        <v>0</v>
      </c>
      <c r="AA20" s="495">
        <v>0</v>
      </c>
      <c r="AB20" s="495">
        <v>0</v>
      </c>
      <c r="AC20" s="495">
        <v>0</v>
      </c>
      <c r="AD20" s="495">
        <v>0</v>
      </c>
      <c r="AE20" s="494">
        <f t="shared" si="0"/>
        <v>0</v>
      </c>
      <c r="AF20" s="495">
        <f t="shared" si="0"/>
        <v>0</v>
      </c>
      <c r="AG20" s="495">
        <f t="shared" si="0"/>
        <v>0</v>
      </c>
    </row>
    <row r="21" spans="1:34" x14ac:dyDescent="0.35">
      <c r="A21" s="482" t="s">
        <v>700</v>
      </c>
      <c r="B21" s="493" t="s">
        <v>503</v>
      </c>
      <c r="C21" s="493" t="s">
        <v>707</v>
      </c>
      <c r="D21" s="494">
        <v>0</v>
      </c>
      <c r="E21" s="495">
        <v>0</v>
      </c>
      <c r="F21" s="495">
        <v>0</v>
      </c>
      <c r="G21" s="495">
        <v>0</v>
      </c>
      <c r="H21" s="495">
        <v>0</v>
      </c>
      <c r="I21" s="495">
        <v>0</v>
      </c>
      <c r="J21" s="495">
        <v>0</v>
      </c>
      <c r="K21" s="495">
        <v>0</v>
      </c>
      <c r="L21" s="495">
        <v>0</v>
      </c>
      <c r="M21" s="495">
        <v>0</v>
      </c>
      <c r="N21" s="495">
        <v>0</v>
      </c>
      <c r="O21" s="495">
        <v>0</v>
      </c>
      <c r="P21" s="495">
        <v>0</v>
      </c>
      <c r="Q21" s="495">
        <v>0</v>
      </c>
      <c r="R21" s="495">
        <v>0</v>
      </c>
      <c r="S21" s="495">
        <v>0</v>
      </c>
      <c r="T21" s="495">
        <v>0</v>
      </c>
      <c r="U21" s="495">
        <v>0</v>
      </c>
      <c r="V21" s="495">
        <v>0</v>
      </c>
      <c r="W21" s="495">
        <v>0</v>
      </c>
      <c r="X21" s="495">
        <v>0</v>
      </c>
      <c r="Y21" s="495">
        <v>0</v>
      </c>
      <c r="Z21" s="495">
        <v>0</v>
      </c>
      <c r="AA21" s="495">
        <v>0</v>
      </c>
      <c r="AB21" s="495">
        <v>0</v>
      </c>
      <c r="AC21" s="495">
        <v>0</v>
      </c>
      <c r="AD21" s="495">
        <v>0</v>
      </c>
      <c r="AE21" s="494">
        <f t="shared" si="0"/>
        <v>0</v>
      </c>
      <c r="AF21" s="495">
        <f t="shared" si="0"/>
        <v>0</v>
      </c>
      <c r="AG21" s="495">
        <f t="shared" si="0"/>
        <v>0</v>
      </c>
    </row>
    <row r="22" spans="1:34" x14ac:dyDescent="0.35">
      <c r="A22" s="482" t="s">
        <v>699</v>
      </c>
      <c r="B22" s="493" t="s">
        <v>503</v>
      </c>
      <c r="C22" s="493" t="s">
        <v>707</v>
      </c>
      <c r="D22" s="494">
        <v>0</v>
      </c>
      <c r="E22" s="495">
        <v>0</v>
      </c>
      <c r="F22" s="495">
        <v>0</v>
      </c>
      <c r="G22" s="495">
        <v>0</v>
      </c>
      <c r="H22" s="495">
        <v>0</v>
      </c>
      <c r="I22" s="495">
        <v>0</v>
      </c>
      <c r="J22" s="495">
        <v>0</v>
      </c>
      <c r="K22" s="495">
        <v>0</v>
      </c>
      <c r="L22" s="495">
        <v>0</v>
      </c>
      <c r="M22" s="495">
        <v>0</v>
      </c>
      <c r="N22" s="495">
        <v>0</v>
      </c>
      <c r="O22" s="495">
        <v>0</v>
      </c>
      <c r="P22" s="495">
        <v>0</v>
      </c>
      <c r="Q22" s="495">
        <v>0</v>
      </c>
      <c r="R22" s="495">
        <v>0</v>
      </c>
      <c r="S22" s="495">
        <v>0</v>
      </c>
      <c r="T22" s="495">
        <v>0</v>
      </c>
      <c r="U22" s="495">
        <v>0</v>
      </c>
      <c r="V22" s="495">
        <v>0</v>
      </c>
      <c r="W22" s="495">
        <v>0</v>
      </c>
      <c r="X22" s="495">
        <v>0</v>
      </c>
      <c r="Y22" s="495">
        <v>0</v>
      </c>
      <c r="Z22" s="495">
        <v>0</v>
      </c>
      <c r="AA22" s="495">
        <v>0</v>
      </c>
      <c r="AB22" s="495">
        <v>0</v>
      </c>
      <c r="AC22" s="495">
        <v>0</v>
      </c>
      <c r="AD22" s="495">
        <v>0</v>
      </c>
      <c r="AE22" s="494">
        <f t="shared" si="0"/>
        <v>0</v>
      </c>
      <c r="AF22" s="495">
        <f t="shared" si="0"/>
        <v>0</v>
      </c>
      <c r="AG22" s="495">
        <f t="shared" si="0"/>
        <v>0</v>
      </c>
    </row>
    <row r="23" spans="1:34" x14ac:dyDescent="0.35">
      <c r="A23" s="482" t="s">
        <v>698</v>
      </c>
      <c r="B23" s="493" t="s">
        <v>503</v>
      </c>
      <c r="C23" s="493" t="s">
        <v>707</v>
      </c>
      <c r="D23" s="494">
        <v>0</v>
      </c>
      <c r="E23" s="495">
        <v>0</v>
      </c>
      <c r="F23" s="495">
        <v>0</v>
      </c>
      <c r="G23" s="495">
        <v>0</v>
      </c>
      <c r="H23" s="495">
        <v>0</v>
      </c>
      <c r="I23" s="495">
        <v>0</v>
      </c>
      <c r="J23" s="495">
        <v>0</v>
      </c>
      <c r="K23" s="495">
        <v>0</v>
      </c>
      <c r="L23" s="495">
        <v>0</v>
      </c>
      <c r="M23" s="495">
        <v>0</v>
      </c>
      <c r="N23" s="495">
        <v>0</v>
      </c>
      <c r="O23" s="495">
        <v>0</v>
      </c>
      <c r="P23" s="495">
        <v>0</v>
      </c>
      <c r="Q23" s="495">
        <v>0</v>
      </c>
      <c r="R23" s="495">
        <v>0</v>
      </c>
      <c r="S23" s="495">
        <v>0</v>
      </c>
      <c r="T23" s="495">
        <v>0</v>
      </c>
      <c r="U23" s="495">
        <v>0</v>
      </c>
      <c r="V23" s="495">
        <v>0</v>
      </c>
      <c r="W23" s="495">
        <v>0</v>
      </c>
      <c r="X23" s="495">
        <v>0</v>
      </c>
      <c r="Y23" s="495">
        <v>0</v>
      </c>
      <c r="Z23" s="495">
        <v>0</v>
      </c>
      <c r="AA23" s="495">
        <v>0</v>
      </c>
      <c r="AB23" s="495">
        <v>0</v>
      </c>
      <c r="AC23" s="495">
        <v>0</v>
      </c>
      <c r="AD23" s="495">
        <v>0</v>
      </c>
      <c r="AE23" s="494">
        <f t="shared" si="0"/>
        <v>0</v>
      </c>
      <c r="AF23" s="495">
        <f t="shared" si="0"/>
        <v>0</v>
      </c>
      <c r="AG23" s="495">
        <f t="shared" si="0"/>
        <v>0</v>
      </c>
    </row>
    <row r="24" spans="1:34" x14ac:dyDescent="0.35">
      <c r="A24" s="482" t="s">
        <v>697</v>
      </c>
      <c r="B24" s="493" t="s">
        <v>503</v>
      </c>
      <c r="C24" s="493" t="s">
        <v>707</v>
      </c>
      <c r="D24" s="494">
        <v>0</v>
      </c>
      <c r="E24" s="495">
        <v>0</v>
      </c>
      <c r="F24" s="495">
        <v>0</v>
      </c>
      <c r="G24" s="495">
        <v>0</v>
      </c>
      <c r="H24" s="495">
        <v>0</v>
      </c>
      <c r="I24" s="495">
        <v>0</v>
      </c>
      <c r="J24" s="495">
        <v>0</v>
      </c>
      <c r="K24" s="495">
        <v>0</v>
      </c>
      <c r="L24" s="495">
        <v>0</v>
      </c>
      <c r="M24" s="495">
        <v>0</v>
      </c>
      <c r="N24" s="495">
        <v>0</v>
      </c>
      <c r="O24" s="495">
        <v>0</v>
      </c>
      <c r="P24" s="495">
        <v>0</v>
      </c>
      <c r="Q24" s="495">
        <v>0</v>
      </c>
      <c r="R24" s="495">
        <v>0</v>
      </c>
      <c r="S24" s="495">
        <v>0</v>
      </c>
      <c r="T24" s="495">
        <v>0</v>
      </c>
      <c r="U24" s="495">
        <v>0</v>
      </c>
      <c r="V24" s="495">
        <v>0</v>
      </c>
      <c r="W24" s="495">
        <v>0</v>
      </c>
      <c r="X24" s="495">
        <v>0</v>
      </c>
      <c r="Y24" s="495">
        <v>0</v>
      </c>
      <c r="Z24" s="495">
        <v>0</v>
      </c>
      <c r="AA24" s="495">
        <v>0</v>
      </c>
      <c r="AB24" s="495">
        <v>0</v>
      </c>
      <c r="AC24" s="495">
        <v>0</v>
      </c>
      <c r="AD24" s="495">
        <v>0</v>
      </c>
      <c r="AE24" s="494">
        <f t="shared" si="0"/>
        <v>0</v>
      </c>
      <c r="AF24" s="495">
        <f t="shared" si="0"/>
        <v>0</v>
      </c>
      <c r="AG24" s="495">
        <f t="shared" si="0"/>
        <v>0</v>
      </c>
    </row>
    <row r="25" spans="1:34" x14ac:dyDescent="0.35">
      <c r="A25" s="482" t="s">
        <v>696</v>
      </c>
      <c r="B25" s="493" t="s">
        <v>503</v>
      </c>
      <c r="C25" s="493" t="s">
        <v>707</v>
      </c>
      <c r="D25" s="494">
        <v>0</v>
      </c>
      <c r="E25" s="495">
        <v>0</v>
      </c>
      <c r="F25" s="495">
        <v>0</v>
      </c>
      <c r="G25" s="495">
        <v>0</v>
      </c>
      <c r="H25" s="495">
        <v>0</v>
      </c>
      <c r="I25" s="495">
        <v>0</v>
      </c>
      <c r="J25" s="495">
        <v>0</v>
      </c>
      <c r="K25" s="495">
        <v>0</v>
      </c>
      <c r="L25" s="495">
        <v>0</v>
      </c>
      <c r="M25" s="495">
        <v>0</v>
      </c>
      <c r="N25" s="495">
        <v>0</v>
      </c>
      <c r="O25" s="495">
        <v>0</v>
      </c>
      <c r="P25" s="495">
        <v>0</v>
      </c>
      <c r="Q25" s="495">
        <v>0</v>
      </c>
      <c r="R25" s="495">
        <v>0</v>
      </c>
      <c r="S25" s="495">
        <v>0</v>
      </c>
      <c r="T25" s="495">
        <v>0</v>
      </c>
      <c r="U25" s="495">
        <v>0</v>
      </c>
      <c r="V25" s="495">
        <v>0</v>
      </c>
      <c r="W25" s="495">
        <v>0</v>
      </c>
      <c r="X25" s="495">
        <v>0</v>
      </c>
      <c r="Y25" s="495">
        <v>0</v>
      </c>
      <c r="Z25" s="495">
        <v>0</v>
      </c>
      <c r="AA25" s="495">
        <v>0</v>
      </c>
      <c r="AB25" s="495">
        <v>0</v>
      </c>
      <c r="AC25" s="495">
        <v>0</v>
      </c>
      <c r="AD25" s="495">
        <v>0</v>
      </c>
      <c r="AE25" s="494">
        <f t="shared" si="0"/>
        <v>0</v>
      </c>
      <c r="AF25" s="495">
        <f t="shared" si="0"/>
        <v>0</v>
      </c>
      <c r="AG25" s="495">
        <f t="shared" si="0"/>
        <v>0</v>
      </c>
    </row>
    <row r="26" spans="1:34" x14ac:dyDescent="0.35">
      <c r="A26" s="482" t="s">
        <v>695</v>
      </c>
      <c r="B26" s="493" t="s">
        <v>503</v>
      </c>
      <c r="C26" s="493" t="s">
        <v>707</v>
      </c>
      <c r="D26" s="494">
        <v>42726.75</v>
      </c>
      <c r="E26" s="495">
        <v>0</v>
      </c>
      <c r="F26" s="495">
        <v>0</v>
      </c>
      <c r="G26" s="495">
        <v>0</v>
      </c>
      <c r="H26" s="495">
        <v>0</v>
      </c>
      <c r="I26" s="495">
        <v>0</v>
      </c>
      <c r="J26" s="495">
        <v>0</v>
      </c>
      <c r="K26" s="495">
        <v>0</v>
      </c>
      <c r="L26" s="495">
        <v>0</v>
      </c>
      <c r="M26" s="495">
        <v>0</v>
      </c>
      <c r="N26" s="495">
        <v>0</v>
      </c>
      <c r="O26" s="495">
        <v>0</v>
      </c>
      <c r="P26" s="495">
        <v>0</v>
      </c>
      <c r="Q26" s="495">
        <v>0</v>
      </c>
      <c r="R26" s="495">
        <v>0</v>
      </c>
      <c r="S26" s="495">
        <v>0</v>
      </c>
      <c r="T26" s="495">
        <v>0</v>
      </c>
      <c r="U26" s="495">
        <v>0</v>
      </c>
      <c r="V26" s="495">
        <v>0</v>
      </c>
      <c r="W26" s="495">
        <v>0</v>
      </c>
      <c r="X26" s="495">
        <v>0</v>
      </c>
      <c r="Y26" s="495">
        <v>0</v>
      </c>
      <c r="Z26" s="495">
        <v>0</v>
      </c>
      <c r="AA26" s="495">
        <v>0</v>
      </c>
      <c r="AB26" s="495">
        <v>0</v>
      </c>
      <c r="AC26" s="495">
        <v>0</v>
      </c>
      <c r="AD26" s="495">
        <v>0</v>
      </c>
      <c r="AE26" s="494">
        <f t="shared" si="0"/>
        <v>42726.75</v>
      </c>
      <c r="AF26" s="495">
        <f t="shared" si="0"/>
        <v>0</v>
      </c>
      <c r="AG26" s="495">
        <f t="shared" si="0"/>
        <v>0</v>
      </c>
    </row>
    <row r="27" spans="1:34" x14ac:dyDescent="0.35">
      <c r="A27" s="482" t="s">
        <v>694</v>
      </c>
      <c r="B27" s="493" t="s">
        <v>503</v>
      </c>
      <c r="C27" s="493" t="s">
        <v>707</v>
      </c>
      <c r="D27" s="494">
        <v>117428.09</v>
      </c>
      <c r="E27" s="495">
        <v>0</v>
      </c>
      <c r="F27" s="495">
        <v>0</v>
      </c>
      <c r="G27" s="495">
        <v>0</v>
      </c>
      <c r="H27" s="495">
        <v>0</v>
      </c>
      <c r="I27" s="495">
        <v>0</v>
      </c>
      <c r="J27" s="495">
        <v>0</v>
      </c>
      <c r="K27" s="495">
        <v>0</v>
      </c>
      <c r="L27" s="495">
        <v>0</v>
      </c>
      <c r="M27" s="495">
        <v>0</v>
      </c>
      <c r="N27" s="495">
        <v>0</v>
      </c>
      <c r="O27" s="495">
        <v>0</v>
      </c>
      <c r="P27" s="495">
        <v>0</v>
      </c>
      <c r="Q27" s="495">
        <v>0</v>
      </c>
      <c r="R27" s="495">
        <v>0</v>
      </c>
      <c r="S27" s="495">
        <v>0</v>
      </c>
      <c r="T27" s="495">
        <v>0</v>
      </c>
      <c r="U27" s="495">
        <v>0</v>
      </c>
      <c r="V27" s="495">
        <v>0</v>
      </c>
      <c r="W27" s="495">
        <v>0</v>
      </c>
      <c r="X27" s="495">
        <v>0</v>
      </c>
      <c r="Y27" s="495">
        <v>0</v>
      </c>
      <c r="Z27" s="495">
        <v>0</v>
      </c>
      <c r="AA27" s="495">
        <v>0</v>
      </c>
      <c r="AB27" s="495">
        <v>0</v>
      </c>
      <c r="AC27" s="495">
        <v>0</v>
      </c>
      <c r="AD27" s="495">
        <v>0</v>
      </c>
      <c r="AE27" s="494">
        <f t="shared" si="0"/>
        <v>117428.09</v>
      </c>
      <c r="AF27" s="495">
        <f t="shared" si="0"/>
        <v>0</v>
      </c>
      <c r="AG27" s="495">
        <f t="shared" si="0"/>
        <v>0</v>
      </c>
    </row>
    <row r="28" spans="1:34" x14ac:dyDescent="0.35">
      <c r="A28" s="482" t="s">
        <v>693</v>
      </c>
      <c r="B28" s="493" t="s">
        <v>503</v>
      </c>
      <c r="C28" s="493" t="s">
        <v>707</v>
      </c>
      <c r="D28" s="494">
        <v>23551.57</v>
      </c>
      <c r="E28" s="495">
        <v>0</v>
      </c>
      <c r="F28" s="495">
        <v>0</v>
      </c>
      <c r="G28" s="495">
        <v>0</v>
      </c>
      <c r="H28" s="495">
        <v>0</v>
      </c>
      <c r="I28" s="495">
        <v>0</v>
      </c>
      <c r="J28" s="495">
        <v>0</v>
      </c>
      <c r="K28" s="495">
        <v>0</v>
      </c>
      <c r="L28" s="495">
        <v>0</v>
      </c>
      <c r="M28" s="495">
        <v>0</v>
      </c>
      <c r="N28" s="495">
        <v>0</v>
      </c>
      <c r="O28" s="495">
        <v>0</v>
      </c>
      <c r="P28" s="495">
        <v>0</v>
      </c>
      <c r="Q28" s="495">
        <v>0</v>
      </c>
      <c r="R28" s="495">
        <v>0</v>
      </c>
      <c r="S28" s="495">
        <v>0</v>
      </c>
      <c r="T28" s="495">
        <v>0</v>
      </c>
      <c r="U28" s="495">
        <v>0</v>
      </c>
      <c r="V28" s="495">
        <v>0</v>
      </c>
      <c r="W28" s="495">
        <v>0</v>
      </c>
      <c r="X28" s="495">
        <v>0</v>
      </c>
      <c r="Y28" s="495">
        <v>0</v>
      </c>
      <c r="Z28" s="495">
        <v>0</v>
      </c>
      <c r="AA28" s="495">
        <v>0</v>
      </c>
      <c r="AB28" s="495">
        <v>0</v>
      </c>
      <c r="AC28" s="495">
        <v>0</v>
      </c>
      <c r="AD28" s="495">
        <v>0</v>
      </c>
      <c r="AE28" s="494">
        <f t="shared" si="0"/>
        <v>23551.57</v>
      </c>
      <c r="AF28" s="495">
        <f t="shared" si="0"/>
        <v>0</v>
      </c>
      <c r="AG28" s="495">
        <f t="shared" si="0"/>
        <v>0</v>
      </c>
    </row>
    <row r="29" spans="1:34" s="488" customFormat="1" ht="24" x14ac:dyDescent="0.35">
      <c r="A29" s="484" t="s">
        <v>362</v>
      </c>
      <c r="B29" s="485" t="s">
        <v>503</v>
      </c>
      <c r="C29" s="485"/>
      <c r="D29" s="486">
        <f>SUM(D30:D38)</f>
        <v>0</v>
      </c>
      <c r="E29" s="486">
        <f t="shared" ref="E29:AG29" si="3">SUM(E30:E38)</f>
        <v>0</v>
      </c>
      <c r="F29" s="486">
        <f t="shared" si="3"/>
        <v>0</v>
      </c>
      <c r="G29" s="486">
        <f t="shared" si="3"/>
        <v>0</v>
      </c>
      <c r="H29" s="486">
        <f t="shared" si="3"/>
        <v>0</v>
      </c>
      <c r="I29" s="486">
        <f t="shared" si="3"/>
        <v>0</v>
      </c>
      <c r="J29" s="486">
        <f t="shared" si="3"/>
        <v>1413445.81</v>
      </c>
      <c r="K29" s="486">
        <f t="shared" si="3"/>
        <v>0</v>
      </c>
      <c r="L29" s="486">
        <f t="shared" si="3"/>
        <v>0</v>
      </c>
      <c r="M29" s="486">
        <f t="shared" si="3"/>
        <v>0</v>
      </c>
      <c r="N29" s="486">
        <f t="shared" si="3"/>
        <v>0</v>
      </c>
      <c r="O29" s="486">
        <f t="shared" si="3"/>
        <v>0</v>
      </c>
      <c r="P29" s="486">
        <f t="shared" si="3"/>
        <v>0</v>
      </c>
      <c r="Q29" s="486">
        <f t="shared" si="3"/>
        <v>0</v>
      </c>
      <c r="R29" s="486">
        <f t="shared" si="3"/>
        <v>0</v>
      </c>
      <c r="S29" s="486">
        <f t="shared" si="3"/>
        <v>0</v>
      </c>
      <c r="T29" s="486">
        <f t="shared" si="3"/>
        <v>0</v>
      </c>
      <c r="U29" s="486">
        <f t="shared" si="3"/>
        <v>0</v>
      </c>
      <c r="V29" s="486">
        <f t="shared" si="3"/>
        <v>0</v>
      </c>
      <c r="W29" s="486">
        <f t="shared" si="3"/>
        <v>0</v>
      </c>
      <c r="X29" s="486">
        <f t="shared" si="3"/>
        <v>0</v>
      </c>
      <c r="Y29" s="486">
        <f t="shared" si="3"/>
        <v>0</v>
      </c>
      <c r="Z29" s="486">
        <f t="shared" si="3"/>
        <v>0</v>
      </c>
      <c r="AA29" s="486">
        <f t="shared" si="3"/>
        <v>0</v>
      </c>
      <c r="AB29" s="486">
        <f t="shared" si="3"/>
        <v>0</v>
      </c>
      <c r="AC29" s="486">
        <f t="shared" si="3"/>
        <v>0</v>
      </c>
      <c r="AD29" s="486">
        <f t="shared" si="3"/>
        <v>0</v>
      </c>
      <c r="AE29" s="486">
        <f t="shared" si="3"/>
        <v>1413445.81</v>
      </c>
      <c r="AF29" s="486">
        <f t="shared" si="3"/>
        <v>0</v>
      </c>
      <c r="AG29" s="486">
        <f t="shared" si="3"/>
        <v>0</v>
      </c>
      <c r="AH29" s="488" t="b">
        <v>1</v>
      </c>
    </row>
    <row r="30" spans="1:34" x14ac:dyDescent="0.35">
      <c r="A30" s="482" t="s">
        <v>701</v>
      </c>
      <c r="B30" s="493" t="s">
        <v>503</v>
      </c>
      <c r="C30" s="493" t="s">
        <v>705</v>
      </c>
      <c r="D30" s="495">
        <v>0</v>
      </c>
      <c r="E30" s="495">
        <v>0</v>
      </c>
      <c r="F30" s="495">
        <v>0</v>
      </c>
      <c r="G30" s="495">
        <v>0</v>
      </c>
      <c r="H30" s="495">
        <v>0</v>
      </c>
      <c r="I30" s="495">
        <v>0</v>
      </c>
      <c r="J30" s="496">
        <v>838517.16</v>
      </c>
      <c r="K30" s="495">
        <v>0</v>
      </c>
      <c r="L30" s="495">
        <v>0</v>
      </c>
      <c r="M30" s="495">
        <v>0</v>
      </c>
      <c r="N30" s="495">
        <v>0</v>
      </c>
      <c r="O30" s="495">
        <v>0</v>
      </c>
      <c r="P30" s="495">
        <v>0</v>
      </c>
      <c r="Q30" s="495">
        <v>0</v>
      </c>
      <c r="R30" s="495">
        <v>0</v>
      </c>
      <c r="S30" s="495">
        <v>0</v>
      </c>
      <c r="T30" s="495">
        <v>0</v>
      </c>
      <c r="U30" s="495">
        <v>0</v>
      </c>
      <c r="V30" s="495">
        <v>0</v>
      </c>
      <c r="W30" s="495">
        <v>0</v>
      </c>
      <c r="X30" s="495">
        <v>0</v>
      </c>
      <c r="Y30" s="495">
        <v>0</v>
      </c>
      <c r="Z30" s="495">
        <v>0</v>
      </c>
      <c r="AA30" s="495">
        <v>0</v>
      </c>
      <c r="AB30" s="495">
        <v>0</v>
      </c>
      <c r="AC30" s="495">
        <v>0</v>
      </c>
      <c r="AD30" s="495">
        <v>0</v>
      </c>
      <c r="AE30" s="494">
        <f t="shared" si="0"/>
        <v>838517.16</v>
      </c>
      <c r="AF30" s="495">
        <f t="shared" si="0"/>
        <v>0</v>
      </c>
      <c r="AG30" s="495">
        <f t="shared" si="0"/>
        <v>0</v>
      </c>
    </row>
    <row r="31" spans="1:34" x14ac:dyDescent="0.35">
      <c r="A31" s="482" t="s">
        <v>700</v>
      </c>
      <c r="B31" s="493" t="s">
        <v>503</v>
      </c>
      <c r="C31" s="493" t="s">
        <v>707</v>
      </c>
      <c r="D31" s="495">
        <v>0</v>
      </c>
      <c r="E31" s="495">
        <v>0</v>
      </c>
      <c r="F31" s="495">
        <v>0</v>
      </c>
      <c r="G31" s="495">
        <v>0</v>
      </c>
      <c r="H31" s="495">
        <v>0</v>
      </c>
      <c r="I31" s="495">
        <v>0</v>
      </c>
      <c r="J31" s="496">
        <v>6207.82</v>
      </c>
      <c r="K31" s="495">
        <v>0</v>
      </c>
      <c r="L31" s="495">
        <v>0</v>
      </c>
      <c r="M31" s="495">
        <v>0</v>
      </c>
      <c r="N31" s="495">
        <v>0</v>
      </c>
      <c r="O31" s="495">
        <v>0</v>
      </c>
      <c r="P31" s="495">
        <v>0</v>
      </c>
      <c r="Q31" s="495">
        <v>0</v>
      </c>
      <c r="R31" s="495">
        <v>0</v>
      </c>
      <c r="S31" s="495">
        <v>0</v>
      </c>
      <c r="T31" s="495">
        <v>0</v>
      </c>
      <c r="U31" s="495">
        <v>0</v>
      </c>
      <c r="V31" s="495">
        <v>0</v>
      </c>
      <c r="W31" s="495">
        <v>0</v>
      </c>
      <c r="X31" s="495">
        <v>0</v>
      </c>
      <c r="Y31" s="495">
        <v>0</v>
      </c>
      <c r="Z31" s="495">
        <v>0</v>
      </c>
      <c r="AA31" s="495">
        <v>0</v>
      </c>
      <c r="AB31" s="495">
        <v>0</v>
      </c>
      <c r="AC31" s="495">
        <v>0</v>
      </c>
      <c r="AD31" s="495">
        <v>0</v>
      </c>
      <c r="AE31" s="494">
        <f t="shared" si="0"/>
        <v>6207.82</v>
      </c>
      <c r="AF31" s="495">
        <f t="shared" si="0"/>
        <v>0</v>
      </c>
      <c r="AG31" s="495">
        <f t="shared" si="0"/>
        <v>0</v>
      </c>
    </row>
    <row r="32" spans="1:34" x14ac:dyDescent="0.35">
      <c r="A32" s="482" t="s">
        <v>699</v>
      </c>
      <c r="B32" s="493" t="s">
        <v>503</v>
      </c>
      <c r="C32" s="493" t="s">
        <v>707</v>
      </c>
      <c r="D32" s="495">
        <v>0</v>
      </c>
      <c r="E32" s="495">
        <v>0</v>
      </c>
      <c r="F32" s="495">
        <v>0</v>
      </c>
      <c r="G32" s="495">
        <v>0</v>
      </c>
      <c r="H32" s="495">
        <v>0</v>
      </c>
      <c r="I32" s="495">
        <v>0</v>
      </c>
      <c r="J32" s="496">
        <v>1228.53</v>
      </c>
      <c r="K32" s="495">
        <v>0</v>
      </c>
      <c r="L32" s="495">
        <v>0</v>
      </c>
      <c r="M32" s="495">
        <v>0</v>
      </c>
      <c r="N32" s="495">
        <v>0</v>
      </c>
      <c r="O32" s="495">
        <v>0</v>
      </c>
      <c r="P32" s="495">
        <v>0</v>
      </c>
      <c r="Q32" s="495">
        <v>0</v>
      </c>
      <c r="R32" s="495">
        <v>0</v>
      </c>
      <c r="S32" s="495">
        <v>0</v>
      </c>
      <c r="T32" s="495">
        <v>0</v>
      </c>
      <c r="U32" s="495">
        <v>0</v>
      </c>
      <c r="V32" s="495">
        <v>0</v>
      </c>
      <c r="W32" s="495">
        <v>0</v>
      </c>
      <c r="X32" s="495">
        <v>0</v>
      </c>
      <c r="Y32" s="495">
        <v>0</v>
      </c>
      <c r="Z32" s="495">
        <v>0</v>
      </c>
      <c r="AA32" s="495">
        <v>0</v>
      </c>
      <c r="AB32" s="495">
        <v>0</v>
      </c>
      <c r="AC32" s="495">
        <v>0</v>
      </c>
      <c r="AD32" s="495">
        <v>0</v>
      </c>
      <c r="AE32" s="494">
        <f t="shared" si="0"/>
        <v>1228.53</v>
      </c>
      <c r="AF32" s="495">
        <f t="shared" si="0"/>
        <v>0</v>
      </c>
      <c r="AG32" s="495">
        <f t="shared" si="0"/>
        <v>0</v>
      </c>
    </row>
    <row r="33" spans="1:34" x14ac:dyDescent="0.35">
      <c r="A33" s="482" t="s">
        <v>698</v>
      </c>
      <c r="B33" s="493" t="s">
        <v>503</v>
      </c>
      <c r="C33" s="493" t="s">
        <v>707</v>
      </c>
      <c r="D33" s="495">
        <v>0</v>
      </c>
      <c r="E33" s="495">
        <v>0</v>
      </c>
      <c r="F33" s="495">
        <v>0</v>
      </c>
      <c r="G33" s="495">
        <v>0</v>
      </c>
      <c r="H33" s="495">
        <v>0</v>
      </c>
      <c r="I33" s="495">
        <v>0</v>
      </c>
      <c r="J33" s="496">
        <v>2707.92</v>
      </c>
      <c r="K33" s="495">
        <v>0</v>
      </c>
      <c r="L33" s="495">
        <v>0</v>
      </c>
      <c r="M33" s="495">
        <v>0</v>
      </c>
      <c r="N33" s="495">
        <v>0</v>
      </c>
      <c r="O33" s="495">
        <v>0</v>
      </c>
      <c r="P33" s="495">
        <v>0</v>
      </c>
      <c r="Q33" s="495">
        <v>0</v>
      </c>
      <c r="R33" s="495">
        <v>0</v>
      </c>
      <c r="S33" s="495">
        <v>0</v>
      </c>
      <c r="T33" s="495">
        <v>0</v>
      </c>
      <c r="U33" s="495">
        <v>0</v>
      </c>
      <c r="V33" s="495">
        <v>0</v>
      </c>
      <c r="W33" s="495">
        <v>0</v>
      </c>
      <c r="X33" s="495">
        <v>0</v>
      </c>
      <c r="Y33" s="495">
        <v>0</v>
      </c>
      <c r="Z33" s="495">
        <v>0</v>
      </c>
      <c r="AA33" s="495">
        <v>0</v>
      </c>
      <c r="AB33" s="495">
        <v>0</v>
      </c>
      <c r="AC33" s="495">
        <v>0</v>
      </c>
      <c r="AD33" s="495">
        <v>0</v>
      </c>
      <c r="AE33" s="494">
        <f t="shared" si="0"/>
        <v>2707.92</v>
      </c>
      <c r="AF33" s="495">
        <f t="shared" si="0"/>
        <v>0</v>
      </c>
      <c r="AG33" s="495">
        <f t="shared" si="0"/>
        <v>0</v>
      </c>
    </row>
    <row r="34" spans="1:34" x14ac:dyDescent="0.35">
      <c r="A34" s="482" t="s">
        <v>697</v>
      </c>
      <c r="B34" s="493" t="s">
        <v>503</v>
      </c>
      <c r="C34" s="493" t="s">
        <v>707</v>
      </c>
      <c r="D34" s="495">
        <v>0</v>
      </c>
      <c r="E34" s="495">
        <v>0</v>
      </c>
      <c r="F34" s="495">
        <v>0</v>
      </c>
      <c r="G34" s="495">
        <v>0</v>
      </c>
      <c r="H34" s="495">
        <v>0</v>
      </c>
      <c r="I34" s="495">
        <v>0</v>
      </c>
      <c r="J34" s="496">
        <v>14278.380000000001</v>
      </c>
      <c r="K34" s="495">
        <v>0</v>
      </c>
      <c r="L34" s="495">
        <v>0</v>
      </c>
      <c r="M34" s="495">
        <v>0</v>
      </c>
      <c r="N34" s="495">
        <v>0</v>
      </c>
      <c r="O34" s="495">
        <v>0</v>
      </c>
      <c r="P34" s="495">
        <v>0</v>
      </c>
      <c r="Q34" s="495">
        <v>0</v>
      </c>
      <c r="R34" s="495">
        <v>0</v>
      </c>
      <c r="S34" s="495">
        <v>0</v>
      </c>
      <c r="T34" s="495">
        <v>0</v>
      </c>
      <c r="U34" s="495">
        <v>0</v>
      </c>
      <c r="V34" s="495">
        <v>0</v>
      </c>
      <c r="W34" s="495">
        <v>0</v>
      </c>
      <c r="X34" s="495">
        <v>0</v>
      </c>
      <c r="Y34" s="495">
        <v>0</v>
      </c>
      <c r="Z34" s="495">
        <v>0</v>
      </c>
      <c r="AA34" s="495">
        <v>0</v>
      </c>
      <c r="AB34" s="495">
        <v>0</v>
      </c>
      <c r="AC34" s="495">
        <v>0</v>
      </c>
      <c r="AD34" s="495">
        <v>0</v>
      </c>
      <c r="AE34" s="494">
        <f t="shared" si="0"/>
        <v>14278.380000000001</v>
      </c>
      <c r="AF34" s="495">
        <f t="shared" si="0"/>
        <v>0</v>
      </c>
      <c r="AG34" s="495">
        <f t="shared" si="0"/>
        <v>0</v>
      </c>
    </row>
    <row r="35" spans="1:34" x14ac:dyDescent="0.35">
      <c r="A35" s="482" t="s">
        <v>696</v>
      </c>
      <c r="B35" s="493" t="s">
        <v>503</v>
      </c>
      <c r="C35" s="493" t="s">
        <v>707</v>
      </c>
      <c r="D35" s="495">
        <v>0</v>
      </c>
      <c r="E35" s="495">
        <v>0</v>
      </c>
      <c r="F35" s="495">
        <v>0</v>
      </c>
      <c r="G35" s="495">
        <v>0</v>
      </c>
      <c r="H35" s="495">
        <v>0</v>
      </c>
      <c r="I35" s="495">
        <v>0</v>
      </c>
      <c r="J35" s="496">
        <v>1590.78</v>
      </c>
      <c r="K35" s="495">
        <v>0</v>
      </c>
      <c r="L35" s="495">
        <v>0</v>
      </c>
      <c r="M35" s="495">
        <v>0</v>
      </c>
      <c r="N35" s="495">
        <v>0</v>
      </c>
      <c r="O35" s="495">
        <v>0</v>
      </c>
      <c r="P35" s="495">
        <v>0</v>
      </c>
      <c r="Q35" s="495">
        <v>0</v>
      </c>
      <c r="R35" s="495">
        <v>0</v>
      </c>
      <c r="S35" s="495">
        <v>0</v>
      </c>
      <c r="T35" s="495">
        <v>0</v>
      </c>
      <c r="U35" s="495">
        <v>0</v>
      </c>
      <c r="V35" s="495">
        <v>0</v>
      </c>
      <c r="W35" s="495">
        <v>0</v>
      </c>
      <c r="X35" s="495">
        <v>0</v>
      </c>
      <c r="Y35" s="495">
        <v>0</v>
      </c>
      <c r="Z35" s="495">
        <v>0</v>
      </c>
      <c r="AA35" s="495">
        <v>0</v>
      </c>
      <c r="AB35" s="495">
        <v>0</v>
      </c>
      <c r="AC35" s="495">
        <v>0</v>
      </c>
      <c r="AD35" s="495">
        <v>0</v>
      </c>
      <c r="AE35" s="494">
        <f t="shared" si="0"/>
        <v>1590.78</v>
      </c>
      <c r="AF35" s="495">
        <f t="shared" si="0"/>
        <v>0</v>
      </c>
      <c r="AG35" s="495">
        <f t="shared" si="0"/>
        <v>0</v>
      </c>
    </row>
    <row r="36" spans="1:34" x14ac:dyDescent="0.35">
      <c r="A36" s="482" t="s">
        <v>695</v>
      </c>
      <c r="B36" s="493" t="s">
        <v>503</v>
      </c>
      <c r="C36" s="493" t="s">
        <v>707</v>
      </c>
      <c r="D36" s="495">
        <v>0</v>
      </c>
      <c r="E36" s="495">
        <v>0</v>
      </c>
      <c r="F36" s="495">
        <v>0</v>
      </c>
      <c r="G36" s="495">
        <v>0</v>
      </c>
      <c r="H36" s="495">
        <v>0</v>
      </c>
      <c r="I36" s="495">
        <v>0</v>
      </c>
      <c r="J36" s="496">
        <v>46282.369999999995</v>
      </c>
      <c r="K36" s="495">
        <v>0</v>
      </c>
      <c r="L36" s="495">
        <v>0</v>
      </c>
      <c r="M36" s="495">
        <v>0</v>
      </c>
      <c r="N36" s="495">
        <v>0</v>
      </c>
      <c r="O36" s="495">
        <v>0</v>
      </c>
      <c r="P36" s="495">
        <v>0</v>
      </c>
      <c r="Q36" s="495">
        <v>0</v>
      </c>
      <c r="R36" s="495">
        <v>0</v>
      </c>
      <c r="S36" s="495">
        <v>0</v>
      </c>
      <c r="T36" s="495">
        <v>0</v>
      </c>
      <c r="U36" s="495">
        <v>0</v>
      </c>
      <c r="V36" s="495">
        <v>0</v>
      </c>
      <c r="W36" s="495">
        <v>0</v>
      </c>
      <c r="X36" s="495">
        <v>0</v>
      </c>
      <c r="Y36" s="495">
        <v>0</v>
      </c>
      <c r="Z36" s="495">
        <v>0</v>
      </c>
      <c r="AA36" s="495">
        <v>0</v>
      </c>
      <c r="AB36" s="495">
        <v>0</v>
      </c>
      <c r="AC36" s="495">
        <v>0</v>
      </c>
      <c r="AD36" s="495">
        <v>0</v>
      </c>
      <c r="AE36" s="494">
        <f t="shared" si="0"/>
        <v>46282.369999999995</v>
      </c>
      <c r="AF36" s="495">
        <f t="shared" si="0"/>
        <v>0</v>
      </c>
      <c r="AG36" s="495">
        <f t="shared" si="0"/>
        <v>0</v>
      </c>
    </row>
    <row r="37" spans="1:34" x14ac:dyDescent="0.35">
      <c r="A37" s="482" t="s">
        <v>694</v>
      </c>
      <c r="B37" s="493" t="s">
        <v>503</v>
      </c>
      <c r="C37" s="493" t="s">
        <v>707</v>
      </c>
      <c r="D37" s="495">
        <v>0</v>
      </c>
      <c r="E37" s="495">
        <v>0</v>
      </c>
      <c r="F37" s="495">
        <v>0</v>
      </c>
      <c r="G37" s="495">
        <v>0</v>
      </c>
      <c r="H37" s="495">
        <v>0</v>
      </c>
      <c r="I37" s="495">
        <v>0</v>
      </c>
      <c r="J37" s="496">
        <v>112496</v>
      </c>
      <c r="K37" s="495">
        <v>0</v>
      </c>
      <c r="L37" s="495">
        <v>0</v>
      </c>
      <c r="M37" s="495">
        <v>0</v>
      </c>
      <c r="N37" s="495">
        <v>0</v>
      </c>
      <c r="O37" s="495">
        <v>0</v>
      </c>
      <c r="P37" s="495">
        <v>0</v>
      </c>
      <c r="Q37" s="495">
        <v>0</v>
      </c>
      <c r="R37" s="495">
        <v>0</v>
      </c>
      <c r="S37" s="495">
        <v>0</v>
      </c>
      <c r="T37" s="495">
        <v>0</v>
      </c>
      <c r="U37" s="495">
        <v>0</v>
      </c>
      <c r="V37" s="495">
        <v>0</v>
      </c>
      <c r="W37" s="495">
        <v>0</v>
      </c>
      <c r="X37" s="495">
        <v>0</v>
      </c>
      <c r="Y37" s="495">
        <v>0</v>
      </c>
      <c r="Z37" s="495">
        <v>0</v>
      </c>
      <c r="AA37" s="495">
        <v>0</v>
      </c>
      <c r="AB37" s="495">
        <v>0</v>
      </c>
      <c r="AC37" s="495">
        <v>0</v>
      </c>
      <c r="AD37" s="495">
        <v>0</v>
      </c>
      <c r="AE37" s="494">
        <f t="shared" si="0"/>
        <v>112496</v>
      </c>
      <c r="AF37" s="495">
        <f t="shared" si="0"/>
        <v>0</v>
      </c>
      <c r="AG37" s="495">
        <f t="shared" si="0"/>
        <v>0</v>
      </c>
    </row>
    <row r="38" spans="1:34" x14ac:dyDescent="0.35">
      <c r="A38" s="482" t="s">
        <v>693</v>
      </c>
      <c r="B38" s="493" t="s">
        <v>503</v>
      </c>
      <c r="C38" s="493" t="s">
        <v>707</v>
      </c>
      <c r="D38" s="495">
        <v>0</v>
      </c>
      <c r="E38" s="495">
        <v>0</v>
      </c>
      <c r="F38" s="495">
        <v>0</v>
      </c>
      <c r="G38" s="495">
        <v>0</v>
      </c>
      <c r="H38" s="495">
        <v>0</v>
      </c>
      <c r="I38" s="495">
        <v>0</v>
      </c>
      <c r="J38" s="496">
        <v>390136.85000000003</v>
      </c>
      <c r="K38" s="495">
        <v>0</v>
      </c>
      <c r="L38" s="495">
        <v>0</v>
      </c>
      <c r="M38" s="495">
        <v>0</v>
      </c>
      <c r="N38" s="495">
        <v>0</v>
      </c>
      <c r="O38" s="495">
        <v>0</v>
      </c>
      <c r="P38" s="495">
        <v>0</v>
      </c>
      <c r="Q38" s="495">
        <v>0</v>
      </c>
      <c r="R38" s="495">
        <v>0</v>
      </c>
      <c r="S38" s="495">
        <v>0</v>
      </c>
      <c r="T38" s="495">
        <v>0</v>
      </c>
      <c r="U38" s="495">
        <v>0</v>
      </c>
      <c r="V38" s="495">
        <v>0</v>
      </c>
      <c r="W38" s="495">
        <v>0</v>
      </c>
      <c r="X38" s="495">
        <v>0</v>
      </c>
      <c r="Y38" s="495">
        <v>0</v>
      </c>
      <c r="Z38" s="495">
        <v>0</v>
      </c>
      <c r="AA38" s="495">
        <v>0</v>
      </c>
      <c r="AB38" s="495">
        <v>0</v>
      </c>
      <c r="AC38" s="495">
        <v>0</v>
      </c>
      <c r="AD38" s="495">
        <v>0</v>
      </c>
      <c r="AE38" s="494">
        <f t="shared" si="0"/>
        <v>390136.85000000003</v>
      </c>
      <c r="AF38" s="495">
        <f t="shared" si="0"/>
        <v>0</v>
      </c>
      <c r="AG38" s="495">
        <f t="shared" si="0"/>
        <v>0</v>
      </c>
    </row>
    <row r="39" spans="1:34" s="488" customFormat="1" ht="24" x14ac:dyDescent="0.35">
      <c r="A39" s="484" t="s">
        <v>746</v>
      </c>
      <c r="B39" s="485" t="s">
        <v>504</v>
      </c>
      <c r="C39" s="485"/>
      <c r="D39" s="486">
        <f>SUM(D40)</f>
        <v>0</v>
      </c>
      <c r="E39" s="486">
        <f t="shared" ref="E39:AG39" si="4">SUM(E40)</f>
        <v>0</v>
      </c>
      <c r="F39" s="486">
        <f t="shared" si="4"/>
        <v>0</v>
      </c>
      <c r="G39" s="486">
        <f t="shared" si="4"/>
        <v>0</v>
      </c>
      <c r="H39" s="486">
        <f t="shared" si="4"/>
        <v>0</v>
      </c>
      <c r="I39" s="486">
        <f t="shared" si="4"/>
        <v>0</v>
      </c>
      <c r="J39" s="486">
        <f t="shared" si="4"/>
        <v>5740449.8499999996</v>
      </c>
      <c r="K39" s="486">
        <f t="shared" si="4"/>
        <v>0</v>
      </c>
      <c r="L39" s="486">
        <f t="shared" si="4"/>
        <v>0</v>
      </c>
      <c r="M39" s="486">
        <f t="shared" si="4"/>
        <v>0</v>
      </c>
      <c r="N39" s="486">
        <f t="shared" si="4"/>
        <v>0</v>
      </c>
      <c r="O39" s="486">
        <f t="shared" si="4"/>
        <v>0</v>
      </c>
      <c r="P39" s="486">
        <f t="shared" si="4"/>
        <v>0</v>
      </c>
      <c r="Q39" s="486">
        <f t="shared" si="4"/>
        <v>0</v>
      </c>
      <c r="R39" s="486">
        <f t="shared" si="4"/>
        <v>0</v>
      </c>
      <c r="S39" s="486">
        <f t="shared" si="4"/>
        <v>0</v>
      </c>
      <c r="T39" s="486">
        <f t="shared" si="4"/>
        <v>0</v>
      </c>
      <c r="U39" s="486">
        <f t="shared" si="4"/>
        <v>0</v>
      </c>
      <c r="V39" s="486">
        <f t="shared" si="4"/>
        <v>0</v>
      </c>
      <c r="W39" s="486">
        <f t="shared" si="4"/>
        <v>0</v>
      </c>
      <c r="X39" s="486">
        <f t="shared" si="4"/>
        <v>0</v>
      </c>
      <c r="Y39" s="486">
        <f t="shared" si="4"/>
        <v>0</v>
      </c>
      <c r="Z39" s="486">
        <f t="shared" si="4"/>
        <v>0</v>
      </c>
      <c r="AA39" s="486">
        <f t="shared" si="4"/>
        <v>0</v>
      </c>
      <c r="AB39" s="486">
        <f t="shared" si="4"/>
        <v>0</v>
      </c>
      <c r="AC39" s="486">
        <f t="shared" si="4"/>
        <v>0</v>
      </c>
      <c r="AD39" s="486">
        <f t="shared" si="4"/>
        <v>0</v>
      </c>
      <c r="AE39" s="486">
        <f t="shared" si="4"/>
        <v>5740449.8499999996</v>
      </c>
      <c r="AF39" s="487">
        <f t="shared" si="4"/>
        <v>0</v>
      </c>
      <c r="AG39" s="487">
        <f t="shared" si="4"/>
        <v>0</v>
      </c>
      <c r="AH39" s="488" t="b">
        <v>1</v>
      </c>
    </row>
    <row r="40" spans="1:34" x14ac:dyDescent="0.35">
      <c r="A40" s="482" t="s">
        <v>701</v>
      </c>
      <c r="B40" s="493" t="s">
        <v>504</v>
      </c>
      <c r="C40" s="493" t="s">
        <v>705</v>
      </c>
      <c r="D40" s="494">
        <v>0</v>
      </c>
      <c r="E40" s="494">
        <v>0</v>
      </c>
      <c r="F40" s="494">
        <v>0</v>
      </c>
      <c r="G40" s="494">
        <v>0</v>
      </c>
      <c r="H40" s="494">
        <v>0</v>
      </c>
      <c r="I40" s="494">
        <v>0</v>
      </c>
      <c r="J40" s="496">
        <v>5740449.8499999996</v>
      </c>
      <c r="K40" s="494">
        <v>0</v>
      </c>
      <c r="L40" s="494">
        <v>0</v>
      </c>
      <c r="M40" s="495">
        <v>0</v>
      </c>
      <c r="N40" s="495">
        <v>0</v>
      </c>
      <c r="O40" s="495">
        <v>0</v>
      </c>
      <c r="P40" s="495">
        <v>0</v>
      </c>
      <c r="Q40" s="495">
        <v>0</v>
      </c>
      <c r="R40" s="495">
        <v>0</v>
      </c>
      <c r="S40" s="495">
        <v>0</v>
      </c>
      <c r="T40" s="495">
        <v>0</v>
      </c>
      <c r="U40" s="495">
        <v>0</v>
      </c>
      <c r="V40" s="495">
        <v>0</v>
      </c>
      <c r="W40" s="495">
        <v>0</v>
      </c>
      <c r="X40" s="495">
        <v>0</v>
      </c>
      <c r="Y40" s="495">
        <v>0</v>
      </c>
      <c r="Z40" s="495">
        <v>0</v>
      </c>
      <c r="AA40" s="495">
        <v>0</v>
      </c>
      <c r="AB40" s="495">
        <v>0</v>
      </c>
      <c r="AC40" s="495">
        <v>0</v>
      </c>
      <c r="AD40" s="495">
        <v>0</v>
      </c>
      <c r="AE40" s="494">
        <f t="shared" si="0"/>
        <v>5740449.8499999996</v>
      </c>
      <c r="AF40" s="495">
        <f t="shared" si="0"/>
        <v>0</v>
      </c>
      <c r="AG40" s="495">
        <f t="shared" si="0"/>
        <v>0</v>
      </c>
    </row>
    <row r="41" spans="1:34" s="488" customFormat="1" ht="24" x14ac:dyDescent="0.35">
      <c r="A41" s="484" t="s">
        <v>360</v>
      </c>
      <c r="B41" s="485" t="s">
        <v>503</v>
      </c>
      <c r="C41" s="485"/>
      <c r="D41" s="486">
        <f>SUM(D42:D50)</f>
        <v>14023.17</v>
      </c>
      <c r="E41" s="486">
        <f t="shared" ref="E41:AG41" si="5">SUM(E42:E50)</f>
        <v>0</v>
      </c>
      <c r="F41" s="486">
        <f t="shared" si="5"/>
        <v>0</v>
      </c>
      <c r="G41" s="486">
        <f t="shared" si="5"/>
        <v>0</v>
      </c>
      <c r="H41" s="486">
        <f t="shared" si="5"/>
        <v>0</v>
      </c>
      <c r="I41" s="486">
        <f t="shared" si="5"/>
        <v>0</v>
      </c>
      <c r="J41" s="486">
        <f t="shared" si="5"/>
        <v>0</v>
      </c>
      <c r="K41" s="486">
        <f t="shared" si="5"/>
        <v>0</v>
      </c>
      <c r="L41" s="486">
        <f t="shared" si="5"/>
        <v>0</v>
      </c>
      <c r="M41" s="486">
        <f t="shared" si="5"/>
        <v>0</v>
      </c>
      <c r="N41" s="486">
        <f t="shared" si="5"/>
        <v>0</v>
      </c>
      <c r="O41" s="486">
        <f t="shared" si="5"/>
        <v>0</v>
      </c>
      <c r="P41" s="486">
        <f t="shared" si="5"/>
        <v>2372062.73</v>
      </c>
      <c r="Q41" s="486">
        <f t="shared" si="5"/>
        <v>0</v>
      </c>
      <c r="R41" s="486">
        <f t="shared" si="5"/>
        <v>0</v>
      </c>
      <c r="S41" s="486">
        <f t="shared" si="5"/>
        <v>0</v>
      </c>
      <c r="T41" s="486">
        <f t="shared" si="5"/>
        <v>0</v>
      </c>
      <c r="U41" s="486">
        <f t="shared" si="5"/>
        <v>0</v>
      </c>
      <c r="V41" s="486">
        <f t="shared" si="5"/>
        <v>0</v>
      </c>
      <c r="W41" s="486">
        <f t="shared" si="5"/>
        <v>0</v>
      </c>
      <c r="X41" s="486">
        <f t="shared" si="5"/>
        <v>0</v>
      </c>
      <c r="Y41" s="486">
        <f t="shared" si="5"/>
        <v>0</v>
      </c>
      <c r="Z41" s="486">
        <f t="shared" si="5"/>
        <v>0</v>
      </c>
      <c r="AA41" s="486">
        <f t="shared" si="5"/>
        <v>0</v>
      </c>
      <c r="AB41" s="486">
        <f t="shared" si="5"/>
        <v>0</v>
      </c>
      <c r="AC41" s="486">
        <f t="shared" si="5"/>
        <v>0</v>
      </c>
      <c r="AD41" s="486">
        <f t="shared" si="5"/>
        <v>0</v>
      </c>
      <c r="AE41" s="486">
        <f t="shared" si="5"/>
        <v>2386085.9</v>
      </c>
      <c r="AF41" s="486">
        <f t="shared" si="5"/>
        <v>0</v>
      </c>
      <c r="AG41" s="486">
        <f t="shared" si="5"/>
        <v>0</v>
      </c>
      <c r="AH41" s="488" t="b">
        <v>1</v>
      </c>
    </row>
    <row r="42" spans="1:34" x14ac:dyDescent="0.35">
      <c r="A42" s="482" t="s">
        <v>701</v>
      </c>
      <c r="B42" s="493" t="s">
        <v>503</v>
      </c>
      <c r="C42" s="493" t="s">
        <v>705</v>
      </c>
      <c r="D42" s="494">
        <v>0</v>
      </c>
      <c r="E42" s="495">
        <v>0</v>
      </c>
      <c r="F42" s="495">
        <v>0</v>
      </c>
      <c r="G42" s="495">
        <v>0</v>
      </c>
      <c r="H42" s="495">
        <v>0</v>
      </c>
      <c r="I42" s="495">
        <v>0</v>
      </c>
      <c r="J42" s="495">
        <v>0</v>
      </c>
      <c r="K42" s="495">
        <v>0</v>
      </c>
      <c r="L42" s="495">
        <v>0</v>
      </c>
      <c r="M42" s="495">
        <v>0</v>
      </c>
      <c r="N42" s="495">
        <v>0</v>
      </c>
      <c r="O42" s="495">
        <v>0</v>
      </c>
      <c r="P42" s="494">
        <v>2050502.1</v>
      </c>
      <c r="Q42" s="495">
        <v>0</v>
      </c>
      <c r="R42" s="495">
        <v>0</v>
      </c>
      <c r="S42" s="495">
        <v>0</v>
      </c>
      <c r="T42" s="495">
        <v>0</v>
      </c>
      <c r="U42" s="495">
        <v>0</v>
      </c>
      <c r="V42" s="495">
        <v>0</v>
      </c>
      <c r="W42" s="495">
        <v>0</v>
      </c>
      <c r="X42" s="495">
        <v>0</v>
      </c>
      <c r="Y42" s="495">
        <v>0</v>
      </c>
      <c r="Z42" s="495">
        <v>0</v>
      </c>
      <c r="AA42" s="495">
        <v>0</v>
      </c>
      <c r="AB42" s="495">
        <v>0</v>
      </c>
      <c r="AC42" s="495">
        <v>0</v>
      </c>
      <c r="AD42" s="495">
        <v>0</v>
      </c>
      <c r="AE42" s="494">
        <f t="shared" si="0"/>
        <v>2050502.1</v>
      </c>
      <c r="AF42" s="495">
        <f t="shared" si="0"/>
        <v>0</v>
      </c>
      <c r="AG42" s="495">
        <f t="shared" si="0"/>
        <v>0</v>
      </c>
    </row>
    <row r="43" spans="1:34" x14ac:dyDescent="0.35">
      <c r="A43" s="482" t="s">
        <v>700</v>
      </c>
      <c r="B43" s="493" t="s">
        <v>503</v>
      </c>
      <c r="C43" s="493" t="s">
        <v>707</v>
      </c>
      <c r="D43" s="494">
        <v>0</v>
      </c>
      <c r="E43" s="495">
        <v>0</v>
      </c>
      <c r="F43" s="495">
        <v>0</v>
      </c>
      <c r="G43" s="495">
        <v>0</v>
      </c>
      <c r="H43" s="495">
        <v>0</v>
      </c>
      <c r="I43" s="495">
        <v>0</v>
      </c>
      <c r="J43" s="495">
        <v>0</v>
      </c>
      <c r="K43" s="495">
        <v>0</v>
      </c>
      <c r="L43" s="495">
        <v>0</v>
      </c>
      <c r="M43" s="495">
        <v>0</v>
      </c>
      <c r="N43" s="495">
        <v>0</v>
      </c>
      <c r="O43" s="495">
        <v>0</v>
      </c>
      <c r="P43" s="494">
        <v>113433.31</v>
      </c>
      <c r="Q43" s="495">
        <v>0</v>
      </c>
      <c r="R43" s="495">
        <v>0</v>
      </c>
      <c r="S43" s="495">
        <v>0</v>
      </c>
      <c r="T43" s="495">
        <v>0</v>
      </c>
      <c r="U43" s="495">
        <v>0</v>
      </c>
      <c r="V43" s="495">
        <v>0</v>
      </c>
      <c r="W43" s="495">
        <v>0</v>
      </c>
      <c r="X43" s="495">
        <v>0</v>
      </c>
      <c r="Y43" s="495">
        <v>0</v>
      </c>
      <c r="Z43" s="495">
        <v>0</v>
      </c>
      <c r="AA43" s="495">
        <v>0</v>
      </c>
      <c r="AB43" s="495">
        <v>0</v>
      </c>
      <c r="AC43" s="495">
        <v>0</v>
      </c>
      <c r="AD43" s="495">
        <v>0</v>
      </c>
      <c r="AE43" s="494">
        <f t="shared" si="0"/>
        <v>113433.31</v>
      </c>
      <c r="AF43" s="495">
        <f t="shared" si="0"/>
        <v>0</v>
      </c>
      <c r="AG43" s="495">
        <f t="shared" si="0"/>
        <v>0</v>
      </c>
    </row>
    <row r="44" spans="1:34" x14ac:dyDescent="0.35">
      <c r="A44" s="482" t="s">
        <v>699</v>
      </c>
      <c r="B44" s="493" t="s">
        <v>503</v>
      </c>
      <c r="C44" s="493" t="s">
        <v>707</v>
      </c>
      <c r="D44" s="494">
        <v>0</v>
      </c>
      <c r="E44" s="495">
        <v>0</v>
      </c>
      <c r="F44" s="495">
        <v>0</v>
      </c>
      <c r="G44" s="495">
        <v>0</v>
      </c>
      <c r="H44" s="495">
        <v>0</v>
      </c>
      <c r="I44" s="495">
        <v>0</v>
      </c>
      <c r="J44" s="495">
        <v>0</v>
      </c>
      <c r="K44" s="495">
        <v>0</v>
      </c>
      <c r="L44" s="495">
        <v>0</v>
      </c>
      <c r="M44" s="495">
        <v>0</v>
      </c>
      <c r="N44" s="495">
        <v>0</v>
      </c>
      <c r="O44" s="495">
        <v>0</v>
      </c>
      <c r="P44" s="494">
        <v>45845.48</v>
      </c>
      <c r="Q44" s="495">
        <v>0</v>
      </c>
      <c r="R44" s="495">
        <v>0</v>
      </c>
      <c r="S44" s="495">
        <v>0</v>
      </c>
      <c r="T44" s="495">
        <v>0</v>
      </c>
      <c r="U44" s="495">
        <v>0</v>
      </c>
      <c r="V44" s="495">
        <v>0</v>
      </c>
      <c r="W44" s="495">
        <v>0</v>
      </c>
      <c r="X44" s="495">
        <v>0</v>
      </c>
      <c r="Y44" s="495">
        <v>0</v>
      </c>
      <c r="Z44" s="495">
        <v>0</v>
      </c>
      <c r="AA44" s="495">
        <v>0</v>
      </c>
      <c r="AB44" s="495">
        <v>0</v>
      </c>
      <c r="AC44" s="495">
        <v>0</v>
      </c>
      <c r="AD44" s="495">
        <v>0</v>
      </c>
      <c r="AE44" s="494">
        <f t="shared" si="0"/>
        <v>45845.48</v>
      </c>
      <c r="AF44" s="495">
        <f t="shared" si="0"/>
        <v>0</v>
      </c>
      <c r="AG44" s="495">
        <f t="shared" si="0"/>
        <v>0</v>
      </c>
    </row>
    <row r="45" spans="1:34" x14ac:dyDescent="0.35">
      <c r="A45" s="482" t="s">
        <v>698</v>
      </c>
      <c r="B45" s="493" t="s">
        <v>503</v>
      </c>
      <c r="C45" s="493" t="s">
        <v>707</v>
      </c>
      <c r="D45" s="494">
        <v>0</v>
      </c>
      <c r="E45" s="495">
        <v>0</v>
      </c>
      <c r="F45" s="495">
        <v>0</v>
      </c>
      <c r="G45" s="495">
        <v>0</v>
      </c>
      <c r="H45" s="495">
        <v>0</v>
      </c>
      <c r="I45" s="495">
        <v>0</v>
      </c>
      <c r="J45" s="495">
        <v>0</v>
      </c>
      <c r="K45" s="495">
        <v>0</v>
      </c>
      <c r="L45" s="495">
        <v>0</v>
      </c>
      <c r="M45" s="495">
        <v>0</v>
      </c>
      <c r="N45" s="495">
        <v>0</v>
      </c>
      <c r="O45" s="495">
        <v>0</v>
      </c>
      <c r="P45" s="494">
        <v>5477.38</v>
      </c>
      <c r="Q45" s="495">
        <v>0</v>
      </c>
      <c r="R45" s="495">
        <v>0</v>
      </c>
      <c r="S45" s="495">
        <v>0</v>
      </c>
      <c r="T45" s="495">
        <v>0</v>
      </c>
      <c r="U45" s="495">
        <v>0</v>
      </c>
      <c r="V45" s="495">
        <v>0</v>
      </c>
      <c r="W45" s="495">
        <v>0</v>
      </c>
      <c r="X45" s="495">
        <v>0</v>
      </c>
      <c r="Y45" s="495">
        <v>0</v>
      </c>
      <c r="Z45" s="495">
        <v>0</v>
      </c>
      <c r="AA45" s="495">
        <v>0</v>
      </c>
      <c r="AB45" s="495">
        <v>0</v>
      </c>
      <c r="AC45" s="495">
        <v>0</v>
      </c>
      <c r="AD45" s="495">
        <v>0</v>
      </c>
      <c r="AE45" s="494">
        <f t="shared" si="0"/>
        <v>5477.38</v>
      </c>
      <c r="AF45" s="495">
        <f t="shared" si="0"/>
        <v>0</v>
      </c>
      <c r="AG45" s="495">
        <f t="shared" si="0"/>
        <v>0</v>
      </c>
    </row>
    <row r="46" spans="1:34" x14ac:dyDescent="0.35">
      <c r="A46" s="482" t="s">
        <v>697</v>
      </c>
      <c r="B46" s="493" t="s">
        <v>503</v>
      </c>
      <c r="C46" s="493" t="s">
        <v>707</v>
      </c>
      <c r="D46" s="494">
        <v>0</v>
      </c>
      <c r="E46" s="495">
        <v>0</v>
      </c>
      <c r="F46" s="495">
        <v>0</v>
      </c>
      <c r="G46" s="495">
        <v>0</v>
      </c>
      <c r="H46" s="495">
        <v>0</v>
      </c>
      <c r="I46" s="495">
        <v>0</v>
      </c>
      <c r="J46" s="495">
        <v>0</v>
      </c>
      <c r="K46" s="495">
        <v>0</v>
      </c>
      <c r="L46" s="495">
        <v>0</v>
      </c>
      <c r="M46" s="495">
        <v>0</v>
      </c>
      <c r="N46" s="495">
        <v>0</v>
      </c>
      <c r="O46" s="495">
        <v>0</v>
      </c>
      <c r="P46" s="494">
        <v>6057.4</v>
      </c>
      <c r="Q46" s="495">
        <v>0</v>
      </c>
      <c r="R46" s="495">
        <v>0</v>
      </c>
      <c r="S46" s="495">
        <v>0</v>
      </c>
      <c r="T46" s="495">
        <v>0</v>
      </c>
      <c r="U46" s="495">
        <v>0</v>
      </c>
      <c r="V46" s="495">
        <v>0</v>
      </c>
      <c r="W46" s="495">
        <v>0</v>
      </c>
      <c r="X46" s="495">
        <v>0</v>
      </c>
      <c r="Y46" s="495">
        <v>0</v>
      </c>
      <c r="Z46" s="495">
        <v>0</v>
      </c>
      <c r="AA46" s="495">
        <v>0</v>
      </c>
      <c r="AB46" s="495">
        <v>0</v>
      </c>
      <c r="AC46" s="495">
        <v>0</v>
      </c>
      <c r="AD46" s="495">
        <v>0</v>
      </c>
      <c r="AE46" s="494">
        <f t="shared" si="0"/>
        <v>6057.4</v>
      </c>
      <c r="AF46" s="495">
        <f t="shared" si="0"/>
        <v>0</v>
      </c>
      <c r="AG46" s="495">
        <f t="shared" si="0"/>
        <v>0</v>
      </c>
    </row>
    <row r="47" spans="1:34" x14ac:dyDescent="0.35">
      <c r="A47" s="482" t="s">
        <v>696</v>
      </c>
      <c r="B47" s="493" t="s">
        <v>503</v>
      </c>
      <c r="C47" s="493" t="s">
        <v>707</v>
      </c>
      <c r="D47" s="494">
        <v>0</v>
      </c>
      <c r="E47" s="495">
        <v>0</v>
      </c>
      <c r="F47" s="495">
        <v>0</v>
      </c>
      <c r="G47" s="495">
        <v>0</v>
      </c>
      <c r="H47" s="495">
        <v>0</v>
      </c>
      <c r="I47" s="495">
        <v>0</v>
      </c>
      <c r="J47" s="495">
        <v>0</v>
      </c>
      <c r="K47" s="495">
        <v>0</v>
      </c>
      <c r="L47" s="495">
        <v>0</v>
      </c>
      <c r="M47" s="495">
        <v>0</v>
      </c>
      <c r="N47" s="495">
        <v>0</v>
      </c>
      <c r="O47" s="495">
        <v>0</v>
      </c>
      <c r="P47" s="494">
        <v>105111.99</v>
      </c>
      <c r="Q47" s="495">
        <v>0</v>
      </c>
      <c r="R47" s="495">
        <v>0</v>
      </c>
      <c r="S47" s="495">
        <v>0</v>
      </c>
      <c r="T47" s="495">
        <v>0</v>
      </c>
      <c r="U47" s="495">
        <v>0</v>
      </c>
      <c r="V47" s="495">
        <v>0</v>
      </c>
      <c r="W47" s="495">
        <v>0</v>
      </c>
      <c r="X47" s="495">
        <v>0</v>
      </c>
      <c r="Y47" s="495">
        <v>0</v>
      </c>
      <c r="Z47" s="495">
        <v>0</v>
      </c>
      <c r="AA47" s="495">
        <v>0</v>
      </c>
      <c r="AB47" s="495">
        <v>0</v>
      </c>
      <c r="AC47" s="495">
        <v>0</v>
      </c>
      <c r="AD47" s="495">
        <v>0</v>
      </c>
      <c r="AE47" s="494">
        <f t="shared" si="0"/>
        <v>105111.99</v>
      </c>
      <c r="AF47" s="495">
        <f t="shared" si="0"/>
        <v>0</v>
      </c>
      <c r="AG47" s="495">
        <f t="shared" si="0"/>
        <v>0</v>
      </c>
    </row>
    <row r="48" spans="1:34" x14ac:dyDescent="0.35">
      <c r="A48" s="482" t="s">
        <v>695</v>
      </c>
      <c r="B48" s="493" t="s">
        <v>503</v>
      </c>
      <c r="C48" s="493" t="s">
        <v>707</v>
      </c>
      <c r="D48" s="494">
        <v>3339.4799999999996</v>
      </c>
      <c r="E48" s="495">
        <v>0</v>
      </c>
      <c r="F48" s="495">
        <v>0</v>
      </c>
      <c r="G48" s="495">
        <v>0</v>
      </c>
      <c r="H48" s="495">
        <v>0</v>
      </c>
      <c r="I48" s="495">
        <v>0</v>
      </c>
      <c r="J48" s="495">
        <v>0</v>
      </c>
      <c r="K48" s="495">
        <v>0</v>
      </c>
      <c r="L48" s="495">
        <v>0</v>
      </c>
      <c r="M48" s="495">
        <v>0</v>
      </c>
      <c r="N48" s="495">
        <v>0</v>
      </c>
      <c r="O48" s="495">
        <v>0</v>
      </c>
      <c r="P48" s="494">
        <v>10028.4</v>
      </c>
      <c r="Q48" s="495">
        <v>0</v>
      </c>
      <c r="R48" s="495">
        <v>0</v>
      </c>
      <c r="S48" s="495">
        <v>0</v>
      </c>
      <c r="T48" s="495">
        <v>0</v>
      </c>
      <c r="U48" s="495">
        <v>0</v>
      </c>
      <c r="V48" s="495">
        <v>0</v>
      </c>
      <c r="W48" s="495">
        <v>0</v>
      </c>
      <c r="X48" s="495">
        <v>0</v>
      </c>
      <c r="Y48" s="495">
        <v>0</v>
      </c>
      <c r="Z48" s="495">
        <v>0</v>
      </c>
      <c r="AA48" s="495">
        <v>0</v>
      </c>
      <c r="AB48" s="495">
        <v>0</v>
      </c>
      <c r="AC48" s="495">
        <v>0</v>
      </c>
      <c r="AD48" s="495">
        <v>0</v>
      </c>
      <c r="AE48" s="494">
        <f t="shared" si="0"/>
        <v>13367.88</v>
      </c>
      <c r="AF48" s="495">
        <f t="shared" si="0"/>
        <v>0</v>
      </c>
      <c r="AG48" s="495">
        <f t="shared" si="0"/>
        <v>0</v>
      </c>
    </row>
    <row r="49" spans="1:34" x14ac:dyDescent="0.35">
      <c r="A49" s="482" t="s">
        <v>694</v>
      </c>
      <c r="B49" s="493" t="s">
        <v>503</v>
      </c>
      <c r="C49" s="493" t="s">
        <v>707</v>
      </c>
      <c r="D49" s="494">
        <v>105.25</v>
      </c>
      <c r="E49" s="495">
        <v>0</v>
      </c>
      <c r="F49" s="495">
        <v>0</v>
      </c>
      <c r="G49" s="495">
        <v>0</v>
      </c>
      <c r="H49" s="495">
        <v>0</v>
      </c>
      <c r="I49" s="495">
        <v>0</v>
      </c>
      <c r="J49" s="495">
        <v>0</v>
      </c>
      <c r="K49" s="495">
        <v>0</v>
      </c>
      <c r="L49" s="495">
        <v>0</v>
      </c>
      <c r="M49" s="495">
        <v>0</v>
      </c>
      <c r="N49" s="495">
        <v>0</v>
      </c>
      <c r="O49" s="495">
        <v>0</v>
      </c>
      <c r="P49" s="494">
        <v>35606.67</v>
      </c>
      <c r="Q49" s="495">
        <v>0</v>
      </c>
      <c r="R49" s="495">
        <v>0</v>
      </c>
      <c r="S49" s="495">
        <v>0</v>
      </c>
      <c r="T49" s="495">
        <v>0</v>
      </c>
      <c r="U49" s="495">
        <v>0</v>
      </c>
      <c r="V49" s="495">
        <v>0</v>
      </c>
      <c r="W49" s="495">
        <v>0</v>
      </c>
      <c r="X49" s="495">
        <v>0</v>
      </c>
      <c r="Y49" s="495">
        <v>0</v>
      </c>
      <c r="Z49" s="495">
        <v>0</v>
      </c>
      <c r="AA49" s="495">
        <v>0</v>
      </c>
      <c r="AB49" s="495">
        <v>0</v>
      </c>
      <c r="AC49" s="495">
        <v>0</v>
      </c>
      <c r="AD49" s="495">
        <v>0</v>
      </c>
      <c r="AE49" s="494">
        <f t="shared" si="0"/>
        <v>35711.919999999998</v>
      </c>
      <c r="AF49" s="495">
        <f t="shared" si="0"/>
        <v>0</v>
      </c>
      <c r="AG49" s="495">
        <f t="shared" si="0"/>
        <v>0</v>
      </c>
    </row>
    <row r="50" spans="1:34" x14ac:dyDescent="0.35">
      <c r="A50" s="482" t="s">
        <v>693</v>
      </c>
      <c r="B50" s="493" t="s">
        <v>503</v>
      </c>
      <c r="C50" s="493" t="s">
        <v>707</v>
      </c>
      <c r="D50" s="494">
        <v>10578.44</v>
      </c>
      <c r="E50" s="495">
        <v>0</v>
      </c>
      <c r="F50" s="495">
        <v>0</v>
      </c>
      <c r="G50" s="495">
        <v>0</v>
      </c>
      <c r="H50" s="495">
        <v>0</v>
      </c>
      <c r="I50" s="495">
        <v>0</v>
      </c>
      <c r="J50" s="495">
        <v>0</v>
      </c>
      <c r="K50" s="495">
        <v>0</v>
      </c>
      <c r="L50" s="495">
        <v>0</v>
      </c>
      <c r="M50" s="495">
        <v>0</v>
      </c>
      <c r="N50" s="495">
        <v>0</v>
      </c>
      <c r="O50" s="495">
        <v>0</v>
      </c>
      <c r="P50" s="494">
        <v>0</v>
      </c>
      <c r="Q50" s="495">
        <v>0</v>
      </c>
      <c r="R50" s="495">
        <v>0</v>
      </c>
      <c r="S50" s="495">
        <v>0</v>
      </c>
      <c r="T50" s="495">
        <v>0</v>
      </c>
      <c r="U50" s="495">
        <v>0</v>
      </c>
      <c r="V50" s="495">
        <v>0</v>
      </c>
      <c r="W50" s="495">
        <v>0</v>
      </c>
      <c r="X50" s="495">
        <v>0</v>
      </c>
      <c r="Y50" s="495">
        <v>0</v>
      </c>
      <c r="Z50" s="495">
        <v>0</v>
      </c>
      <c r="AA50" s="495">
        <v>0</v>
      </c>
      <c r="AB50" s="495">
        <v>0</v>
      </c>
      <c r="AC50" s="495">
        <v>0</v>
      </c>
      <c r="AD50" s="495">
        <v>0</v>
      </c>
      <c r="AE50" s="494">
        <f t="shared" si="0"/>
        <v>10578.44</v>
      </c>
      <c r="AF50" s="495">
        <f t="shared" si="0"/>
        <v>0</v>
      </c>
      <c r="AG50" s="495">
        <f t="shared" si="0"/>
        <v>0</v>
      </c>
    </row>
    <row r="51" spans="1:34" s="488" customFormat="1" ht="24" x14ac:dyDescent="0.35">
      <c r="A51" s="497" t="s">
        <v>363</v>
      </c>
      <c r="B51" s="498" t="s">
        <v>708</v>
      </c>
      <c r="C51" s="498"/>
      <c r="D51" s="499">
        <f>SUM(D52:D53)</f>
        <v>-20669504.75</v>
      </c>
      <c r="E51" s="500">
        <f t="shared" ref="E51:AG51" si="6">SUM(E52:E53)</f>
        <v>0</v>
      </c>
      <c r="F51" s="500">
        <f t="shared" si="6"/>
        <v>0</v>
      </c>
      <c r="G51" s="500">
        <f t="shared" si="6"/>
        <v>0</v>
      </c>
      <c r="H51" s="500">
        <f t="shared" si="6"/>
        <v>0</v>
      </c>
      <c r="I51" s="500">
        <f t="shared" si="6"/>
        <v>0</v>
      </c>
      <c r="J51" s="499">
        <f t="shared" si="6"/>
        <v>-896405.92</v>
      </c>
      <c r="K51" s="500">
        <f t="shared" si="6"/>
        <v>0</v>
      </c>
      <c r="L51" s="500">
        <f t="shared" si="6"/>
        <v>0</v>
      </c>
      <c r="M51" s="500">
        <f t="shared" si="6"/>
        <v>0</v>
      </c>
      <c r="N51" s="500">
        <f t="shared" si="6"/>
        <v>0</v>
      </c>
      <c r="O51" s="500">
        <f t="shared" si="6"/>
        <v>0</v>
      </c>
      <c r="P51" s="499">
        <f t="shared" si="6"/>
        <v>-36690.15</v>
      </c>
      <c r="Q51" s="500">
        <f t="shared" si="6"/>
        <v>0</v>
      </c>
      <c r="R51" s="500">
        <f t="shared" si="6"/>
        <v>0</v>
      </c>
      <c r="S51" s="500">
        <f t="shared" si="6"/>
        <v>0</v>
      </c>
      <c r="T51" s="500">
        <f t="shared" si="6"/>
        <v>0</v>
      </c>
      <c r="U51" s="500">
        <f t="shared" si="6"/>
        <v>0</v>
      </c>
      <c r="V51" s="500">
        <f t="shared" si="6"/>
        <v>0</v>
      </c>
      <c r="W51" s="500">
        <f t="shared" si="6"/>
        <v>0</v>
      </c>
      <c r="X51" s="500">
        <f t="shared" si="6"/>
        <v>0</v>
      </c>
      <c r="Y51" s="500">
        <f t="shared" si="6"/>
        <v>0</v>
      </c>
      <c r="Z51" s="500">
        <f t="shared" si="6"/>
        <v>0</v>
      </c>
      <c r="AA51" s="500">
        <f t="shared" si="6"/>
        <v>0</v>
      </c>
      <c r="AB51" s="500">
        <f t="shared" si="6"/>
        <v>0</v>
      </c>
      <c r="AC51" s="500">
        <f t="shared" si="6"/>
        <v>0</v>
      </c>
      <c r="AD51" s="500">
        <f t="shared" si="6"/>
        <v>0</v>
      </c>
      <c r="AE51" s="499">
        <f t="shared" si="6"/>
        <v>-21602600.82</v>
      </c>
      <c r="AF51" s="500">
        <f t="shared" si="6"/>
        <v>0</v>
      </c>
      <c r="AG51" s="500">
        <f t="shared" si="6"/>
        <v>0</v>
      </c>
      <c r="AH51" s="488" t="b">
        <v>1</v>
      </c>
    </row>
    <row r="52" spans="1:34" x14ac:dyDescent="0.35">
      <c r="A52" s="482" t="s">
        <v>701</v>
      </c>
      <c r="B52" s="493" t="s">
        <v>503</v>
      </c>
      <c r="C52" s="493" t="s">
        <v>705</v>
      </c>
      <c r="D52" s="501">
        <v>-20669504.75</v>
      </c>
      <c r="E52" s="495">
        <v>0</v>
      </c>
      <c r="F52" s="495">
        <v>0</v>
      </c>
      <c r="G52" s="495">
        <v>0</v>
      </c>
      <c r="H52" s="495">
        <v>0</v>
      </c>
      <c r="I52" s="495">
        <v>0</v>
      </c>
      <c r="J52" s="501">
        <v>-146954.78</v>
      </c>
      <c r="K52" s="495">
        <v>0</v>
      </c>
      <c r="L52" s="495">
        <v>0</v>
      </c>
      <c r="M52" s="495">
        <v>0</v>
      </c>
      <c r="N52" s="495">
        <v>0</v>
      </c>
      <c r="O52" s="495">
        <v>0</v>
      </c>
      <c r="P52" s="501">
        <v>-36690.15</v>
      </c>
      <c r="Q52" s="495">
        <v>0</v>
      </c>
      <c r="R52" s="495">
        <v>0</v>
      </c>
      <c r="S52" s="495">
        <v>0</v>
      </c>
      <c r="T52" s="495">
        <v>0</v>
      </c>
      <c r="U52" s="495">
        <v>0</v>
      </c>
      <c r="V52" s="495">
        <v>0</v>
      </c>
      <c r="W52" s="495">
        <v>0</v>
      </c>
      <c r="X52" s="495">
        <v>0</v>
      </c>
      <c r="Y52" s="495">
        <v>0</v>
      </c>
      <c r="Z52" s="495">
        <v>0</v>
      </c>
      <c r="AA52" s="495">
        <v>0</v>
      </c>
      <c r="AB52" s="495">
        <v>0</v>
      </c>
      <c r="AC52" s="495">
        <v>0</v>
      </c>
      <c r="AD52" s="495">
        <v>0</v>
      </c>
      <c r="AE52" s="501">
        <f t="shared" si="0"/>
        <v>-20853149.68</v>
      </c>
      <c r="AF52" s="495">
        <f t="shared" si="0"/>
        <v>0</v>
      </c>
      <c r="AG52" s="495">
        <f t="shared" si="0"/>
        <v>0</v>
      </c>
    </row>
    <row r="53" spans="1:34" x14ac:dyDescent="0.35">
      <c r="A53" s="482" t="s">
        <v>701</v>
      </c>
      <c r="B53" s="493" t="s">
        <v>504</v>
      </c>
      <c r="C53" s="493" t="s">
        <v>705</v>
      </c>
      <c r="D53" s="495">
        <v>0</v>
      </c>
      <c r="E53" s="495">
        <v>0</v>
      </c>
      <c r="F53" s="495">
        <v>0</v>
      </c>
      <c r="G53" s="495">
        <v>0</v>
      </c>
      <c r="H53" s="495">
        <v>0</v>
      </c>
      <c r="I53" s="495">
        <v>0</v>
      </c>
      <c r="J53" s="501">
        <v>-749451.14</v>
      </c>
      <c r="K53" s="495">
        <v>0</v>
      </c>
      <c r="L53" s="495">
        <v>0</v>
      </c>
      <c r="M53" s="495">
        <v>0</v>
      </c>
      <c r="N53" s="495">
        <v>0</v>
      </c>
      <c r="O53" s="495">
        <v>0</v>
      </c>
      <c r="P53" s="495">
        <v>0</v>
      </c>
      <c r="Q53" s="495">
        <v>0</v>
      </c>
      <c r="R53" s="495">
        <v>0</v>
      </c>
      <c r="S53" s="495">
        <v>0</v>
      </c>
      <c r="T53" s="495">
        <v>0</v>
      </c>
      <c r="U53" s="495">
        <v>0</v>
      </c>
      <c r="V53" s="495">
        <v>0</v>
      </c>
      <c r="W53" s="495">
        <v>0</v>
      </c>
      <c r="X53" s="495">
        <v>0</v>
      </c>
      <c r="Y53" s="495">
        <v>0</v>
      </c>
      <c r="Z53" s="495">
        <v>0</v>
      </c>
      <c r="AA53" s="495">
        <v>0</v>
      </c>
      <c r="AB53" s="495">
        <v>0</v>
      </c>
      <c r="AC53" s="495">
        <v>0</v>
      </c>
      <c r="AD53" s="495">
        <v>0</v>
      </c>
      <c r="AE53" s="501">
        <f t="shared" si="0"/>
        <v>-749451.14</v>
      </c>
      <c r="AF53" s="495">
        <f t="shared" si="0"/>
        <v>0</v>
      </c>
      <c r="AG53" s="495">
        <f t="shared" si="0"/>
        <v>0</v>
      </c>
    </row>
    <row r="54" spans="1:34" s="488" customFormat="1" x14ac:dyDescent="0.35">
      <c r="A54" s="497" t="s">
        <v>364</v>
      </c>
      <c r="B54" s="498" t="s">
        <v>503</v>
      </c>
      <c r="C54" s="498"/>
      <c r="D54" s="499">
        <f>SUM(D55)</f>
        <v>-32068.38</v>
      </c>
      <c r="E54" s="500">
        <f t="shared" ref="E54:AG54" si="7">SUM(E55)</f>
        <v>0</v>
      </c>
      <c r="F54" s="500">
        <f t="shared" si="7"/>
        <v>0</v>
      </c>
      <c r="G54" s="500">
        <f t="shared" si="7"/>
        <v>0</v>
      </c>
      <c r="H54" s="500">
        <f t="shared" si="7"/>
        <v>0</v>
      </c>
      <c r="I54" s="500">
        <f t="shared" si="7"/>
        <v>0</v>
      </c>
      <c r="J54" s="500">
        <f t="shared" si="7"/>
        <v>0</v>
      </c>
      <c r="K54" s="500">
        <f t="shared" si="7"/>
        <v>0</v>
      </c>
      <c r="L54" s="500">
        <f t="shared" si="7"/>
        <v>0</v>
      </c>
      <c r="M54" s="499">
        <f t="shared" si="7"/>
        <v>-38902.1</v>
      </c>
      <c r="N54" s="500">
        <f t="shared" si="7"/>
        <v>0</v>
      </c>
      <c r="O54" s="500">
        <f t="shared" si="7"/>
        <v>0</v>
      </c>
      <c r="P54" s="499">
        <f t="shared" si="7"/>
        <v>-9633.0300000000007</v>
      </c>
      <c r="Q54" s="500">
        <f t="shared" si="7"/>
        <v>0</v>
      </c>
      <c r="R54" s="500">
        <f t="shared" si="7"/>
        <v>0</v>
      </c>
      <c r="S54" s="500">
        <f t="shared" si="7"/>
        <v>0</v>
      </c>
      <c r="T54" s="500">
        <f t="shared" si="7"/>
        <v>0</v>
      </c>
      <c r="U54" s="500">
        <f t="shared" si="7"/>
        <v>0</v>
      </c>
      <c r="V54" s="500">
        <f t="shared" si="7"/>
        <v>0</v>
      </c>
      <c r="W54" s="500">
        <f t="shared" si="7"/>
        <v>0</v>
      </c>
      <c r="X54" s="500">
        <f t="shared" si="7"/>
        <v>0</v>
      </c>
      <c r="Y54" s="500">
        <f t="shared" si="7"/>
        <v>0</v>
      </c>
      <c r="Z54" s="500">
        <f t="shared" si="7"/>
        <v>0</v>
      </c>
      <c r="AA54" s="500">
        <f t="shared" si="7"/>
        <v>0</v>
      </c>
      <c r="AB54" s="500">
        <f t="shared" si="7"/>
        <v>0</v>
      </c>
      <c r="AC54" s="500">
        <f t="shared" si="7"/>
        <v>0</v>
      </c>
      <c r="AD54" s="500">
        <f t="shared" si="7"/>
        <v>0</v>
      </c>
      <c r="AE54" s="499">
        <f t="shared" si="7"/>
        <v>-80603.509999999995</v>
      </c>
      <c r="AF54" s="500">
        <f t="shared" si="7"/>
        <v>0</v>
      </c>
      <c r="AG54" s="500">
        <f t="shared" si="7"/>
        <v>0</v>
      </c>
      <c r="AH54" s="488" t="b">
        <v>1</v>
      </c>
    </row>
    <row r="55" spans="1:34" x14ac:dyDescent="0.35">
      <c r="A55" s="482" t="s">
        <v>701</v>
      </c>
      <c r="B55" s="493" t="s">
        <v>503</v>
      </c>
      <c r="C55" s="493" t="s">
        <v>705</v>
      </c>
      <c r="D55" s="501">
        <v>-32068.38</v>
      </c>
      <c r="E55" s="495">
        <v>0</v>
      </c>
      <c r="F55" s="495">
        <v>0</v>
      </c>
      <c r="G55" s="495">
        <v>0</v>
      </c>
      <c r="H55" s="495">
        <v>0</v>
      </c>
      <c r="I55" s="495">
        <v>0</v>
      </c>
      <c r="J55" s="495">
        <v>0</v>
      </c>
      <c r="K55" s="495">
        <v>0</v>
      </c>
      <c r="L55" s="495">
        <v>0</v>
      </c>
      <c r="M55" s="501">
        <v>-38902.1</v>
      </c>
      <c r="N55" s="495">
        <v>0</v>
      </c>
      <c r="O55" s="495">
        <v>0</v>
      </c>
      <c r="P55" s="501">
        <v>-9633.0300000000007</v>
      </c>
      <c r="Q55" s="495">
        <v>0</v>
      </c>
      <c r="R55" s="495">
        <v>0</v>
      </c>
      <c r="S55" s="495">
        <v>0</v>
      </c>
      <c r="T55" s="495">
        <v>0</v>
      </c>
      <c r="U55" s="495">
        <v>0</v>
      </c>
      <c r="V55" s="495">
        <v>0</v>
      </c>
      <c r="W55" s="495">
        <v>0</v>
      </c>
      <c r="X55" s="495">
        <v>0</v>
      </c>
      <c r="Y55" s="495">
        <v>0</v>
      </c>
      <c r="Z55" s="495">
        <v>0</v>
      </c>
      <c r="AA55" s="495">
        <v>0</v>
      </c>
      <c r="AB55" s="495">
        <v>0</v>
      </c>
      <c r="AC55" s="495">
        <v>0</v>
      </c>
      <c r="AD55" s="495">
        <v>0</v>
      </c>
      <c r="AE55" s="501">
        <f t="shared" ref="AE55:AG55" si="8">SUM(A55,D55,G55,J55,M55,P55,S55,V55,Y55,AB55)</f>
        <v>-80603.509999999995</v>
      </c>
      <c r="AF55" s="495">
        <f t="shared" si="8"/>
        <v>0</v>
      </c>
      <c r="AG55" s="495">
        <f t="shared" si="8"/>
        <v>0</v>
      </c>
    </row>
    <row r="56" spans="1:34" s="488" customFormat="1" ht="24" x14ac:dyDescent="0.35">
      <c r="A56" s="497" t="s">
        <v>745</v>
      </c>
      <c r="B56" s="498" t="s">
        <v>503</v>
      </c>
      <c r="C56" s="498"/>
      <c r="D56" s="500">
        <f>SUM(D57)</f>
        <v>0</v>
      </c>
      <c r="E56" s="500">
        <f t="shared" ref="E56:AG56" si="9">SUM(E57)</f>
        <v>0</v>
      </c>
      <c r="F56" s="500">
        <f t="shared" si="9"/>
        <v>0</v>
      </c>
      <c r="G56" s="500">
        <f t="shared" si="9"/>
        <v>0</v>
      </c>
      <c r="H56" s="500">
        <f t="shared" si="9"/>
        <v>0</v>
      </c>
      <c r="I56" s="500">
        <f t="shared" si="9"/>
        <v>0</v>
      </c>
      <c r="J56" s="500">
        <f t="shared" si="9"/>
        <v>0</v>
      </c>
      <c r="K56" s="500">
        <f t="shared" si="9"/>
        <v>0</v>
      </c>
      <c r="L56" s="500">
        <f t="shared" si="9"/>
        <v>0</v>
      </c>
      <c r="M56" s="500">
        <f t="shared" si="9"/>
        <v>0</v>
      </c>
      <c r="N56" s="500">
        <f t="shared" si="9"/>
        <v>0</v>
      </c>
      <c r="O56" s="500">
        <f t="shared" si="9"/>
        <v>0</v>
      </c>
      <c r="P56" s="500">
        <f t="shared" si="9"/>
        <v>0</v>
      </c>
      <c r="Q56" s="500">
        <f t="shared" si="9"/>
        <v>0</v>
      </c>
      <c r="R56" s="500">
        <f t="shared" si="9"/>
        <v>0</v>
      </c>
      <c r="S56" s="500">
        <f t="shared" si="9"/>
        <v>0</v>
      </c>
      <c r="T56" s="500">
        <f t="shared" si="9"/>
        <v>0</v>
      </c>
      <c r="U56" s="500">
        <f t="shared" si="9"/>
        <v>0</v>
      </c>
      <c r="V56" s="500">
        <f t="shared" si="9"/>
        <v>0</v>
      </c>
      <c r="W56" s="500">
        <f t="shared" si="9"/>
        <v>0</v>
      </c>
      <c r="X56" s="500">
        <f t="shared" si="9"/>
        <v>0</v>
      </c>
      <c r="Y56" s="500">
        <f t="shared" si="9"/>
        <v>0</v>
      </c>
      <c r="Z56" s="500">
        <f t="shared" si="9"/>
        <v>0</v>
      </c>
      <c r="AA56" s="500">
        <f t="shared" si="9"/>
        <v>0</v>
      </c>
      <c r="AB56" s="500">
        <f t="shared" si="9"/>
        <v>0</v>
      </c>
      <c r="AC56" s="500">
        <f t="shared" si="9"/>
        <v>0</v>
      </c>
      <c r="AD56" s="500">
        <f t="shared" si="9"/>
        <v>0</v>
      </c>
      <c r="AE56" s="500">
        <f t="shared" si="9"/>
        <v>0</v>
      </c>
      <c r="AF56" s="500">
        <f t="shared" si="9"/>
        <v>0</v>
      </c>
      <c r="AG56" s="500">
        <f t="shared" si="9"/>
        <v>0</v>
      </c>
      <c r="AH56" s="488" t="b">
        <v>1</v>
      </c>
    </row>
    <row r="57" spans="1:34" x14ac:dyDescent="0.35">
      <c r="A57" s="482" t="s">
        <v>701</v>
      </c>
      <c r="B57" s="493" t="s">
        <v>503</v>
      </c>
      <c r="C57" s="493" t="s">
        <v>705</v>
      </c>
      <c r="D57" s="495">
        <v>0</v>
      </c>
      <c r="E57" s="495">
        <v>0</v>
      </c>
      <c r="F57" s="495">
        <v>0</v>
      </c>
      <c r="G57" s="495">
        <v>0</v>
      </c>
      <c r="H57" s="495">
        <v>0</v>
      </c>
      <c r="I57" s="495">
        <v>0</v>
      </c>
      <c r="J57" s="495">
        <v>0</v>
      </c>
      <c r="K57" s="495">
        <v>0</v>
      </c>
      <c r="L57" s="495">
        <v>0</v>
      </c>
      <c r="M57" s="495">
        <v>0</v>
      </c>
      <c r="N57" s="495">
        <v>0</v>
      </c>
      <c r="O57" s="495">
        <v>0</v>
      </c>
      <c r="P57" s="495">
        <v>0</v>
      </c>
      <c r="Q57" s="495">
        <v>0</v>
      </c>
      <c r="R57" s="495">
        <v>0</v>
      </c>
      <c r="S57" s="495">
        <v>0</v>
      </c>
      <c r="T57" s="495">
        <v>0</v>
      </c>
      <c r="U57" s="495">
        <v>0</v>
      </c>
      <c r="V57" s="495">
        <v>0</v>
      </c>
      <c r="W57" s="495">
        <v>0</v>
      </c>
      <c r="X57" s="495">
        <v>0</v>
      </c>
      <c r="Y57" s="495">
        <v>0</v>
      </c>
      <c r="Z57" s="495">
        <v>0</v>
      </c>
      <c r="AA57" s="495">
        <v>0</v>
      </c>
      <c r="AB57" s="495">
        <v>0</v>
      </c>
      <c r="AC57" s="495">
        <v>0</v>
      </c>
      <c r="AD57" s="495">
        <v>0</v>
      </c>
      <c r="AE57" s="501">
        <f t="shared" si="0"/>
        <v>0</v>
      </c>
      <c r="AF57" s="495">
        <f t="shared" si="0"/>
        <v>0</v>
      </c>
      <c r="AG57" s="495">
        <f t="shared" si="0"/>
        <v>0</v>
      </c>
    </row>
    <row r="58" spans="1:34" s="488" customFormat="1" ht="24" x14ac:dyDescent="0.35">
      <c r="A58" s="489" t="s">
        <v>367</v>
      </c>
      <c r="B58" s="490" t="s">
        <v>503</v>
      </c>
      <c r="C58" s="490"/>
      <c r="D58" s="492">
        <f>SUM(D59:D68)</f>
        <v>-15938208.870000003</v>
      </c>
      <c r="E58" s="491">
        <f t="shared" ref="E58:AG58" si="10">SUM(E59:E68)</f>
        <v>0</v>
      </c>
      <c r="F58" s="491">
        <f t="shared" si="10"/>
        <v>0</v>
      </c>
      <c r="G58" s="491">
        <f t="shared" si="10"/>
        <v>0</v>
      </c>
      <c r="H58" s="491">
        <f t="shared" si="10"/>
        <v>0</v>
      </c>
      <c r="I58" s="491">
        <f t="shared" si="10"/>
        <v>0</v>
      </c>
      <c r="J58" s="491">
        <f t="shared" si="10"/>
        <v>0</v>
      </c>
      <c r="K58" s="491">
        <f t="shared" si="10"/>
        <v>0</v>
      </c>
      <c r="L58" s="491">
        <f t="shared" si="10"/>
        <v>0</v>
      </c>
      <c r="M58" s="492">
        <f t="shared" si="10"/>
        <v>-290466.92</v>
      </c>
      <c r="N58" s="491">
        <f t="shared" si="10"/>
        <v>0</v>
      </c>
      <c r="O58" s="491">
        <f t="shared" si="10"/>
        <v>0</v>
      </c>
      <c r="P58" s="492">
        <f t="shared" si="10"/>
        <v>-851091.37</v>
      </c>
      <c r="Q58" s="491">
        <f t="shared" si="10"/>
        <v>0</v>
      </c>
      <c r="R58" s="491">
        <f t="shared" si="10"/>
        <v>0</v>
      </c>
      <c r="S58" s="491">
        <f t="shared" si="10"/>
        <v>0</v>
      </c>
      <c r="T58" s="491">
        <f t="shared" si="10"/>
        <v>0</v>
      </c>
      <c r="U58" s="491">
        <f t="shared" si="10"/>
        <v>0</v>
      </c>
      <c r="V58" s="491">
        <f t="shared" si="10"/>
        <v>0</v>
      </c>
      <c r="W58" s="491">
        <f t="shared" si="10"/>
        <v>0</v>
      </c>
      <c r="X58" s="491">
        <f t="shared" si="10"/>
        <v>0</v>
      </c>
      <c r="Y58" s="491">
        <f t="shared" si="10"/>
        <v>0</v>
      </c>
      <c r="Z58" s="491">
        <f t="shared" si="10"/>
        <v>0</v>
      </c>
      <c r="AA58" s="491">
        <f t="shared" si="10"/>
        <v>0</v>
      </c>
      <c r="AB58" s="491">
        <f t="shared" si="10"/>
        <v>0</v>
      </c>
      <c r="AC58" s="491">
        <f t="shared" si="10"/>
        <v>0</v>
      </c>
      <c r="AD58" s="491">
        <f t="shared" si="10"/>
        <v>0</v>
      </c>
      <c r="AE58" s="492">
        <f t="shared" si="10"/>
        <v>-17079767.16</v>
      </c>
      <c r="AF58" s="491">
        <f t="shared" si="10"/>
        <v>0</v>
      </c>
      <c r="AG58" s="491">
        <f t="shared" si="10"/>
        <v>0</v>
      </c>
      <c r="AH58" s="488" t="b">
        <v>1</v>
      </c>
    </row>
    <row r="59" spans="1:34" x14ac:dyDescent="0.35">
      <c r="A59" s="482" t="s">
        <v>701</v>
      </c>
      <c r="B59" s="493" t="s">
        <v>503</v>
      </c>
      <c r="C59" s="493" t="s">
        <v>705</v>
      </c>
      <c r="D59" s="501">
        <v>-296126.43</v>
      </c>
      <c r="E59" s="495">
        <v>0</v>
      </c>
      <c r="F59" s="495">
        <v>0</v>
      </c>
      <c r="G59" s="495">
        <v>0</v>
      </c>
      <c r="H59" s="495">
        <v>0</v>
      </c>
      <c r="I59" s="495">
        <v>0</v>
      </c>
      <c r="J59" s="495">
        <v>0</v>
      </c>
      <c r="K59" s="495">
        <v>0</v>
      </c>
      <c r="L59" s="495">
        <v>0</v>
      </c>
      <c r="M59" s="501">
        <v>-47184.42</v>
      </c>
      <c r="N59" s="495">
        <v>0</v>
      </c>
      <c r="O59" s="495">
        <v>0</v>
      </c>
      <c r="P59" s="501">
        <v>-64600.47</v>
      </c>
      <c r="Q59" s="495">
        <v>0</v>
      </c>
      <c r="R59" s="495">
        <v>0</v>
      </c>
      <c r="S59" s="495">
        <v>0</v>
      </c>
      <c r="T59" s="495">
        <v>0</v>
      </c>
      <c r="U59" s="495">
        <v>0</v>
      </c>
      <c r="V59" s="495">
        <v>0</v>
      </c>
      <c r="W59" s="495">
        <v>0</v>
      </c>
      <c r="X59" s="495">
        <v>0</v>
      </c>
      <c r="Y59" s="495">
        <v>0</v>
      </c>
      <c r="Z59" s="495">
        <v>0</v>
      </c>
      <c r="AA59" s="495">
        <v>0</v>
      </c>
      <c r="AB59" s="495">
        <v>0</v>
      </c>
      <c r="AC59" s="495">
        <v>0</v>
      </c>
      <c r="AD59" s="495">
        <v>0</v>
      </c>
      <c r="AE59" s="501">
        <f t="shared" si="0"/>
        <v>-407911.31999999995</v>
      </c>
      <c r="AF59" s="495">
        <f t="shared" si="0"/>
        <v>0</v>
      </c>
      <c r="AG59" s="495">
        <f t="shared" si="0"/>
        <v>0</v>
      </c>
    </row>
    <row r="60" spans="1:34" x14ac:dyDescent="0.35">
      <c r="A60" s="482" t="s">
        <v>700</v>
      </c>
      <c r="B60" s="493" t="s">
        <v>503</v>
      </c>
      <c r="C60" s="493" t="s">
        <v>707</v>
      </c>
      <c r="D60" s="501">
        <v>-53478.61</v>
      </c>
      <c r="E60" s="495">
        <v>0</v>
      </c>
      <c r="F60" s="495">
        <v>0</v>
      </c>
      <c r="G60" s="495">
        <v>0</v>
      </c>
      <c r="H60" s="495">
        <v>0</v>
      </c>
      <c r="I60" s="495">
        <v>0</v>
      </c>
      <c r="J60" s="495">
        <v>0</v>
      </c>
      <c r="K60" s="495">
        <v>0</v>
      </c>
      <c r="L60" s="495">
        <v>0</v>
      </c>
      <c r="M60" s="501">
        <v>-7635.19</v>
      </c>
      <c r="N60" s="495">
        <v>0</v>
      </c>
      <c r="O60" s="495">
        <v>0</v>
      </c>
      <c r="P60" s="501">
        <v>-43039.45</v>
      </c>
      <c r="Q60" s="495">
        <v>0</v>
      </c>
      <c r="R60" s="495">
        <v>0</v>
      </c>
      <c r="S60" s="495">
        <v>0</v>
      </c>
      <c r="T60" s="495">
        <v>0</v>
      </c>
      <c r="U60" s="495">
        <v>0</v>
      </c>
      <c r="V60" s="495">
        <v>0</v>
      </c>
      <c r="W60" s="495">
        <v>0</v>
      </c>
      <c r="X60" s="495">
        <v>0</v>
      </c>
      <c r="Y60" s="495">
        <v>0</v>
      </c>
      <c r="Z60" s="495">
        <v>0</v>
      </c>
      <c r="AA60" s="495">
        <v>0</v>
      </c>
      <c r="AB60" s="495">
        <v>0</v>
      </c>
      <c r="AC60" s="495">
        <v>0</v>
      </c>
      <c r="AD60" s="495">
        <v>0</v>
      </c>
      <c r="AE60" s="501">
        <f t="shared" si="0"/>
        <v>-104153.25</v>
      </c>
      <c r="AF60" s="495">
        <f t="shared" si="0"/>
        <v>0</v>
      </c>
      <c r="AG60" s="495">
        <f t="shared" si="0"/>
        <v>0</v>
      </c>
    </row>
    <row r="61" spans="1:34" x14ac:dyDescent="0.35">
      <c r="A61" s="482" t="s">
        <v>699</v>
      </c>
      <c r="B61" s="493" t="s">
        <v>503</v>
      </c>
      <c r="C61" s="493" t="s">
        <v>707</v>
      </c>
      <c r="D61" s="501">
        <v>-298529.2</v>
      </c>
      <c r="E61" s="495">
        <v>0</v>
      </c>
      <c r="F61" s="495">
        <v>0</v>
      </c>
      <c r="G61" s="495">
        <v>0</v>
      </c>
      <c r="H61" s="495">
        <v>0</v>
      </c>
      <c r="I61" s="495">
        <v>0</v>
      </c>
      <c r="J61" s="495">
        <v>0</v>
      </c>
      <c r="K61" s="495">
        <v>0</v>
      </c>
      <c r="L61" s="495">
        <v>0</v>
      </c>
      <c r="M61" s="501">
        <v>-15431.79</v>
      </c>
      <c r="N61" s="495">
        <v>0</v>
      </c>
      <c r="O61" s="495">
        <v>0</v>
      </c>
      <c r="P61" s="501">
        <v>-67307.81</v>
      </c>
      <c r="Q61" s="495">
        <v>0</v>
      </c>
      <c r="R61" s="495">
        <v>0</v>
      </c>
      <c r="S61" s="495">
        <v>0</v>
      </c>
      <c r="T61" s="495">
        <v>0</v>
      </c>
      <c r="U61" s="495">
        <v>0</v>
      </c>
      <c r="V61" s="495">
        <v>0</v>
      </c>
      <c r="W61" s="495">
        <v>0</v>
      </c>
      <c r="X61" s="495">
        <v>0</v>
      </c>
      <c r="Y61" s="495">
        <v>0</v>
      </c>
      <c r="Z61" s="495">
        <v>0</v>
      </c>
      <c r="AA61" s="495">
        <v>0</v>
      </c>
      <c r="AB61" s="495">
        <v>0</v>
      </c>
      <c r="AC61" s="495">
        <v>0</v>
      </c>
      <c r="AD61" s="495">
        <v>0</v>
      </c>
      <c r="AE61" s="501">
        <f t="shared" si="0"/>
        <v>-381268.8</v>
      </c>
      <c r="AF61" s="495">
        <f t="shared" si="0"/>
        <v>0</v>
      </c>
      <c r="AG61" s="495">
        <f t="shared" si="0"/>
        <v>0</v>
      </c>
    </row>
    <row r="62" spans="1:34" x14ac:dyDescent="0.35">
      <c r="A62" s="482" t="s">
        <v>698</v>
      </c>
      <c r="B62" s="493" t="s">
        <v>503</v>
      </c>
      <c r="C62" s="493" t="s">
        <v>707</v>
      </c>
      <c r="D62" s="501">
        <v>-230791.6</v>
      </c>
      <c r="E62" s="495">
        <v>0</v>
      </c>
      <c r="F62" s="495">
        <v>0</v>
      </c>
      <c r="G62" s="495">
        <v>0</v>
      </c>
      <c r="H62" s="495">
        <v>0</v>
      </c>
      <c r="I62" s="495">
        <v>0</v>
      </c>
      <c r="J62" s="495">
        <v>0</v>
      </c>
      <c r="K62" s="495">
        <v>0</v>
      </c>
      <c r="L62" s="495">
        <v>0</v>
      </c>
      <c r="M62" s="501">
        <v>-19391.12</v>
      </c>
      <c r="N62" s="495">
        <v>0</v>
      </c>
      <c r="O62" s="495">
        <v>0</v>
      </c>
      <c r="P62" s="501">
        <v>-96971.23</v>
      </c>
      <c r="Q62" s="495">
        <v>0</v>
      </c>
      <c r="R62" s="495">
        <v>0</v>
      </c>
      <c r="S62" s="495">
        <v>0</v>
      </c>
      <c r="T62" s="495">
        <v>0</v>
      </c>
      <c r="U62" s="495">
        <v>0</v>
      </c>
      <c r="V62" s="495">
        <v>0</v>
      </c>
      <c r="W62" s="495">
        <v>0</v>
      </c>
      <c r="X62" s="495">
        <v>0</v>
      </c>
      <c r="Y62" s="495">
        <v>0</v>
      </c>
      <c r="Z62" s="495">
        <v>0</v>
      </c>
      <c r="AA62" s="495">
        <v>0</v>
      </c>
      <c r="AB62" s="495">
        <v>0</v>
      </c>
      <c r="AC62" s="495">
        <v>0</v>
      </c>
      <c r="AD62" s="495">
        <v>0</v>
      </c>
      <c r="AE62" s="501">
        <f t="shared" si="0"/>
        <v>-347153.95</v>
      </c>
      <c r="AF62" s="495">
        <f t="shared" si="0"/>
        <v>0</v>
      </c>
      <c r="AG62" s="495">
        <f t="shared" si="0"/>
        <v>0</v>
      </c>
    </row>
    <row r="63" spans="1:34" x14ac:dyDescent="0.35">
      <c r="A63" s="482" t="s">
        <v>697</v>
      </c>
      <c r="B63" s="493" t="s">
        <v>503</v>
      </c>
      <c r="C63" s="493" t="s">
        <v>707</v>
      </c>
      <c r="D63" s="501">
        <v>-424005.53</v>
      </c>
      <c r="E63" s="495">
        <v>0</v>
      </c>
      <c r="F63" s="495">
        <v>0</v>
      </c>
      <c r="G63" s="495">
        <v>0</v>
      </c>
      <c r="H63" s="495">
        <v>0</v>
      </c>
      <c r="I63" s="495">
        <v>0</v>
      </c>
      <c r="J63" s="495">
        <v>0</v>
      </c>
      <c r="K63" s="495">
        <v>0</v>
      </c>
      <c r="L63" s="495">
        <v>0</v>
      </c>
      <c r="M63" s="501">
        <v>-24389.99</v>
      </c>
      <c r="N63" s="495">
        <v>0</v>
      </c>
      <c r="O63" s="495">
        <v>0</v>
      </c>
      <c r="P63" s="501">
        <v>-157170.78</v>
      </c>
      <c r="Q63" s="495">
        <v>0</v>
      </c>
      <c r="R63" s="495">
        <v>0</v>
      </c>
      <c r="S63" s="495">
        <v>0</v>
      </c>
      <c r="T63" s="495">
        <v>0</v>
      </c>
      <c r="U63" s="495">
        <v>0</v>
      </c>
      <c r="V63" s="495">
        <v>0</v>
      </c>
      <c r="W63" s="495">
        <v>0</v>
      </c>
      <c r="X63" s="495">
        <v>0</v>
      </c>
      <c r="Y63" s="495">
        <v>0</v>
      </c>
      <c r="Z63" s="495">
        <v>0</v>
      </c>
      <c r="AA63" s="495">
        <v>0</v>
      </c>
      <c r="AB63" s="495">
        <v>0</v>
      </c>
      <c r="AC63" s="495">
        <v>0</v>
      </c>
      <c r="AD63" s="495">
        <v>0</v>
      </c>
      <c r="AE63" s="501">
        <f t="shared" si="0"/>
        <v>-605566.30000000005</v>
      </c>
      <c r="AF63" s="495">
        <f t="shared" si="0"/>
        <v>0</v>
      </c>
      <c r="AG63" s="495">
        <f t="shared" si="0"/>
        <v>0</v>
      </c>
    </row>
    <row r="64" spans="1:34" x14ac:dyDescent="0.35">
      <c r="A64" s="482" t="s">
        <v>696</v>
      </c>
      <c r="B64" s="493" t="s">
        <v>503</v>
      </c>
      <c r="C64" s="493" t="s">
        <v>707</v>
      </c>
      <c r="D64" s="501">
        <v>-488980.02</v>
      </c>
      <c r="E64" s="495">
        <v>0</v>
      </c>
      <c r="F64" s="495">
        <v>0</v>
      </c>
      <c r="G64" s="495">
        <v>0</v>
      </c>
      <c r="H64" s="495">
        <v>0</v>
      </c>
      <c r="I64" s="495">
        <v>0</v>
      </c>
      <c r="J64" s="495">
        <v>0</v>
      </c>
      <c r="K64" s="495">
        <v>0</v>
      </c>
      <c r="L64" s="495">
        <v>0</v>
      </c>
      <c r="M64" s="501">
        <v>-37507.49</v>
      </c>
      <c r="N64" s="495">
        <v>0</v>
      </c>
      <c r="O64" s="495">
        <v>0</v>
      </c>
      <c r="P64" s="501">
        <v>-182140.52</v>
      </c>
      <c r="Q64" s="495">
        <v>0</v>
      </c>
      <c r="R64" s="495">
        <v>0</v>
      </c>
      <c r="S64" s="495">
        <v>0</v>
      </c>
      <c r="T64" s="495">
        <v>0</v>
      </c>
      <c r="U64" s="495">
        <v>0</v>
      </c>
      <c r="V64" s="495">
        <v>0</v>
      </c>
      <c r="W64" s="495">
        <v>0</v>
      </c>
      <c r="X64" s="495">
        <v>0</v>
      </c>
      <c r="Y64" s="495">
        <v>0</v>
      </c>
      <c r="Z64" s="495">
        <v>0</v>
      </c>
      <c r="AA64" s="495">
        <v>0</v>
      </c>
      <c r="AB64" s="495">
        <v>0</v>
      </c>
      <c r="AC64" s="495">
        <v>0</v>
      </c>
      <c r="AD64" s="495">
        <v>0</v>
      </c>
      <c r="AE64" s="501">
        <f t="shared" si="0"/>
        <v>-708628.03</v>
      </c>
      <c r="AF64" s="495">
        <f t="shared" si="0"/>
        <v>0</v>
      </c>
      <c r="AG64" s="495">
        <f t="shared" si="0"/>
        <v>0</v>
      </c>
    </row>
    <row r="65" spans="1:34" x14ac:dyDescent="0.35">
      <c r="A65" s="482" t="s">
        <v>695</v>
      </c>
      <c r="B65" s="493" t="s">
        <v>503</v>
      </c>
      <c r="C65" s="493" t="s">
        <v>707</v>
      </c>
      <c r="D65" s="501">
        <v>-1622968.23</v>
      </c>
      <c r="E65" s="495">
        <v>0</v>
      </c>
      <c r="F65" s="495">
        <v>0</v>
      </c>
      <c r="G65" s="495">
        <v>0</v>
      </c>
      <c r="H65" s="495">
        <v>0</v>
      </c>
      <c r="I65" s="495">
        <v>0</v>
      </c>
      <c r="J65" s="495">
        <v>0</v>
      </c>
      <c r="K65" s="495">
        <v>0</v>
      </c>
      <c r="L65" s="495">
        <v>0</v>
      </c>
      <c r="M65" s="501">
        <v>-73158.039999999994</v>
      </c>
      <c r="N65" s="495">
        <v>0</v>
      </c>
      <c r="O65" s="495">
        <v>0</v>
      </c>
      <c r="P65" s="501">
        <v>-66341.759999999995</v>
      </c>
      <c r="Q65" s="495">
        <v>0</v>
      </c>
      <c r="R65" s="495">
        <v>0</v>
      </c>
      <c r="S65" s="495">
        <v>0</v>
      </c>
      <c r="T65" s="495">
        <v>0</v>
      </c>
      <c r="U65" s="495">
        <v>0</v>
      </c>
      <c r="V65" s="495">
        <v>0</v>
      </c>
      <c r="W65" s="495">
        <v>0</v>
      </c>
      <c r="X65" s="495">
        <v>0</v>
      </c>
      <c r="Y65" s="495">
        <v>0</v>
      </c>
      <c r="Z65" s="495">
        <v>0</v>
      </c>
      <c r="AA65" s="495">
        <v>0</v>
      </c>
      <c r="AB65" s="495">
        <v>0</v>
      </c>
      <c r="AC65" s="495">
        <v>0</v>
      </c>
      <c r="AD65" s="495">
        <v>0</v>
      </c>
      <c r="AE65" s="501">
        <f t="shared" si="0"/>
        <v>-1762468.03</v>
      </c>
      <c r="AF65" s="495">
        <f t="shared" si="0"/>
        <v>0</v>
      </c>
      <c r="AG65" s="495">
        <f t="shared" si="0"/>
        <v>0</v>
      </c>
    </row>
    <row r="66" spans="1:34" x14ac:dyDescent="0.35">
      <c r="A66" s="482" t="s">
        <v>694</v>
      </c>
      <c r="B66" s="493" t="s">
        <v>503</v>
      </c>
      <c r="C66" s="493" t="s">
        <v>707</v>
      </c>
      <c r="D66" s="501">
        <v>-5989195.5700000003</v>
      </c>
      <c r="E66" s="495">
        <v>0</v>
      </c>
      <c r="F66" s="495">
        <v>0</v>
      </c>
      <c r="G66" s="495">
        <v>0</v>
      </c>
      <c r="H66" s="495">
        <v>0</v>
      </c>
      <c r="I66" s="495">
        <v>0</v>
      </c>
      <c r="J66" s="495">
        <v>0</v>
      </c>
      <c r="K66" s="495">
        <v>0</v>
      </c>
      <c r="L66" s="495">
        <v>0</v>
      </c>
      <c r="M66" s="501">
        <v>-65768.88</v>
      </c>
      <c r="N66" s="495">
        <v>0</v>
      </c>
      <c r="O66" s="495">
        <v>0</v>
      </c>
      <c r="P66" s="501">
        <v>-173519.35</v>
      </c>
      <c r="Q66" s="495">
        <v>0</v>
      </c>
      <c r="R66" s="495">
        <v>0</v>
      </c>
      <c r="S66" s="495">
        <v>0</v>
      </c>
      <c r="T66" s="495">
        <v>0</v>
      </c>
      <c r="U66" s="495">
        <v>0</v>
      </c>
      <c r="V66" s="495">
        <v>0</v>
      </c>
      <c r="W66" s="495">
        <v>0</v>
      </c>
      <c r="X66" s="495">
        <v>0</v>
      </c>
      <c r="Y66" s="495">
        <v>0</v>
      </c>
      <c r="Z66" s="495">
        <v>0</v>
      </c>
      <c r="AA66" s="495">
        <v>0</v>
      </c>
      <c r="AB66" s="495">
        <v>0</v>
      </c>
      <c r="AC66" s="495">
        <v>0</v>
      </c>
      <c r="AD66" s="495">
        <v>0</v>
      </c>
      <c r="AE66" s="501">
        <f t="shared" si="0"/>
        <v>-6228483.7999999998</v>
      </c>
      <c r="AF66" s="495">
        <f t="shared" si="0"/>
        <v>0</v>
      </c>
      <c r="AG66" s="495">
        <f t="shared" si="0"/>
        <v>0</v>
      </c>
    </row>
    <row r="67" spans="1:34" x14ac:dyDescent="0.35">
      <c r="A67" s="482" t="s">
        <v>785</v>
      </c>
      <c r="B67" s="493" t="s">
        <v>503</v>
      </c>
      <c r="C67" s="493" t="s">
        <v>707</v>
      </c>
      <c r="D67" s="501">
        <v>-5673216.7999999998</v>
      </c>
      <c r="E67" s="495">
        <v>0</v>
      </c>
      <c r="F67" s="495">
        <v>0</v>
      </c>
      <c r="G67" s="495">
        <v>0</v>
      </c>
      <c r="H67" s="495">
        <v>0</v>
      </c>
      <c r="I67" s="495">
        <v>0</v>
      </c>
      <c r="J67" s="495">
        <v>0</v>
      </c>
      <c r="K67" s="495">
        <v>0</v>
      </c>
      <c r="L67" s="495">
        <v>0</v>
      </c>
      <c r="M67" s="495">
        <v>0</v>
      </c>
      <c r="N67" s="495">
        <v>0</v>
      </c>
      <c r="O67" s="495">
        <v>0</v>
      </c>
      <c r="P67" s="495">
        <v>0</v>
      </c>
      <c r="Q67" s="495">
        <v>0</v>
      </c>
      <c r="R67" s="495">
        <v>0</v>
      </c>
      <c r="S67" s="495">
        <v>0</v>
      </c>
      <c r="T67" s="495">
        <v>0</v>
      </c>
      <c r="U67" s="495">
        <v>0</v>
      </c>
      <c r="V67" s="495">
        <v>0</v>
      </c>
      <c r="W67" s="495">
        <v>0</v>
      </c>
      <c r="X67" s="495">
        <v>0</v>
      </c>
      <c r="Y67" s="495">
        <v>0</v>
      </c>
      <c r="Z67" s="495">
        <v>0</v>
      </c>
      <c r="AA67" s="495">
        <v>0</v>
      </c>
      <c r="AB67" s="495">
        <v>0</v>
      </c>
      <c r="AC67" s="495">
        <v>0</v>
      </c>
      <c r="AD67" s="495">
        <v>0</v>
      </c>
      <c r="AE67" s="501">
        <f t="shared" si="0"/>
        <v>-5673216.7999999998</v>
      </c>
      <c r="AF67" s="495">
        <f t="shared" si="0"/>
        <v>0</v>
      </c>
      <c r="AG67" s="495">
        <f t="shared" si="0"/>
        <v>0</v>
      </c>
    </row>
    <row r="68" spans="1:34" x14ac:dyDescent="0.35">
      <c r="A68" s="482" t="s">
        <v>693</v>
      </c>
      <c r="B68" s="493" t="s">
        <v>503</v>
      </c>
      <c r="C68" s="493" t="s">
        <v>707</v>
      </c>
      <c r="D68" s="501">
        <v>-860916.88</v>
      </c>
      <c r="E68" s="495">
        <v>0</v>
      </c>
      <c r="F68" s="495">
        <v>0</v>
      </c>
      <c r="G68" s="495">
        <v>0</v>
      </c>
      <c r="H68" s="495">
        <v>0</v>
      </c>
      <c r="I68" s="495">
        <v>0</v>
      </c>
      <c r="J68" s="495">
        <v>0</v>
      </c>
      <c r="K68" s="495">
        <v>0</v>
      </c>
      <c r="L68" s="495">
        <v>0</v>
      </c>
      <c r="M68" s="495">
        <v>0</v>
      </c>
      <c r="N68" s="495">
        <v>0</v>
      </c>
      <c r="O68" s="495">
        <v>0</v>
      </c>
      <c r="P68" s="495">
        <v>0</v>
      </c>
      <c r="Q68" s="495">
        <v>0</v>
      </c>
      <c r="R68" s="495">
        <v>0</v>
      </c>
      <c r="S68" s="495">
        <v>0</v>
      </c>
      <c r="T68" s="495">
        <v>0</v>
      </c>
      <c r="U68" s="495">
        <v>0</v>
      </c>
      <c r="V68" s="495">
        <v>0</v>
      </c>
      <c r="W68" s="495">
        <v>0</v>
      </c>
      <c r="X68" s="495">
        <v>0</v>
      </c>
      <c r="Y68" s="495">
        <v>0</v>
      </c>
      <c r="Z68" s="495">
        <v>0</v>
      </c>
      <c r="AA68" s="495">
        <v>0</v>
      </c>
      <c r="AB68" s="495">
        <v>0</v>
      </c>
      <c r="AC68" s="495">
        <v>0</v>
      </c>
      <c r="AD68" s="495">
        <v>0</v>
      </c>
      <c r="AE68" s="501">
        <f t="shared" si="0"/>
        <v>-860916.88</v>
      </c>
      <c r="AF68" s="495">
        <f t="shared" si="0"/>
        <v>0</v>
      </c>
      <c r="AG68" s="495">
        <f t="shared" si="0"/>
        <v>0</v>
      </c>
    </row>
    <row r="69" spans="1:34" s="488" customFormat="1" ht="24" x14ac:dyDescent="0.35">
      <c r="A69" s="489" t="s">
        <v>361</v>
      </c>
      <c r="B69" s="490" t="s">
        <v>708</v>
      </c>
      <c r="C69" s="490"/>
      <c r="D69" s="491">
        <f>SUM(D70:D79)</f>
        <v>0</v>
      </c>
      <c r="E69" s="491">
        <f t="shared" ref="E69:AG69" si="11">SUM(E70:E79)</f>
        <v>0</v>
      </c>
      <c r="F69" s="491">
        <f t="shared" si="11"/>
        <v>0</v>
      </c>
      <c r="G69" s="491">
        <f t="shared" si="11"/>
        <v>0</v>
      </c>
      <c r="H69" s="491">
        <f t="shared" si="11"/>
        <v>0</v>
      </c>
      <c r="I69" s="491">
        <f t="shared" si="11"/>
        <v>0</v>
      </c>
      <c r="J69" s="492">
        <f t="shared" si="11"/>
        <v>-567878.72</v>
      </c>
      <c r="K69" s="491">
        <f t="shared" si="11"/>
        <v>0</v>
      </c>
      <c r="L69" s="491">
        <f t="shared" si="11"/>
        <v>0</v>
      </c>
      <c r="M69" s="491">
        <f t="shared" si="11"/>
        <v>0</v>
      </c>
      <c r="N69" s="491">
        <f t="shared" si="11"/>
        <v>0</v>
      </c>
      <c r="O69" s="491">
        <f t="shared" si="11"/>
        <v>0</v>
      </c>
      <c r="P69" s="491">
        <f t="shared" si="11"/>
        <v>0</v>
      </c>
      <c r="Q69" s="491">
        <f t="shared" si="11"/>
        <v>0</v>
      </c>
      <c r="R69" s="491">
        <f t="shared" si="11"/>
        <v>0</v>
      </c>
      <c r="S69" s="491">
        <f t="shared" si="11"/>
        <v>0</v>
      </c>
      <c r="T69" s="491">
        <f t="shared" si="11"/>
        <v>0</v>
      </c>
      <c r="U69" s="491">
        <f t="shared" si="11"/>
        <v>0</v>
      </c>
      <c r="V69" s="491">
        <f t="shared" si="11"/>
        <v>0</v>
      </c>
      <c r="W69" s="491">
        <f t="shared" si="11"/>
        <v>0</v>
      </c>
      <c r="X69" s="491">
        <f t="shared" si="11"/>
        <v>0</v>
      </c>
      <c r="Y69" s="491">
        <f t="shared" si="11"/>
        <v>0</v>
      </c>
      <c r="Z69" s="491">
        <f t="shared" si="11"/>
        <v>0</v>
      </c>
      <c r="AA69" s="491">
        <f t="shared" si="11"/>
        <v>0</v>
      </c>
      <c r="AB69" s="491">
        <f t="shared" si="11"/>
        <v>0</v>
      </c>
      <c r="AC69" s="491">
        <f t="shared" si="11"/>
        <v>0</v>
      </c>
      <c r="AD69" s="491">
        <f t="shared" si="11"/>
        <v>0</v>
      </c>
      <c r="AE69" s="492">
        <f t="shared" si="11"/>
        <v>-567878.72</v>
      </c>
      <c r="AF69" s="491">
        <f t="shared" si="11"/>
        <v>0</v>
      </c>
      <c r="AG69" s="491">
        <f t="shared" si="11"/>
        <v>0</v>
      </c>
      <c r="AH69" s="488" t="b">
        <v>1</v>
      </c>
    </row>
    <row r="70" spans="1:34" x14ac:dyDescent="0.35">
      <c r="A70" s="482" t="s">
        <v>701</v>
      </c>
      <c r="B70" s="493" t="s">
        <v>503</v>
      </c>
      <c r="C70" s="493" t="s">
        <v>705</v>
      </c>
      <c r="D70" s="495">
        <v>0</v>
      </c>
      <c r="E70" s="495">
        <v>0</v>
      </c>
      <c r="F70" s="495">
        <v>0</v>
      </c>
      <c r="G70" s="495">
        <v>0</v>
      </c>
      <c r="H70" s="495">
        <v>0</v>
      </c>
      <c r="I70" s="495">
        <v>0</v>
      </c>
      <c r="J70" s="501">
        <v>-1677.03</v>
      </c>
      <c r="K70" s="495">
        <v>0</v>
      </c>
      <c r="L70" s="495">
        <v>0</v>
      </c>
      <c r="M70" s="495">
        <v>0</v>
      </c>
      <c r="N70" s="495">
        <v>0</v>
      </c>
      <c r="O70" s="495">
        <v>0</v>
      </c>
      <c r="P70" s="495">
        <v>0</v>
      </c>
      <c r="Q70" s="495">
        <v>0</v>
      </c>
      <c r="R70" s="495">
        <v>0</v>
      </c>
      <c r="S70" s="495">
        <v>0</v>
      </c>
      <c r="T70" s="495">
        <v>0</v>
      </c>
      <c r="U70" s="495">
        <v>0</v>
      </c>
      <c r="V70" s="495">
        <v>0</v>
      </c>
      <c r="W70" s="495">
        <v>0</v>
      </c>
      <c r="X70" s="495">
        <v>0</v>
      </c>
      <c r="Y70" s="495">
        <v>0</v>
      </c>
      <c r="Z70" s="495">
        <v>0</v>
      </c>
      <c r="AA70" s="495">
        <v>0</v>
      </c>
      <c r="AB70" s="495">
        <v>0</v>
      </c>
      <c r="AC70" s="495">
        <v>0</v>
      </c>
      <c r="AD70" s="495">
        <v>0</v>
      </c>
      <c r="AE70" s="501">
        <f t="shared" si="0"/>
        <v>-1677.03</v>
      </c>
      <c r="AF70" s="495">
        <f t="shared" si="0"/>
        <v>0</v>
      </c>
      <c r="AG70" s="495">
        <f t="shared" si="0"/>
        <v>0</v>
      </c>
    </row>
    <row r="71" spans="1:34" x14ac:dyDescent="0.35">
      <c r="A71" s="482" t="s">
        <v>701</v>
      </c>
      <c r="B71" s="493" t="s">
        <v>504</v>
      </c>
      <c r="C71" s="493" t="s">
        <v>705</v>
      </c>
      <c r="D71" s="495">
        <v>0</v>
      </c>
      <c r="E71" s="495">
        <v>0</v>
      </c>
      <c r="F71" s="495">
        <v>0</v>
      </c>
      <c r="G71" s="495">
        <v>0</v>
      </c>
      <c r="H71" s="495">
        <v>0</v>
      </c>
      <c r="I71" s="495">
        <v>0</v>
      </c>
      <c r="J71" s="501">
        <v>-5740.45</v>
      </c>
      <c r="K71" s="495">
        <v>0</v>
      </c>
      <c r="L71" s="495">
        <v>0</v>
      </c>
      <c r="M71" s="495">
        <v>0</v>
      </c>
      <c r="N71" s="495">
        <v>0</v>
      </c>
      <c r="O71" s="495">
        <v>0</v>
      </c>
      <c r="P71" s="495">
        <v>0</v>
      </c>
      <c r="Q71" s="495">
        <v>0</v>
      </c>
      <c r="R71" s="495">
        <v>0</v>
      </c>
      <c r="S71" s="495">
        <v>0</v>
      </c>
      <c r="T71" s="495">
        <v>0</v>
      </c>
      <c r="U71" s="495">
        <v>0</v>
      </c>
      <c r="V71" s="495">
        <v>0</v>
      </c>
      <c r="W71" s="495">
        <v>0</v>
      </c>
      <c r="X71" s="495">
        <v>0</v>
      </c>
      <c r="Y71" s="495">
        <v>0</v>
      </c>
      <c r="Z71" s="495">
        <v>0</v>
      </c>
      <c r="AA71" s="495">
        <v>0</v>
      </c>
      <c r="AB71" s="495">
        <v>0</v>
      </c>
      <c r="AC71" s="495">
        <v>0</v>
      </c>
      <c r="AD71" s="495">
        <v>0</v>
      </c>
      <c r="AE71" s="501">
        <f t="shared" ref="AE71:AG134" si="12">SUM(A71,D71,G71,J71,M71,P71,S71,V71,Y71,AB71)</f>
        <v>-5740.45</v>
      </c>
      <c r="AF71" s="495">
        <f t="shared" si="12"/>
        <v>0</v>
      </c>
      <c r="AG71" s="495">
        <f t="shared" si="12"/>
        <v>0</v>
      </c>
    </row>
    <row r="72" spans="1:34" x14ac:dyDescent="0.35">
      <c r="A72" s="482" t="s">
        <v>700</v>
      </c>
      <c r="B72" s="493" t="s">
        <v>503</v>
      </c>
      <c r="C72" s="493" t="s">
        <v>707</v>
      </c>
      <c r="D72" s="495">
        <v>0</v>
      </c>
      <c r="E72" s="495">
        <v>0</v>
      </c>
      <c r="F72" s="495">
        <v>0</v>
      </c>
      <c r="G72" s="495">
        <v>0</v>
      </c>
      <c r="H72" s="495">
        <v>0</v>
      </c>
      <c r="I72" s="495">
        <v>0</v>
      </c>
      <c r="J72" s="501">
        <v>-186.23</v>
      </c>
      <c r="K72" s="495">
        <v>0</v>
      </c>
      <c r="L72" s="495">
        <v>0</v>
      </c>
      <c r="M72" s="495">
        <v>0</v>
      </c>
      <c r="N72" s="495">
        <v>0</v>
      </c>
      <c r="O72" s="495">
        <v>0</v>
      </c>
      <c r="P72" s="495">
        <v>0</v>
      </c>
      <c r="Q72" s="495">
        <v>0</v>
      </c>
      <c r="R72" s="495">
        <v>0</v>
      </c>
      <c r="S72" s="495">
        <v>0</v>
      </c>
      <c r="T72" s="495">
        <v>0</v>
      </c>
      <c r="U72" s="495">
        <v>0</v>
      </c>
      <c r="V72" s="495">
        <v>0</v>
      </c>
      <c r="W72" s="495">
        <v>0</v>
      </c>
      <c r="X72" s="495">
        <v>0</v>
      </c>
      <c r="Y72" s="495">
        <v>0</v>
      </c>
      <c r="Z72" s="495">
        <v>0</v>
      </c>
      <c r="AA72" s="495">
        <v>0</v>
      </c>
      <c r="AB72" s="495">
        <v>0</v>
      </c>
      <c r="AC72" s="495">
        <v>0</v>
      </c>
      <c r="AD72" s="495">
        <v>0</v>
      </c>
      <c r="AE72" s="501">
        <f t="shared" si="12"/>
        <v>-186.23</v>
      </c>
      <c r="AF72" s="495">
        <f t="shared" si="12"/>
        <v>0</v>
      </c>
      <c r="AG72" s="495">
        <f t="shared" si="12"/>
        <v>0</v>
      </c>
    </row>
    <row r="73" spans="1:34" x14ac:dyDescent="0.35">
      <c r="A73" s="482" t="s">
        <v>699</v>
      </c>
      <c r="B73" s="493" t="s">
        <v>503</v>
      </c>
      <c r="C73" s="493" t="s">
        <v>707</v>
      </c>
      <c r="D73" s="495">
        <v>0</v>
      </c>
      <c r="E73" s="495">
        <v>0</v>
      </c>
      <c r="F73" s="495">
        <v>0</v>
      </c>
      <c r="G73" s="495">
        <v>0</v>
      </c>
      <c r="H73" s="495">
        <v>0</v>
      </c>
      <c r="I73" s="495">
        <v>0</v>
      </c>
      <c r="J73" s="501">
        <v>-245.71</v>
      </c>
      <c r="K73" s="495">
        <v>0</v>
      </c>
      <c r="L73" s="495">
        <v>0</v>
      </c>
      <c r="M73" s="495">
        <v>0</v>
      </c>
      <c r="N73" s="495">
        <v>0</v>
      </c>
      <c r="O73" s="495">
        <v>0</v>
      </c>
      <c r="P73" s="495">
        <v>0</v>
      </c>
      <c r="Q73" s="495">
        <v>0</v>
      </c>
      <c r="R73" s="495">
        <v>0</v>
      </c>
      <c r="S73" s="495">
        <v>0</v>
      </c>
      <c r="T73" s="495">
        <v>0</v>
      </c>
      <c r="U73" s="495">
        <v>0</v>
      </c>
      <c r="V73" s="495">
        <v>0</v>
      </c>
      <c r="W73" s="495">
        <v>0</v>
      </c>
      <c r="X73" s="495">
        <v>0</v>
      </c>
      <c r="Y73" s="495">
        <v>0</v>
      </c>
      <c r="Z73" s="495">
        <v>0</v>
      </c>
      <c r="AA73" s="495">
        <v>0</v>
      </c>
      <c r="AB73" s="495">
        <v>0</v>
      </c>
      <c r="AC73" s="495">
        <v>0</v>
      </c>
      <c r="AD73" s="495">
        <v>0</v>
      </c>
      <c r="AE73" s="501">
        <f t="shared" si="12"/>
        <v>-245.71</v>
      </c>
      <c r="AF73" s="495">
        <f t="shared" si="12"/>
        <v>0</v>
      </c>
      <c r="AG73" s="495">
        <f t="shared" si="12"/>
        <v>0</v>
      </c>
    </row>
    <row r="74" spans="1:34" x14ac:dyDescent="0.35">
      <c r="A74" s="482" t="s">
        <v>698</v>
      </c>
      <c r="B74" s="493" t="s">
        <v>503</v>
      </c>
      <c r="C74" s="493" t="s">
        <v>707</v>
      </c>
      <c r="D74" s="495">
        <v>0</v>
      </c>
      <c r="E74" s="495">
        <v>0</v>
      </c>
      <c r="F74" s="495">
        <v>0</v>
      </c>
      <c r="G74" s="495">
        <v>0</v>
      </c>
      <c r="H74" s="495">
        <v>0</v>
      </c>
      <c r="I74" s="495">
        <v>0</v>
      </c>
      <c r="J74" s="501">
        <v>-1353.96</v>
      </c>
      <c r="K74" s="495">
        <v>0</v>
      </c>
      <c r="L74" s="495">
        <v>0</v>
      </c>
      <c r="M74" s="495">
        <v>0</v>
      </c>
      <c r="N74" s="495">
        <v>0</v>
      </c>
      <c r="O74" s="495">
        <v>0</v>
      </c>
      <c r="P74" s="495">
        <v>0</v>
      </c>
      <c r="Q74" s="495">
        <v>0</v>
      </c>
      <c r="R74" s="495">
        <v>0</v>
      </c>
      <c r="S74" s="495">
        <v>0</v>
      </c>
      <c r="T74" s="495">
        <v>0</v>
      </c>
      <c r="U74" s="495">
        <v>0</v>
      </c>
      <c r="V74" s="495">
        <v>0</v>
      </c>
      <c r="W74" s="495">
        <v>0</v>
      </c>
      <c r="X74" s="495">
        <v>0</v>
      </c>
      <c r="Y74" s="495">
        <v>0</v>
      </c>
      <c r="Z74" s="495">
        <v>0</v>
      </c>
      <c r="AA74" s="495">
        <v>0</v>
      </c>
      <c r="AB74" s="495">
        <v>0</v>
      </c>
      <c r="AC74" s="495">
        <v>0</v>
      </c>
      <c r="AD74" s="495">
        <v>0</v>
      </c>
      <c r="AE74" s="501">
        <f t="shared" si="12"/>
        <v>-1353.96</v>
      </c>
      <c r="AF74" s="495">
        <f t="shared" si="12"/>
        <v>0</v>
      </c>
      <c r="AG74" s="495">
        <f t="shared" si="12"/>
        <v>0</v>
      </c>
    </row>
    <row r="75" spans="1:34" x14ac:dyDescent="0.35">
      <c r="A75" s="482" t="s">
        <v>697</v>
      </c>
      <c r="B75" s="493" t="s">
        <v>503</v>
      </c>
      <c r="C75" s="493" t="s">
        <v>707</v>
      </c>
      <c r="D75" s="495">
        <v>0</v>
      </c>
      <c r="E75" s="495">
        <v>0</v>
      </c>
      <c r="F75" s="495">
        <v>0</v>
      </c>
      <c r="G75" s="495">
        <v>0</v>
      </c>
      <c r="H75" s="495">
        <v>0</v>
      </c>
      <c r="I75" s="495">
        <v>0</v>
      </c>
      <c r="J75" s="501">
        <v>-8567.0300000000007</v>
      </c>
      <c r="K75" s="495">
        <v>0</v>
      </c>
      <c r="L75" s="495">
        <v>0</v>
      </c>
      <c r="M75" s="495">
        <v>0</v>
      </c>
      <c r="N75" s="495">
        <v>0</v>
      </c>
      <c r="O75" s="495">
        <v>0</v>
      </c>
      <c r="P75" s="495">
        <v>0</v>
      </c>
      <c r="Q75" s="495">
        <v>0</v>
      </c>
      <c r="R75" s="495">
        <v>0</v>
      </c>
      <c r="S75" s="495">
        <v>0</v>
      </c>
      <c r="T75" s="495">
        <v>0</v>
      </c>
      <c r="U75" s="495">
        <v>0</v>
      </c>
      <c r="V75" s="495">
        <v>0</v>
      </c>
      <c r="W75" s="495">
        <v>0</v>
      </c>
      <c r="X75" s="495">
        <v>0</v>
      </c>
      <c r="Y75" s="495">
        <v>0</v>
      </c>
      <c r="Z75" s="495">
        <v>0</v>
      </c>
      <c r="AA75" s="495">
        <v>0</v>
      </c>
      <c r="AB75" s="495">
        <v>0</v>
      </c>
      <c r="AC75" s="495">
        <v>0</v>
      </c>
      <c r="AD75" s="495">
        <v>0</v>
      </c>
      <c r="AE75" s="501">
        <f t="shared" si="12"/>
        <v>-8567.0300000000007</v>
      </c>
      <c r="AF75" s="495">
        <f t="shared" si="12"/>
        <v>0</v>
      </c>
      <c r="AG75" s="495">
        <f t="shared" si="12"/>
        <v>0</v>
      </c>
    </row>
    <row r="76" spans="1:34" x14ac:dyDescent="0.35">
      <c r="A76" s="482" t="s">
        <v>696</v>
      </c>
      <c r="B76" s="493" t="s">
        <v>503</v>
      </c>
      <c r="C76" s="493" t="s">
        <v>707</v>
      </c>
      <c r="D76" s="495">
        <v>0</v>
      </c>
      <c r="E76" s="495">
        <v>0</v>
      </c>
      <c r="F76" s="495">
        <v>0</v>
      </c>
      <c r="G76" s="495">
        <v>0</v>
      </c>
      <c r="H76" s="495">
        <v>0</v>
      </c>
      <c r="I76" s="495">
        <v>0</v>
      </c>
      <c r="J76" s="501">
        <v>-1193.0899999999999</v>
      </c>
      <c r="K76" s="495">
        <v>0</v>
      </c>
      <c r="L76" s="495">
        <v>0</v>
      </c>
      <c r="M76" s="495">
        <v>0</v>
      </c>
      <c r="N76" s="495">
        <v>0</v>
      </c>
      <c r="O76" s="495">
        <v>0</v>
      </c>
      <c r="P76" s="495">
        <v>0</v>
      </c>
      <c r="Q76" s="495">
        <v>0</v>
      </c>
      <c r="R76" s="495">
        <v>0</v>
      </c>
      <c r="S76" s="495">
        <v>0</v>
      </c>
      <c r="T76" s="495">
        <v>0</v>
      </c>
      <c r="U76" s="495">
        <v>0</v>
      </c>
      <c r="V76" s="495">
        <v>0</v>
      </c>
      <c r="W76" s="495">
        <v>0</v>
      </c>
      <c r="X76" s="495">
        <v>0</v>
      </c>
      <c r="Y76" s="495">
        <v>0</v>
      </c>
      <c r="Z76" s="495">
        <v>0</v>
      </c>
      <c r="AA76" s="495">
        <v>0</v>
      </c>
      <c r="AB76" s="495">
        <v>0</v>
      </c>
      <c r="AC76" s="495">
        <v>0</v>
      </c>
      <c r="AD76" s="495">
        <v>0</v>
      </c>
      <c r="AE76" s="501">
        <f t="shared" si="12"/>
        <v>-1193.0899999999999</v>
      </c>
      <c r="AF76" s="495">
        <f t="shared" si="12"/>
        <v>0</v>
      </c>
      <c r="AG76" s="495">
        <f t="shared" si="12"/>
        <v>0</v>
      </c>
    </row>
    <row r="77" spans="1:34" x14ac:dyDescent="0.35">
      <c r="A77" s="482" t="s">
        <v>695</v>
      </c>
      <c r="B77" s="493" t="s">
        <v>503</v>
      </c>
      <c r="C77" s="493" t="s">
        <v>707</v>
      </c>
      <c r="D77" s="495">
        <v>0</v>
      </c>
      <c r="E77" s="495">
        <v>0</v>
      </c>
      <c r="F77" s="495">
        <v>0</v>
      </c>
      <c r="G77" s="495">
        <v>0</v>
      </c>
      <c r="H77" s="495">
        <v>0</v>
      </c>
      <c r="I77" s="495">
        <v>0</v>
      </c>
      <c r="J77" s="501">
        <v>-46282.369999999995</v>
      </c>
      <c r="K77" s="495">
        <v>0</v>
      </c>
      <c r="L77" s="495">
        <v>0</v>
      </c>
      <c r="M77" s="495">
        <v>0</v>
      </c>
      <c r="N77" s="495">
        <v>0</v>
      </c>
      <c r="O77" s="495">
        <v>0</v>
      </c>
      <c r="P77" s="495">
        <v>0</v>
      </c>
      <c r="Q77" s="495">
        <v>0</v>
      </c>
      <c r="R77" s="495">
        <v>0</v>
      </c>
      <c r="S77" s="495">
        <v>0</v>
      </c>
      <c r="T77" s="495">
        <v>0</v>
      </c>
      <c r="U77" s="495">
        <v>0</v>
      </c>
      <c r="V77" s="495">
        <v>0</v>
      </c>
      <c r="W77" s="495">
        <v>0</v>
      </c>
      <c r="X77" s="495">
        <v>0</v>
      </c>
      <c r="Y77" s="495">
        <v>0</v>
      </c>
      <c r="Z77" s="495">
        <v>0</v>
      </c>
      <c r="AA77" s="495">
        <v>0</v>
      </c>
      <c r="AB77" s="495">
        <v>0</v>
      </c>
      <c r="AC77" s="495">
        <v>0</v>
      </c>
      <c r="AD77" s="495">
        <v>0</v>
      </c>
      <c r="AE77" s="501">
        <f t="shared" si="12"/>
        <v>-46282.369999999995</v>
      </c>
      <c r="AF77" s="495">
        <f t="shared" si="12"/>
        <v>0</v>
      </c>
      <c r="AG77" s="495">
        <f t="shared" si="12"/>
        <v>0</v>
      </c>
    </row>
    <row r="78" spans="1:34" x14ac:dyDescent="0.35">
      <c r="A78" s="482" t="s">
        <v>694</v>
      </c>
      <c r="B78" s="493" t="s">
        <v>503</v>
      </c>
      <c r="C78" s="493" t="s">
        <v>707</v>
      </c>
      <c r="D78" s="495">
        <v>0</v>
      </c>
      <c r="E78" s="495">
        <v>0</v>
      </c>
      <c r="F78" s="495">
        <v>0</v>
      </c>
      <c r="G78" s="495">
        <v>0</v>
      </c>
      <c r="H78" s="495">
        <v>0</v>
      </c>
      <c r="I78" s="495">
        <v>0</v>
      </c>
      <c r="J78" s="501">
        <v>-112496</v>
      </c>
      <c r="K78" s="495">
        <v>0</v>
      </c>
      <c r="L78" s="495">
        <v>0</v>
      </c>
      <c r="M78" s="495">
        <v>0</v>
      </c>
      <c r="N78" s="495">
        <v>0</v>
      </c>
      <c r="O78" s="495">
        <v>0</v>
      </c>
      <c r="P78" s="495">
        <v>0</v>
      </c>
      <c r="Q78" s="495">
        <v>0</v>
      </c>
      <c r="R78" s="495">
        <v>0</v>
      </c>
      <c r="S78" s="495">
        <v>0</v>
      </c>
      <c r="T78" s="495">
        <v>0</v>
      </c>
      <c r="U78" s="495">
        <v>0</v>
      </c>
      <c r="V78" s="495">
        <v>0</v>
      </c>
      <c r="W78" s="495">
        <v>0</v>
      </c>
      <c r="X78" s="495">
        <v>0</v>
      </c>
      <c r="Y78" s="495">
        <v>0</v>
      </c>
      <c r="Z78" s="495">
        <v>0</v>
      </c>
      <c r="AA78" s="495">
        <v>0</v>
      </c>
      <c r="AB78" s="495">
        <v>0</v>
      </c>
      <c r="AC78" s="495">
        <v>0</v>
      </c>
      <c r="AD78" s="495">
        <v>0</v>
      </c>
      <c r="AE78" s="501">
        <f t="shared" si="12"/>
        <v>-112496</v>
      </c>
      <c r="AF78" s="495">
        <f t="shared" si="12"/>
        <v>0</v>
      </c>
      <c r="AG78" s="495">
        <f t="shared" si="12"/>
        <v>0</v>
      </c>
    </row>
    <row r="79" spans="1:34" x14ac:dyDescent="0.35">
      <c r="A79" s="482" t="s">
        <v>693</v>
      </c>
      <c r="B79" s="493" t="s">
        <v>503</v>
      </c>
      <c r="C79" s="493" t="s">
        <v>707</v>
      </c>
      <c r="D79" s="495">
        <v>0</v>
      </c>
      <c r="E79" s="495">
        <v>0</v>
      </c>
      <c r="F79" s="495">
        <v>0</v>
      </c>
      <c r="G79" s="495">
        <v>0</v>
      </c>
      <c r="H79" s="495">
        <v>0</v>
      </c>
      <c r="I79" s="495">
        <v>0</v>
      </c>
      <c r="J79" s="501">
        <v>-390136.85000000003</v>
      </c>
      <c r="K79" s="495">
        <v>0</v>
      </c>
      <c r="L79" s="495">
        <v>0</v>
      </c>
      <c r="M79" s="495">
        <v>0</v>
      </c>
      <c r="N79" s="495">
        <v>0</v>
      </c>
      <c r="O79" s="495">
        <v>0</v>
      </c>
      <c r="P79" s="495">
        <v>0</v>
      </c>
      <c r="Q79" s="495">
        <v>0</v>
      </c>
      <c r="R79" s="495">
        <v>0</v>
      </c>
      <c r="S79" s="495">
        <v>0</v>
      </c>
      <c r="T79" s="495">
        <v>0</v>
      </c>
      <c r="U79" s="495">
        <v>0</v>
      </c>
      <c r="V79" s="495">
        <v>0</v>
      </c>
      <c r="W79" s="495">
        <v>0</v>
      </c>
      <c r="X79" s="495">
        <v>0</v>
      </c>
      <c r="Y79" s="495">
        <v>0</v>
      </c>
      <c r="Z79" s="495">
        <v>0</v>
      </c>
      <c r="AA79" s="495">
        <v>0</v>
      </c>
      <c r="AB79" s="495">
        <v>0</v>
      </c>
      <c r="AC79" s="495">
        <v>0</v>
      </c>
      <c r="AD79" s="495">
        <v>0</v>
      </c>
      <c r="AE79" s="501">
        <f t="shared" si="12"/>
        <v>-390136.85000000003</v>
      </c>
      <c r="AF79" s="495">
        <f t="shared" si="12"/>
        <v>0</v>
      </c>
      <c r="AG79" s="495">
        <f t="shared" si="12"/>
        <v>0</v>
      </c>
    </row>
    <row r="80" spans="1:34" s="488" customFormat="1" x14ac:dyDescent="0.35">
      <c r="A80" s="484" t="s">
        <v>357</v>
      </c>
      <c r="B80" s="485" t="s">
        <v>503</v>
      </c>
      <c r="C80" s="485"/>
      <c r="D80" s="486">
        <f>SUM(D81:D89)</f>
        <v>59549055.329999991</v>
      </c>
      <c r="E80" s="486">
        <f t="shared" ref="E80:AG80" si="13">SUM(E81:E89)</f>
        <v>0</v>
      </c>
      <c r="F80" s="486">
        <f t="shared" si="13"/>
        <v>0</v>
      </c>
      <c r="G80" s="486">
        <f t="shared" si="13"/>
        <v>0</v>
      </c>
      <c r="H80" s="486">
        <f t="shared" si="13"/>
        <v>0</v>
      </c>
      <c r="I80" s="486">
        <f t="shared" si="13"/>
        <v>0</v>
      </c>
      <c r="J80" s="486">
        <f t="shared" si="13"/>
        <v>0</v>
      </c>
      <c r="K80" s="486">
        <f t="shared" si="13"/>
        <v>0</v>
      </c>
      <c r="L80" s="486">
        <f t="shared" si="13"/>
        <v>0</v>
      </c>
      <c r="M80" s="486">
        <f t="shared" si="13"/>
        <v>0</v>
      </c>
      <c r="N80" s="486">
        <f t="shared" si="13"/>
        <v>0</v>
      </c>
      <c r="O80" s="486">
        <f t="shared" si="13"/>
        <v>0</v>
      </c>
      <c r="P80" s="486">
        <f t="shared" si="13"/>
        <v>0</v>
      </c>
      <c r="Q80" s="486">
        <f t="shared" si="13"/>
        <v>0</v>
      </c>
      <c r="R80" s="486">
        <f t="shared" si="13"/>
        <v>0</v>
      </c>
      <c r="S80" s="486">
        <f t="shared" si="13"/>
        <v>0</v>
      </c>
      <c r="T80" s="486">
        <f t="shared" si="13"/>
        <v>0</v>
      </c>
      <c r="U80" s="486">
        <f t="shared" si="13"/>
        <v>0</v>
      </c>
      <c r="V80" s="486">
        <f t="shared" si="13"/>
        <v>0</v>
      </c>
      <c r="W80" s="486">
        <f t="shared" si="13"/>
        <v>0</v>
      </c>
      <c r="X80" s="486">
        <f t="shared" si="13"/>
        <v>0</v>
      </c>
      <c r="Y80" s="486">
        <f t="shared" si="13"/>
        <v>4991400.0700000031</v>
      </c>
      <c r="Z80" s="486">
        <f t="shared" si="13"/>
        <v>0</v>
      </c>
      <c r="AA80" s="486">
        <f t="shared" si="13"/>
        <v>0</v>
      </c>
      <c r="AB80" s="486">
        <f t="shared" si="13"/>
        <v>0</v>
      </c>
      <c r="AC80" s="486">
        <f t="shared" si="13"/>
        <v>0</v>
      </c>
      <c r="AD80" s="486">
        <f t="shared" si="13"/>
        <v>0</v>
      </c>
      <c r="AE80" s="486">
        <f t="shared" si="13"/>
        <v>64540455.399999999</v>
      </c>
      <c r="AF80" s="486">
        <f t="shared" si="13"/>
        <v>0</v>
      </c>
      <c r="AG80" s="486">
        <f t="shared" si="13"/>
        <v>0</v>
      </c>
      <c r="AH80" s="488" t="b">
        <v>1</v>
      </c>
    </row>
    <row r="81" spans="1:34" x14ac:dyDescent="0.35">
      <c r="A81" s="482" t="s">
        <v>701</v>
      </c>
      <c r="B81" s="493" t="s">
        <v>503</v>
      </c>
      <c r="C81" s="493" t="s">
        <v>705</v>
      </c>
      <c r="D81" s="494">
        <v>59203049.539999999</v>
      </c>
      <c r="E81" s="495">
        <v>0</v>
      </c>
      <c r="F81" s="495">
        <v>0</v>
      </c>
      <c r="G81" s="495">
        <v>0</v>
      </c>
      <c r="H81" s="495">
        <v>0</v>
      </c>
      <c r="I81" s="495">
        <v>0</v>
      </c>
      <c r="J81" s="495">
        <v>0</v>
      </c>
      <c r="K81" s="495">
        <v>0</v>
      </c>
      <c r="L81" s="495">
        <v>0</v>
      </c>
      <c r="M81" s="495">
        <v>0</v>
      </c>
      <c r="N81" s="495">
        <v>0</v>
      </c>
      <c r="O81" s="495">
        <v>0</v>
      </c>
      <c r="P81" s="495">
        <v>0</v>
      </c>
      <c r="Q81" s="495">
        <v>0</v>
      </c>
      <c r="R81" s="495">
        <v>0</v>
      </c>
      <c r="S81" s="495">
        <v>0</v>
      </c>
      <c r="T81" s="495">
        <v>0</v>
      </c>
      <c r="U81" s="495">
        <v>0</v>
      </c>
      <c r="V81" s="495">
        <v>0</v>
      </c>
      <c r="W81" s="495">
        <v>0</v>
      </c>
      <c r="X81" s="495">
        <v>0</v>
      </c>
      <c r="Y81" s="494">
        <v>4940092.8100000024</v>
      </c>
      <c r="Z81" s="495">
        <v>0</v>
      </c>
      <c r="AA81" s="495">
        <v>0</v>
      </c>
      <c r="AB81" s="495">
        <v>0</v>
      </c>
      <c r="AC81" s="495">
        <v>0</v>
      </c>
      <c r="AD81" s="495">
        <v>0</v>
      </c>
      <c r="AE81" s="501">
        <f t="shared" si="12"/>
        <v>64143142.350000001</v>
      </c>
      <c r="AF81" s="495">
        <f t="shared" si="12"/>
        <v>0</v>
      </c>
      <c r="AG81" s="495">
        <f t="shared" si="12"/>
        <v>0</v>
      </c>
    </row>
    <row r="82" spans="1:34" x14ac:dyDescent="0.35">
      <c r="A82" s="482" t="s">
        <v>700</v>
      </c>
      <c r="B82" s="493" t="s">
        <v>503</v>
      </c>
      <c r="C82" s="493" t="s">
        <v>707</v>
      </c>
      <c r="D82" s="494">
        <v>41584.230000000003</v>
      </c>
      <c r="E82" s="495">
        <v>0</v>
      </c>
      <c r="F82" s="495">
        <v>0</v>
      </c>
      <c r="G82" s="495">
        <v>0</v>
      </c>
      <c r="H82" s="495">
        <v>0</v>
      </c>
      <c r="I82" s="495">
        <v>0</v>
      </c>
      <c r="J82" s="495">
        <v>0</v>
      </c>
      <c r="K82" s="495">
        <v>0</v>
      </c>
      <c r="L82" s="495">
        <v>0</v>
      </c>
      <c r="M82" s="495">
        <v>0</v>
      </c>
      <c r="N82" s="495">
        <v>0</v>
      </c>
      <c r="O82" s="495">
        <v>0</v>
      </c>
      <c r="P82" s="495">
        <v>0</v>
      </c>
      <c r="Q82" s="495">
        <v>0</v>
      </c>
      <c r="R82" s="495">
        <v>0</v>
      </c>
      <c r="S82" s="495">
        <v>0</v>
      </c>
      <c r="T82" s="495">
        <v>0</v>
      </c>
      <c r="U82" s="495">
        <v>0</v>
      </c>
      <c r="V82" s="495">
        <v>0</v>
      </c>
      <c r="W82" s="495">
        <v>0</v>
      </c>
      <c r="X82" s="495">
        <v>0</v>
      </c>
      <c r="Y82" s="494">
        <v>35971.610000000008</v>
      </c>
      <c r="Z82" s="495">
        <v>0</v>
      </c>
      <c r="AA82" s="495">
        <v>0</v>
      </c>
      <c r="AB82" s="495">
        <v>0</v>
      </c>
      <c r="AC82" s="495">
        <v>0</v>
      </c>
      <c r="AD82" s="495">
        <v>0</v>
      </c>
      <c r="AE82" s="501">
        <f t="shared" si="12"/>
        <v>77555.840000000011</v>
      </c>
      <c r="AF82" s="495">
        <f t="shared" si="12"/>
        <v>0</v>
      </c>
      <c r="AG82" s="495">
        <f t="shared" si="12"/>
        <v>0</v>
      </c>
    </row>
    <row r="83" spans="1:34" x14ac:dyDescent="0.35">
      <c r="A83" s="482" t="s">
        <v>699</v>
      </c>
      <c r="B83" s="493" t="s">
        <v>503</v>
      </c>
      <c r="C83" s="493" t="s">
        <v>707</v>
      </c>
      <c r="D83" s="494">
        <v>0</v>
      </c>
      <c r="E83" s="495">
        <v>0</v>
      </c>
      <c r="F83" s="495">
        <v>0</v>
      </c>
      <c r="G83" s="495">
        <v>0</v>
      </c>
      <c r="H83" s="495">
        <v>0</v>
      </c>
      <c r="I83" s="495">
        <v>0</v>
      </c>
      <c r="J83" s="495">
        <v>0</v>
      </c>
      <c r="K83" s="495">
        <v>0</v>
      </c>
      <c r="L83" s="495">
        <v>0</v>
      </c>
      <c r="M83" s="495">
        <v>0</v>
      </c>
      <c r="N83" s="495">
        <v>0</v>
      </c>
      <c r="O83" s="495">
        <v>0</v>
      </c>
      <c r="P83" s="495">
        <v>0</v>
      </c>
      <c r="Q83" s="495">
        <v>0</v>
      </c>
      <c r="R83" s="495">
        <v>0</v>
      </c>
      <c r="S83" s="495">
        <v>0</v>
      </c>
      <c r="T83" s="495">
        <v>0</v>
      </c>
      <c r="U83" s="495">
        <v>0</v>
      </c>
      <c r="V83" s="495">
        <v>0</v>
      </c>
      <c r="W83" s="495">
        <v>0</v>
      </c>
      <c r="X83" s="495">
        <v>0</v>
      </c>
      <c r="Y83" s="494">
        <v>64.240000000000009</v>
      </c>
      <c r="Z83" s="495">
        <v>0</v>
      </c>
      <c r="AA83" s="495">
        <v>0</v>
      </c>
      <c r="AB83" s="495">
        <v>0</v>
      </c>
      <c r="AC83" s="495">
        <v>0</v>
      </c>
      <c r="AD83" s="495">
        <v>0</v>
      </c>
      <c r="AE83" s="501">
        <f t="shared" si="12"/>
        <v>64.240000000000009</v>
      </c>
      <c r="AF83" s="495">
        <f t="shared" si="12"/>
        <v>0</v>
      </c>
      <c r="AG83" s="495">
        <f t="shared" si="12"/>
        <v>0</v>
      </c>
    </row>
    <row r="84" spans="1:34" x14ac:dyDescent="0.35">
      <c r="A84" s="482" t="s">
        <v>698</v>
      </c>
      <c r="B84" s="493" t="s">
        <v>503</v>
      </c>
      <c r="C84" s="493" t="s">
        <v>707</v>
      </c>
      <c r="D84" s="494">
        <v>0</v>
      </c>
      <c r="E84" s="495">
        <v>0</v>
      </c>
      <c r="F84" s="495">
        <v>0</v>
      </c>
      <c r="G84" s="495">
        <v>0</v>
      </c>
      <c r="H84" s="495">
        <v>0</v>
      </c>
      <c r="I84" s="495">
        <v>0</v>
      </c>
      <c r="J84" s="495">
        <v>0</v>
      </c>
      <c r="K84" s="495">
        <v>0</v>
      </c>
      <c r="L84" s="495">
        <v>0</v>
      </c>
      <c r="M84" s="495">
        <v>0</v>
      </c>
      <c r="N84" s="495">
        <v>0</v>
      </c>
      <c r="O84" s="495">
        <v>0</v>
      </c>
      <c r="P84" s="495">
        <v>0</v>
      </c>
      <c r="Q84" s="495">
        <v>0</v>
      </c>
      <c r="R84" s="495">
        <v>0</v>
      </c>
      <c r="S84" s="495">
        <v>0</v>
      </c>
      <c r="T84" s="495">
        <v>0</v>
      </c>
      <c r="U84" s="495">
        <v>0</v>
      </c>
      <c r="V84" s="495">
        <v>0</v>
      </c>
      <c r="W84" s="495">
        <v>0</v>
      </c>
      <c r="X84" s="495">
        <v>0</v>
      </c>
      <c r="Y84" s="494">
        <v>5.25</v>
      </c>
      <c r="Z84" s="495">
        <v>0</v>
      </c>
      <c r="AA84" s="495">
        <v>0</v>
      </c>
      <c r="AB84" s="495">
        <v>0</v>
      </c>
      <c r="AC84" s="495">
        <v>0</v>
      </c>
      <c r="AD84" s="495">
        <v>0</v>
      </c>
      <c r="AE84" s="501">
        <f t="shared" si="12"/>
        <v>5.25</v>
      </c>
      <c r="AF84" s="495">
        <f t="shared" si="12"/>
        <v>0</v>
      </c>
      <c r="AG84" s="495">
        <f t="shared" si="12"/>
        <v>0</v>
      </c>
    </row>
    <row r="85" spans="1:34" x14ac:dyDescent="0.35">
      <c r="A85" s="482" t="s">
        <v>697</v>
      </c>
      <c r="B85" s="493" t="s">
        <v>503</v>
      </c>
      <c r="C85" s="493" t="s">
        <v>707</v>
      </c>
      <c r="D85" s="494">
        <v>6130.87</v>
      </c>
      <c r="E85" s="495">
        <v>0</v>
      </c>
      <c r="F85" s="495">
        <v>0</v>
      </c>
      <c r="G85" s="495">
        <v>0</v>
      </c>
      <c r="H85" s="495">
        <v>0</v>
      </c>
      <c r="I85" s="495">
        <v>0</v>
      </c>
      <c r="J85" s="495">
        <v>0</v>
      </c>
      <c r="K85" s="495">
        <v>0</v>
      </c>
      <c r="L85" s="495">
        <v>0</v>
      </c>
      <c r="M85" s="495">
        <v>0</v>
      </c>
      <c r="N85" s="495">
        <v>0</v>
      </c>
      <c r="O85" s="495">
        <v>0</v>
      </c>
      <c r="P85" s="495">
        <v>0</v>
      </c>
      <c r="Q85" s="495">
        <v>0</v>
      </c>
      <c r="R85" s="495">
        <v>0</v>
      </c>
      <c r="S85" s="495">
        <v>0</v>
      </c>
      <c r="T85" s="495">
        <v>0</v>
      </c>
      <c r="U85" s="495">
        <v>0</v>
      </c>
      <c r="V85" s="495">
        <v>0</v>
      </c>
      <c r="W85" s="495">
        <v>0</v>
      </c>
      <c r="X85" s="495">
        <v>0</v>
      </c>
      <c r="Y85" s="494">
        <v>0</v>
      </c>
      <c r="Z85" s="495">
        <v>0</v>
      </c>
      <c r="AA85" s="495">
        <v>0</v>
      </c>
      <c r="AB85" s="495">
        <v>0</v>
      </c>
      <c r="AC85" s="495">
        <v>0</v>
      </c>
      <c r="AD85" s="495">
        <v>0</v>
      </c>
      <c r="AE85" s="501">
        <f t="shared" si="12"/>
        <v>6130.87</v>
      </c>
      <c r="AF85" s="495">
        <f t="shared" si="12"/>
        <v>0</v>
      </c>
      <c r="AG85" s="495">
        <f t="shared" si="12"/>
        <v>0</v>
      </c>
    </row>
    <row r="86" spans="1:34" x14ac:dyDescent="0.35">
      <c r="A86" s="482" t="s">
        <v>696</v>
      </c>
      <c r="B86" s="493" t="s">
        <v>503</v>
      </c>
      <c r="C86" s="493" t="s">
        <v>707</v>
      </c>
      <c r="D86" s="494">
        <v>0</v>
      </c>
      <c r="E86" s="495">
        <v>0</v>
      </c>
      <c r="F86" s="495">
        <v>0</v>
      </c>
      <c r="G86" s="495">
        <v>0</v>
      </c>
      <c r="H86" s="495">
        <v>0</v>
      </c>
      <c r="I86" s="495">
        <v>0</v>
      </c>
      <c r="J86" s="495">
        <v>0</v>
      </c>
      <c r="K86" s="495">
        <v>0</v>
      </c>
      <c r="L86" s="495">
        <v>0</v>
      </c>
      <c r="M86" s="495">
        <v>0</v>
      </c>
      <c r="N86" s="495">
        <v>0</v>
      </c>
      <c r="O86" s="495">
        <v>0</v>
      </c>
      <c r="P86" s="495">
        <v>0</v>
      </c>
      <c r="Q86" s="495">
        <v>0</v>
      </c>
      <c r="R86" s="495">
        <v>0</v>
      </c>
      <c r="S86" s="495">
        <v>0</v>
      </c>
      <c r="T86" s="495">
        <v>0</v>
      </c>
      <c r="U86" s="495">
        <v>0</v>
      </c>
      <c r="V86" s="495">
        <v>0</v>
      </c>
      <c r="W86" s="495">
        <v>0</v>
      </c>
      <c r="X86" s="495">
        <v>0</v>
      </c>
      <c r="Y86" s="494">
        <v>925.51</v>
      </c>
      <c r="Z86" s="495">
        <v>0</v>
      </c>
      <c r="AA86" s="495">
        <v>0</v>
      </c>
      <c r="AB86" s="495">
        <v>0</v>
      </c>
      <c r="AC86" s="495">
        <v>0</v>
      </c>
      <c r="AD86" s="495">
        <v>0</v>
      </c>
      <c r="AE86" s="501">
        <f t="shared" si="12"/>
        <v>925.51</v>
      </c>
      <c r="AF86" s="495">
        <f t="shared" si="12"/>
        <v>0</v>
      </c>
      <c r="AG86" s="495">
        <f t="shared" si="12"/>
        <v>0</v>
      </c>
    </row>
    <row r="87" spans="1:34" x14ac:dyDescent="0.35">
      <c r="A87" s="482" t="s">
        <v>695</v>
      </c>
      <c r="B87" s="493" t="s">
        <v>503</v>
      </c>
      <c r="C87" s="493" t="s">
        <v>707</v>
      </c>
      <c r="D87" s="494">
        <v>0</v>
      </c>
      <c r="E87" s="495">
        <v>0</v>
      </c>
      <c r="F87" s="495">
        <v>0</v>
      </c>
      <c r="G87" s="495">
        <v>0</v>
      </c>
      <c r="H87" s="495">
        <v>0</v>
      </c>
      <c r="I87" s="495">
        <v>0</v>
      </c>
      <c r="J87" s="495">
        <v>0</v>
      </c>
      <c r="K87" s="495">
        <v>0</v>
      </c>
      <c r="L87" s="495">
        <v>0</v>
      </c>
      <c r="M87" s="495">
        <v>0</v>
      </c>
      <c r="N87" s="495">
        <v>0</v>
      </c>
      <c r="O87" s="495">
        <v>0</v>
      </c>
      <c r="P87" s="495">
        <v>0</v>
      </c>
      <c r="Q87" s="495">
        <v>0</v>
      </c>
      <c r="R87" s="495">
        <v>0</v>
      </c>
      <c r="S87" s="495">
        <v>0</v>
      </c>
      <c r="T87" s="495">
        <v>0</v>
      </c>
      <c r="U87" s="495">
        <v>0</v>
      </c>
      <c r="V87" s="495">
        <v>0</v>
      </c>
      <c r="W87" s="495">
        <v>0</v>
      </c>
      <c r="X87" s="495">
        <v>0</v>
      </c>
      <c r="Y87" s="494">
        <v>8952.8699999999972</v>
      </c>
      <c r="Z87" s="495">
        <v>0</v>
      </c>
      <c r="AA87" s="495">
        <v>0</v>
      </c>
      <c r="AB87" s="495">
        <v>0</v>
      </c>
      <c r="AC87" s="495">
        <v>0</v>
      </c>
      <c r="AD87" s="495">
        <v>0</v>
      </c>
      <c r="AE87" s="501">
        <f t="shared" si="12"/>
        <v>8952.8699999999972</v>
      </c>
      <c r="AF87" s="495">
        <f t="shared" si="12"/>
        <v>0</v>
      </c>
      <c r="AG87" s="495">
        <f t="shared" si="12"/>
        <v>0</v>
      </c>
    </row>
    <row r="88" spans="1:34" x14ac:dyDescent="0.35">
      <c r="A88" s="482" t="s">
        <v>694</v>
      </c>
      <c r="B88" s="493" t="s">
        <v>503</v>
      </c>
      <c r="C88" s="493" t="s">
        <v>707</v>
      </c>
      <c r="D88" s="494">
        <v>298290.69</v>
      </c>
      <c r="E88" s="495">
        <v>0</v>
      </c>
      <c r="F88" s="495">
        <v>0</v>
      </c>
      <c r="G88" s="495">
        <v>0</v>
      </c>
      <c r="H88" s="495">
        <v>0</v>
      </c>
      <c r="I88" s="495">
        <v>0</v>
      </c>
      <c r="J88" s="495">
        <v>0</v>
      </c>
      <c r="K88" s="495">
        <v>0</v>
      </c>
      <c r="L88" s="495">
        <v>0</v>
      </c>
      <c r="M88" s="495">
        <v>0</v>
      </c>
      <c r="N88" s="495">
        <v>0</v>
      </c>
      <c r="O88" s="495">
        <v>0</v>
      </c>
      <c r="P88" s="495">
        <v>0</v>
      </c>
      <c r="Q88" s="495">
        <v>0</v>
      </c>
      <c r="R88" s="495">
        <v>0</v>
      </c>
      <c r="S88" s="495">
        <v>0</v>
      </c>
      <c r="T88" s="495">
        <v>0</v>
      </c>
      <c r="U88" s="495">
        <v>0</v>
      </c>
      <c r="V88" s="495">
        <v>0</v>
      </c>
      <c r="W88" s="495">
        <v>0</v>
      </c>
      <c r="X88" s="495">
        <v>0</v>
      </c>
      <c r="Y88" s="494">
        <v>5387.78</v>
      </c>
      <c r="Z88" s="495">
        <v>0</v>
      </c>
      <c r="AA88" s="495">
        <v>0</v>
      </c>
      <c r="AB88" s="495">
        <v>0</v>
      </c>
      <c r="AC88" s="495">
        <v>0</v>
      </c>
      <c r="AD88" s="495">
        <v>0</v>
      </c>
      <c r="AE88" s="501">
        <f t="shared" si="12"/>
        <v>303678.47000000003</v>
      </c>
      <c r="AF88" s="495">
        <f t="shared" si="12"/>
        <v>0</v>
      </c>
      <c r="AG88" s="495">
        <f t="shared" si="12"/>
        <v>0</v>
      </c>
    </row>
    <row r="89" spans="1:34" x14ac:dyDescent="0.35">
      <c r="A89" s="482" t="s">
        <v>693</v>
      </c>
      <c r="B89" s="493" t="s">
        <v>503</v>
      </c>
      <c r="C89" s="493" t="s">
        <v>707</v>
      </c>
      <c r="D89" s="494">
        <v>0</v>
      </c>
      <c r="E89" s="495">
        <v>0</v>
      </c>
      <c r="F89" s="495">
        <v>0</v>
      </c>
      <c r="G89" s="495">
        <v>0</v>
      </c>
      <c r="H89" s="495">
        <v>0</v>
      </c>
      <c r="I89" s="495">
        <v>0</v>
      </c>
      <c r="J89" s="495">
        <v>0</v>
      </c>
      <c r="K89" s="495">
        <v>0</v>
      </c>
      <c r="L89" s="495">
        <v>0</v>
      </c>
      <c r="M89" s="495">
        <v>0</v>
      </c>
      <c r="N89" s="495">
        <v>0</v>
      </c>
      <c r="O89" s="495">
        <v>0</v>
      </c>
      <c r="P89" s="495">
        <v>0</v>
      </c>
      <c r="Q89" s="495">
        <v>0</v>
      </c>
      <c r="R89" s="495">
        <v>0</v>
      </c>
      <c r="S89" s="495">
        <v>0</v>
      </c>
      <c r="T89" s="495">
        <v>0</v>
      </c>
      <c r="U89" s="495">
        <v>0</v>
      </c>
      <c r="V89" s="495">
        <v>0</v>
      </c>
      <c r="W89" s="495">
        <v>0</v>
      </c>
      <c r="X89" s="495">
        <v>0</v>
      </c>
      <c r="Y89" s="494">
        <v>0</v>
      </c>
      <c r="Z89" s="495">
        <v>0</v>
      </c>
      <c r="AA89" s="495">
        <v>0</v>
      </c>
      <c r="AB89" s="495">
        <v>0</v>
      </c>
      <c r="AC89" s="495">
        <v>0</v>
      </c>
      <c r="AD89" s="495">
        <v>0</v>
      </c>
      <c r="AE89" s="501">
        <f t="shared" si="12"/>
        <v>0</v>
      </c>
      <c r="AF89" s="495">
        <f t="shared" si="12"/>
        <v>0</v>
      </c>
      <c r="AG89" s="495">
        <f t="shared" si="12"/>
        <v>0</v>
      </c>
    </row>
    <row r="90" spans="1:34" s="488" customFormat="1" ht="24" x14ac:dyDescent="0.35">
      <c r="A90" s="497" t="s">
        <v>355</v>
      </c>
      <c r="B90" s="498" t="s">
        <v>503</v>
      </c>
      <c r="C90" s="498"/>
      <c r="D90" s="499">
        <f>SUM(D91)</f>
        <v>-10311956.17</v>
      </c>
      <c r="E90" s="500">
        <f t="shared" ref="E90:AG90" si="14">SUM(E91)</f>
        <v>0</v>
      </c>
      <c r="F90" s="500">
        <f t="shared" si="14"/>
        <v>0</v>
      </c>
      <c r="G90" s="500">
        <f t="shared" si="14"/>
        <v>0</v>
      </c>
      <c r="H90" s="500">
        <f t="shared" si="14"/>
        <v>0</v>
      </c>
      <c r="I90" s="500">
        <f t="shared" si="14"/>
        <v>0</v>
      </c>
      <c r="J90" s="500">
        <f t="shared" si="14"/>
        <v>0</v>
      </c>
      <c r="K90" s="500">
        <f t="shared" si="14"/>
        <v>0</v>
      </c>
      <c r="L90" s="500">
        <f t="shared" si="14"/>
        <v>0</v>
      </c>
      <c r="M90" s="500">
        <f t="shared" si="14"/>
        <v>0</v>
      </c>
      <c r="N90" s="500">
        <f t="shared" si="14"/>
        <v>0</v>
      </c>
      <c r="O90" s="500">
        <f t="shared" si="14"/>
        <v>0</v>
      </c>
      <c r="P90" s="500">
        <f t="shared" si="14"/>
        <v>0</v>
      </c>
      <c r="Q90" s="500">
        <f t="shared" si="14"/>
        <v>0</v>
      </c>
      <c r="R90" s="500">
        <f t="shared" si="14"/>
        <v>0</v>
      </c>
      <c r="S90" s="500">
        <f t="shared" si="14"/>
        <v>0</v>
      </c>
      <c r="T90" s="500">
        <f t="shared" si="14"/>
        <v>0</v>
      </c>
      <c r="U90" s="500">
        <f t="shared" si="14"/>
        <v>0</v>
      </c>
      <c r="V90" s="500">
        <f t="shared" si="14"/>
        <v>0</v>
      </c>
      <c r="W90" s="500">
        <f t="shared" si="14"/>
        <v>0</v>
      </c>
      <c r="X90" s="500">
        <f t="shared" si="14"/>
        <v>0</v>
      </c>
      <c r="Y90" s="500">
        <f t="shared" si="14"/>
        <v>0</v>
      </c>
      <c r="Z90" s="500">
        <f t="shared" si="14"/>
        <v>0</v>
      </c>
      <c r="AA90" s="500">
        <f t="shared" si="14"/>
        <v>0</v>
      </c>
      <c r="AB90" s="500">
        <f t="shared" si="14"/>
        <v>0</v>
      </c>
      <c r="AC90" s="500">
        <f t="shared" si="14"/>
        <v>0</v>
      </c>
      <c r="AD90" s="500">
        <f t="shared" si="14"/>
        <v>0</v>
      </c>
      <c r="AE90" s="499">
        <f t="shared" si="14"/>
        <v>-10311956.17</v>
      </c>
      <c r="AF90" s="500">
        <f t="shared" si="14"/>
        <v>0</v>
      </c>
      <c r="AG90" s="500">
        <f t="shared" si="14"/>
        <v>0</v>
      </c>
      <c r="AH90" s="488" t="b">
        <v>1</v>
      </c>
    </row>
    <row r="91" spans="1:34" x14ac:dyDescent="0.35">
      <c r="A91" s="482" t="s">
        <v>701</v>
      </c>
      <c r="B91" s="493" t="s">
        <v>503</v>
      </c>
      <c r="C91" s="493" t="s">
        <v>705</v>
      </c>
      <c r="D91" s="501">
        <v>-10311956.17</v>
      </c>
      <c r="E91" s="495">
        <v>0</v>
      </c>
      <c r="F91" s="495">
        <v>0</v>
      </c>
      <c r="G91" s="495">
        <v>0</v>
      </c>
      <c r="H91" s="495">
        <v>0</v>
      </c>
      <c r="I91" s="495">
        <v>0</v>
      </c>
      <c r="J91" s="495">
        <v>0</v>
      </c>
      <c r="K91" s="495">
        <v>0</v>
      </c>
      <c r="L91" s="495">
        <v>0</v>
      </c>
      <c r="M91" s="495">
        <v>0</v>
      </c>
      <c r="N91" s="495">
        <v>0</v>
      </c>
      <c r="O91" s="495">
        <v>0</v>
      </c>
      <c r="P91" s="495">
        <v>0</v>
      </c>
      <c r="Q91" s="495">
        <v>0</v>
      </c>
      <c r="R91" s="495">
        <v>0</v>
      </c>
      <c r="S91" s="495">
        <v>0</v>
      </c>
      <c r="T91" s="495">
        <v>0</v>
      </c>
      <c r="U91" s="495">
        <v>0</v>
      </c>
      <c r="V91" s="495">
        <v>0</v>
      </c>
      <c r="W91" s="495">
        <v>0</v>
      </c>
      <c r="X91" s="495">
        <v>0</v>
      </c>
      <c r="Y91" s="495">
        <v>0</v>
      </c>
      <c r="Z91" s="495">
        <v>0</v>
      </c>
      <c r="AA91" s="495">
        <v>0</v>
      </c>
      <c r="AB91" s="495">
        <v>0</v>
      </c>
      <c r="AC91" s="495">
        <v>0</v>
      </c>
      <c r="AD91" s="495">
        <v>0</v>
      </c>
      <c r="AE91" s="501">
        <f t="shared" si="12"/>
        <v>-10311956.17</v>
      </c>
      <c r="AF91" s="495">
        <f t="shared" si="12"/>
        <v>0</v>
      </c>
      <c r="AG91" s="495">
        <f t="shared" si="12"/>
        <v>0</v>
      </c>
    </row>
    <row r="92" spans="1:34" s="488" customFormat="1" ht="24" x14ac:dyDescent="0.35">
      <c r="A92" s="489" t="s">
        <v>356</v>
      </c>
      <c r="B92" s="490" t="s">
        <v>503</v>
      </c>
      <c r="C92" s="490"/>
      <c r="D92" s="492">
        <f>SUM(D93:D101)</f>
        <v>-421622.84</v>
      </c>
      <c r="E92" s="491">
        <f t="shared" ref="E92:AG92" si="15">SUM(E93:E101)</f>
        <v>0</v>
      </c>
      <c r="F92" s="491">
        <f t="shared" si="15"/>
        <v>0</v>
      </c>
      <c r="G92" s="491">
        <f t="shared" si="15"/>
        <v>0</v>
      </c>
      <c r="H92" s="491">
        <f t="shared" si="15"/>
        <v>0</v>
      </c>
      <c r="I92" s="491">
        <f t="shared" si="15"/>
        <v>0</v>
      </c>
      <c r="J92" s="491">
        <f t="shared" si="15"/>
        <v>0</v>
      </c>
      <c r="K92" s="491">
        <f t="shared" si="15"/>
        <v>0</v>
      </c>
      <c r="L92" s="491">
        <f t="shared" si="15"/>
        <v>0</v>
      </c>
      <c r="M92" s="491">
        <f t="shared" si="15"/>
        <v>0</v>
      </c>
      <c r="N92" s="491">
        <f t="shared" si="15"/>
        <v>0</v>
      </c>
      <c r="O92" s="491">
        <f t="shared" si="15"/>
        <v>0</v>
      </c>
      <c r="P92" s="491">
        <f t="shared" si="15"/>
        <v>0</v>
      </c>
      <c r="Q92" s="491">
        <f t="shared" si="15"/>
        <v>0</v>
      </c>
      <c r="R92" s="491">
        <f t="shared" si="15"/>
        <v>0</v>
      </c>
      <c r="S92" s="491">
        <f t="shared" si="15"/>
        <v>0</v>
      </c>
      <c r="T92" s="491">
        <f t="shared" si="15"/>
        <v>0</v>
      </c>
      <c r="U92" s="491">
        <f t="shared" si="15"/>
        <v>0</v>
      </c>
      <c r="V92" s="491">
        <f t="shared" si="15"/>
        <v>0</v>
      </c>
      <c r="W92" s="491">
        <f t="shared" si="15"/>
        <v>0</v>
      </c>
      <c r="X92" s="491">
        <f t="shared" si="15"/>
        <v>0</v>
      </c>
      <c r="Y92" s="492">
        <f t="shared" si="15"/>
        <v>-26009.589999999989</v>
      </c>
      <c r="Z92" s="491">
        <f t="shared" si="15"/>
        <v>0</v>
      </c>
      <c r="AA92" s="491">
        <f t="shared" si="15"/>
        <v>0</v>
      </c>
      <c r="AB92" s="491">
        <f t="shared" si="15"/>
        <v>0</v>
      </c>
      <c r="AC92" s="491">
        <f t="shared" si="15"/>
        <v>0</v>
      </c>
      <c r="AD92" s="491">
        <f t="shared" si="15"/>
        <v>0</v>
      </c>
      <c r="AE92" s="492">
        <f t="shared" si="15"/>
        <v>-447632.43000000005</v>
      </c>
      <c r="AF92" s="491">
        <f t="shared" si="15"/>
        <v>0</v>
      </c>
      <c r="AG92" s="491">
        <f t="shared" si="15"/>
        <v>0</v>
      </c>
      <c r="AH92" s="488" t="b">
        <v>1</v>
      </c>
    </row>
    <row r="93" spans="1:34" x14ac:dyDescent="0.35">
      <c r="A93" s="482" t="s">
        <v>701</v>
      </c>
      <c r="B93" s="493" t="s">
        <v>503</v>
      </c>
      <c r="C93" s="493" t="s">
        <v>705</v>
      </c>
      <c r="D93" s="501">
        <v>-118406.1</v>
      </c>
      <c r="E93" s="495">
        <v>0</v>
      </c>
      <c r="F93" s="495">
        <v>0</v>
      </c>
      <c r="G93" s="495">
        <v>0</v>
      </c>
      <c r="H93" s="495">
        <v>0</v>
      </c>
      <c r="I93" s="495">
        <v>0</v>
      </c>
      <c r="J93" s="495">
        <v>0</v>
      </c>
      <c r="K93" s="495">
        <v>0</v>
      </c>
      <c r="L93" s="495">
        <v>0</v>
      </c>
      <c r="M93" s="495">
        <v>0</v>
      </c>
      <c r="N93" s="495">
        <v>0</v>
      </c>
      <c r="O93" s="495">
        <v>0</v>
      </c>
      <c r="P93" s="495">
        <v>0</v>
      </c>
      <c r="Q93" s="495">
        <v>0</v>
      </c>
      <c r="R93" s="495">
        <v>0</v>
      </c>
      <c r="S93" s="495">
        <v>0</v>
      </c>
      <c r="T93" s="495">
        <v>0</v>
      </c>
      <c r="U93" s="495">
        <v>0</v>
      </c>
      <c r="V93" s="495">
        <v>0</v>
      </c>
      <c r="W93" s="495">
        <v>0</v>
      </c>
      <c r="X93" s="495">
        <v>0</v>
      </c>
      <c r="Y93" s="501">
        <v>-9880.1899999999932</v>
      </c>
      <c r="Z93" s="495">
        <v>0</v>
      </c>
      <c r="AA93" s="495">
        <v>0</v>
      </c>
      <c r="AB93" s="495">
        <v>0</v>
      </c>
      <c r="AC93" s="495">
        <v>0</v>
      </c>
      <c r="AD93" s="495">
        <v>0</v>
      </c>
      <c r="AE93" s="501">
        <f t="shared" si="12"/>
        <v>-128286.29</v>
      </c>
      <c r="AF93" s="495">
        <f t="shared" si="12"/>
        <v>0</v>
      </c>
      <c r="AG93" s="495">
        <f t="shared" si="12"/>
        <v>0</v>
      </c>
    </row>
    <row r="94" spans="1:34" x14ac:dyDescent="0.35">
      <c r="A94" s="482" t="s">
        <v>700</v>
      </c>
      <c r="B94" s="493" t="s">
        <v>503</v>
      </c>
      <c r="C94" s="493" t="s">
        <v>707</v>
      </c>
      <c r="D94" s="501">
        <v>-1247.53</v>
      </c>
      <c r="E94" s="495">
        <v>0</v>
      </c>
      <c r="F94" s="495">
        <v>0</v>
      </c>
      <c r="G94" s="495">
        <v>0</v>
      </c>
      <c r="H94" s="495">
        <v>0</v>
      </c>
      <c r="I94" s="495">
        <v>0</v>
      </c>
      <c r="J94" s="495">
        <v>0</v>
      </c>
      <c r="K94" s="495">
        <v>0</v>
      </c>
      <c r="L94" s="495">
        <v>0</v>
      </c>
      <c r="M94" s="495">
        <v>0</v>
      </c>
      <c r="N94" s="495">
        <v>0</v>
      </c>
      <c r="O94" s="495">
        <v>0</v>
      </c>
      <c r="P94" s="495">
        <v>0</v>
      </c>
      <c r="Q94" s="495">
        <v>0</v>
      </c>
      <c r="R94" s="495">
        <v>0</v>
      </c>
      <c r="S94" s="495">
        <v>0</v>
      </c>
      <c r="T94" s="495">
        <v>0</v>
      </c>
      <c r="U94" s="495">
        <v>0</v>
      </c>
      <c r="V94" s="495">
        <v>0</v>
      </c>
      <c r="W94" s="495">
        <v>0</v>
      </c>
      <c r="X94" s="495">
        <v>0</v>
      </c>
      <c r="Y94" s="501">
        <v>-1079.1500000000003</v>
      </c>
      <c r="Z94" s="495">
        <v>0</v>
      </c>
      <c r="AA94" s="495">
        <v>0</v>
      </c>
      <c r="AB94" s="495">
        <v>0</v>
      </c>
      <c r="AC94" s="495">
        <v>0</v>
      </c>
      <c r="AD94" s="495">
        <v>0</v>
      </c>
      <c r="AE94" s="501">
        <f t="shared" si="12"/>
        <v>-2326.6800000000003</v>
      </c>
      <c r="AF94" s="495">
        <f t="shared" si="12"/>
        <v>0</v>
      </c>
      <c r="AG94" s="495">
        <f t="shared" si="12"/>
        <v>0</v>
      </c>
    </row>
    <row r="95" spans="1:34" x14ac:dyDescent="0.35">
      <c r="A95" s="482" t="s">
        <v>699</v>
      </c>
      <c r="B95" s="493" t="s">
        <v>503</v>
      </c>
      <c r="C95" s="493" t="s">
        <v>707</v>
      </c>
      <c r="D95" s="494">
        <v>0</v>
      </c>
      <c r="E95" s="495">
        <v>0</v>
      </c>
      <c r="F95" s="495">
        <v>0</v>
      </c>
      <c r="G95" s="495">
        <v>0</v>
      </c>
      <c r="H95" s="495">
        <v>0</v>
      </c>
      <c r="I95" s="495">
        <v>0</v>
      </c>
      <c r="J95" s="495">
        <v>0</v>
      </c>
      <c r="K95" s="495">
        <v>0</v>
      </c>
      <c r="L95" s="495">
        <v>0</v>
      </c>
      <c r="M95" s="495">
        <v>0</v>
      </c>
      <c r="N95" s="495">
        <v>0</v>
      </c>
      <c r="O95" s="495">
        <v>0</v>
      </c>
      <c r="P95" s="495">
        <v>0</v>
      </c>
      <c r="Q95" s="495">
        <v>0</v>
      </c>
      <c r="R95" s="495">
        <v>0</v>
      </c>
      <c r="S95" s="495">
        <v>0</v>
      </c>
      <c r="T95" s="495">
        <v>0</v>
      </c>
      <c r="U95" s="495">
        <v>0</v>
      </c>
      <c r="V95" s="495">
        <v>0</v>
      </c>
      <c r="W95" s="495">
        <v>0</v>
      </c>
      <c r="X95" s="495">
        <v>0</v>
      </c>
      <c r="Y95" s="501">
        <v>-12.85</v>
      </c>
      <c r="Z95" s="495">
        <v>0</v>
      </c>
      <c r="AA95" s="495">
        <v>0</v>
      </c>
      <c r="AB95" s="495">
        <v>0</v>
      </c>
      <c r="AC95" s="495">
        <v>0</v>
      </c>
      <c r="AD95" s="495">
        <v>0</v>
      </c>
      <c r="AE95" s="501">
        <f t="shared" si="12"/>
        <v>-12.85</v>
      </c>
      <c r="AF95" s="495">
        <f t="shared" si="12"/>
        <v>0</v>
      </c>
      <c r="AG95" s="495">
        <f t="shared" si="12"/>
        <v>0</v>
      </c>
    </row>
    <row r="96" spans="1:34" x14ac:dyDescent="0.35">
      <c r="A96" s="482" t="s">
        <v>698</v>
      </c>
      <c r="B96" s="493" t="s">
        <v>503</v>
      </c>
      <c r="C96" s="493" t="s">
        <v>707</v>
      </c>
      <c r="D96" s="494">
        <v>0</v>
      </c>
      <c r="E96" s="495">
        <v>0</v>
      </c>
      <c r="F96" s="495">
        <v>0</v>
      </c>
      <c r="G96" s="495">
        <v>0</v>
      </c>
      <c r="H96" s="495">
        <v>0</v>
      </c>
      <c r="I96" s="495">
        <v>0</v>
      </c>
      <c r="J96" s="495">
        <v>0</v>
      </c>
      <c r="K96" s="495">
        <v>0</v>
      </c>
      <c r="L96" s="495">
        <v>0</v>
      </c>
      <c r="M96" s="495">
        <v>0</v>
      </c>
      <c r="N96" s="495">
        <v>0</v>
      </c>
      <c r="O96" s="495">
        <v>0</v>
      </c>
      <c r="P96" s="495">
        <v>0</v>
      </c>
      <c r="Q96" s="495">
        <v>0</v>
      </c>
      <c r="R96" s="495">
        <v>0</v>
      </c>
      <c r="S96" s="495">
        <v>0</v>
      </c>
      <c r="T96" s="495">
        <v>0</v>
      </c>
      <c r="U96" s="495">
        <v>0</v>
      </c>
      <c r="V96" s="495">
        <v>0</v>
      </c>
      <c r="W96" s="495">
        <v>0</v>
      </c>
      <c r="X96" s="495">
        <v>0</v>
      </c>
      <c r="Y96" s="501">
        <v>-2.62</v>
      </c>
      <c r="Z96" s="495">
        <v>0</v>
      </c>
      <c r="AA96" s="495">
        <v>0</v>
      </c>
      <c r="AB96" s="495">
        <v>0</v>
      </c>
      <c r="AC96" s="495">
        <v>0</v>
      </c>
      <c r="AD96" s="495">
        <v>0</v>
      </c>
      <c r="AE96" s="501">
        <f t="shared" si="12"/>
        <v>-2.62</v>
      </c>
      <c r="AF96" s="495">
        <f t="shared" si="12"/>
        <v>0</v>
      </c>
      <c r="AG96" s="495">
        <f t="shared" si="12"/>
        <v>0</v>
      </c>
    </row>
    <row r="97" spans="1:34" x14ac:dyDescent="0.35">
      <c r="A97" s="482" t="s">
        <v>697</v>
      </c>
      <c r="B97" s="493" t="s">
        <v>503</v>
      </c>
      <c r="C97" s="493" t="s">
        <v>707</v>
      </c>
      <c r="D97" s="501">
        <v>-3678.52</v>
      </c>
      <c r="E97" s="495">
        <v>0</v>
      </c>
      <c r="F97" s="495">
        <v>0</v>
      </c>
      <c r="G97" s="495">
        <v>0</v>
      </c>
      <c r="H97" s="495">
        <v>0</v>
      </c>
      <c r="I97" s="495">
        <v>0</v>
      </c>
      <c r="J97" s="495">
        <v>0</v>
      </c>
      <c r="K97" s="495">
        <v>0</v>
      </c>
      <c r="L97" s="495">
        <v>0</v>
      </c>
      <c r="M97" s="495">
        <v>0</v>
      </c>
      <c r="N97" s="495">
        <v>0</v>
      </c>
      <c r="O97" s="495">
        <v>0</v>
      </c>
      <c r="P97" s="495">
        <v>0</v>
      </c>
      <c r="Q97" s="495">
        <v>0</v>
      </c>
      <c r="R97" s="495">
        <v>0</v>
      </c>
      <c r="S97" s="495">
        <v>0</v>
      </c>
      <c r="T97" s="495">
        <v>0</v>
      </c>
      <c r="U97" s="495">
        <v>0</v>
      </c>
      <c r="V97" s="495">
        <v>0</v>
      </c>
      <c r="W97" s="495">
        <v>0</v>
      </c>
      <c r="X97" s="495">
        <v>0</v>
      </c>
      <c r="Y97" s="495">
        <v>0</v>
      </c>
      <c r="Z97" s="495">
        <v>0</v>
      </c>
      <c r="AA97" s="495">
        <v>0</v>
      </c>
      <c r="AB97" s="495">
        <v>0</v>
      </c>
      <c r="AC97" s="495">
        <v>0</v>
      </c>
      <c r="AD97" s="495">
        <v>0</v>
      </c>
      <c r="AE97" s="501">
        <f t="shared" si="12"/>
        <v>-3678.52</v>
      </c>
      <c r="AF97" s="495">
        <f t="shared" si="12"/>
        <v>0</v>
      </c>
      <c r="AG97" s="495">
        <f t="shared" si="12"/>
        <v>0</v>
      </c>
    </row>
    <row r="98" spans="1:34" x14ac:dyDescent="0.35">
      <c r="A98" s="482" t="s">
        <v>696</v>
      </c>
      <c r="B98" s="493" t="s">
        <v>503</v>
      </c>
      <c r="C98" s="493" t="s">
        <v>707</v>
      </c>
      <c r="D98" s="494">
        <v>0</v>
      </c>
      <c r="E98" s="495">
        <v>0</v>
      </c>
      <c r="F98" s="495">
        <v>0</v>
      </c>
      <c r="G98" s="495">
        <v>0</v>
      </c>
      <c r="H98" s="495">
        <v>0</v>
      </c>
      <c r="I98" s="495">
        <v>0</v>
      </c>
      <c r="J98" s="495">
        <v>0</v>
      </c>
      <c r="K98" s="495">
        <v>0</v>
      </c>
      <c r="L98" s="495">
        <v>0</v>
      </c>
      <c r="M98" s="495">
        <v>0</v>
      </c>
      <c r="N98" s="495">
        <v>0</v>
      </c>
      <c r="O98" s="495">
        <v>0</v>
      </c>
      <c r="P98" s="495">
        <v>0</v>
      </c>
      <c r="Q98" s="495">
        <v>0</v>
      </c>
      <c r="R98" s="495">
        <v>0</v>
      </c>
      <c r="S98" s="495">
        <v>0</v>
      </c>
      <c r="T98" s="495">
        <v>0</v>
      </c>
      <c r="U98" s="495">
        <v>0</v>
      </c>
      <c r="V98" s="495">
        <v>0</v>
      </c>
      <c r="W98" s="495">
        <v>0</v>
      </c>
      <c r="X98" s="495">
        <v>0</v>
      </c>
      <c r="Y98" s="501">
        <v>-694.13</v>
      </c>
      <c r="Z98" s="495">
        <v>0</v>
      </c>
      <c r="AA98" s="495">
        <v>0</v>
      </c>
      <c r="AB98" s="495">
        <v>0</v>
      </c>
      <c r="AC98" s="495">
        <v>0</v>
      </c>
      <c r="AD98" s="495">
        <v>0</v>
      </c>
      <c r="AE98" s="501">
        <f t="shared" si="12"/>
        <v>-694.13</v>
      </c>
      <c r="AF98" s="495">
        <f t="shared" si="12"/>
        <v>0</v>
      </c>
      <c r="AG98" s="495">
        <f t="shared" si="12"/>
        <v>0</v>
      </c>
    </row>
    <row r="99" spans="1:34" x14ac:dyDescent="0.35">
      <c r="A99" s="482" t="s">
        <v>695</v>
      </c>
      <c r="B99" s="493" t="s">
        <v>503</v>
      </c>
      <c r="C99" s="493" t="s">
        <v>707</v>
      </c>
      <c r="D99" s="494">
        <v>0</v>
      </c>
      <c r="E99" s="495">
        <v>0</v>
      </c>
      <c r="F99" s="495">
        <v>0</v>
      </c>
      <c r="G99" s="495">
        <v>0</v>
      </c>
      <c r="H99" s="495">
        <v>0</v>
      </c>
      <c r="I99" s="495">
        <v>0</v>
      </c>
      <c r="J99" s="495">
        <v>0</v>
      </c>
      <c r="K99" s="495">
        <v>0</v>
      </c>
      <c r="L99" s="495">
        <v>0</v>
      </c>
      <c r="M99" s="495">
        <v>0</v>
      </c>
      <c r="N99" s="495">
        <v>0</v>
      </c>
      <c r="O99" s="495">
        <v>0</v>
      </c>
      <c r="P99" s="495">
        <v>0</v>
      </c>
      <c r="Q99" s="495">
        <v>0</v>
      </c>
      <c r="R99" s="495">
        <v>0</v>
      </c>
      <c r="S99" s="495">
        <v>0</v>
      </c>
      <c r="T99" s="495">
        <v>0</v>
      </c>
      <c r="U99" s="495">
        <v>0</v>
      </c>
      <c r="V99" s="495">
        <v>0</v>
      </c>
      <c r="W99" s="495">
        <v>0</v>
      </c>
      <c r="X99" s="495">
        <v>0</v>
      </c>
      <c r="Y99" s="501">
        <v>-8952.8699999999972</v>
      </c>
      <c r="Z99" s="495">
        <v>0</v>
      </c>
      <c r="AA99" s="495">
        <v>0</v>
      </c>
      <c r="AB99" s="495">
        <v>0</v>
      </c>
      <c r="AC99" s="495">
        <v>0</v>
      </c>
      <c r="AD99" s="495">
        <v>0</v>
      </c>
      <c r="AE99" s="501">
        <f t="shared" si="12"/>
        <v>-8952.8699999999972</v>
      </c>
      <c r="AF99" s="495">
        <f t="shared" si="12"/>
        <v>0</v>
      </c>
      <c r="AG99" s="495">
        <f t="shared" si="12"/>
        <v>0</v>
      </c>
    </row>
    <row r="100" spans="1:34" x14ac:dyDescent="0.35">
      <c r="A100" s="482" t="s">
        <v>694</v>
      </c>
      <c r="B100" s="493" t="s">
        <v>503</v>
      </c>
      <c r="C100" s="493" t="s">
        <v>707</v>
      </c>
      <c r="D100" s="501">
        <v>-298290.69</v>
      </c>
      <c r="E100" s="495">
        <v>0</v>
      </c>
      <c r="F100" s="495">
        <v>0</v>
      </c>
      <c r="G100" s="495">
        <v>0</v>
      </c>
      <c r="H100" s="495">
        <v>0</v>
      </c>
      <c r="I100" s="495">
        <v>0</v>
      </c>
      <c r="J100" s="495">
        <v>0</v>
      </c>
      <c r="K100" s="495">
        <v>0</v>
      </c>
      <c r="L100" s="495">
        <v>0</v>
      </c>
      <c r="M100" s="495">
        <v>0</v>
      </c>
      <c r="N100" s="495">
        <v>0</v>
      </c>
      <c r="O100" s="495">
        <v>0</v>
      </c>
      <c r="P100" s="495">
        <v>0</v>
      </c>
      <c r="Q100" s="495">
        <v>0</v>
      </c>
      <c r="R100" s="495">
        <v>0</v>
      </c>
      <c r="S100" s="495">
        <v>0</v>
      </c>
      <c r="T100" s="495">
        <v>0</v>
      </c>
      <c r="U100" s="495">
        <v>0</v>
      </c>
      <c r="V100" s="495">
        <v>0</v>
      </c>
      <c r="W100" s="495">
        <v>0</v>
      </c>
      <c r="X100" s="495">
        <v>0</v>
      </c>
      <c r="Y100" s="501">
        <v>-5387.78</v>
      </c>
      <c r="Z100" s="495">
        <v>0</v>
      </c>
      <c r="AA100" s="495">
        <v>0</v>
      </c>
      <c r="AB100" s="495">
        <v>0</v>
      </c>
      <c r="AC100" s="495">
        <v>0</v>
      </c>
      <c r="AD100" s="495">
        <v>0</v>
      </c>
      <c r="AE100" s="501">
        <f t="shared" si="12"/>
        <v>-303678.47000000003</v>
      </c>
      <c r="AF100" s="495">
        <f t="shared" si="12"/>
        <v>0</v>
      </c>
      <c r="AG100" s="495">
        <f t="shared" si="12"/>
        <v>0</v>
      </c>
    </row>
    <row r="101" spans="1:34" x14ac:dyDescent="0.35">
      <c r="A101" s="482" t="s">
        <v>693</v>
      </c>
      <c r="B101" s="493" t="s">
        <v>503</v>
      </c>
      <c r="C101" s="493" t="s">
        <v>707</v>
      </c>
      <c r="D101" s="494">
        <v>0</v>
      </c>
      <c r="E101" s="495">
        <v>0</v>
      </c>
      <c r="F101" s="495">
        <v>0</v>
      </c>
      <c r="G101" s="495">
        <v>0</v>
      </c>
      <c r="H101" s="495">
        <v>0</v>
      </c>
      <c r="I101" s="495">
        <v>0</v>
      </c>
      <c r="J101" s="495">
        <v>0</v>
      </c>
      <c r="K101" s="495">
        <v>0</v>
      </c>
      <c r="L101" s="495">
        <v>0</v>
      </c>
      <c r="M101" s="495">
        <v>0</v>
      </c>
      <c r="N101" s="495">
        <v>0</v>
      </c>
      <c r="O101" s="495">
        <v>0</v>
      </c>
      <c r="P101" s="495">
        <v>0</v>
      </c>
      <c r="Q101" s="495">
        <v>0</v>
      </c>
      <c r="R101" s="495">
        <v>0</v>
      </c>
      <c r="S101" s="495">
        <v>0</v>
      </c>
      <c r="T101" s="495">
        <v>0</v>
      </c>
      <c r="U101" s="495">
        <v>0</v>
      </c>
      <c r="V101" s="495">
        <v>0</v>
      </c>
      <c r="W101" s="495">
        <v>0</v>
      </c>
      <c r="X101" s="495">
        <v>0</v>
      </c>
      <c r="Y101" s="494">
        <v>0</v>
      </c>
      <c r="Z101" s="495">
        <v>0</v>
      </c>
      <c r="AA101" s="495">
        <v>0</v>
      </c>
      <c r="AB101" s="495">
        <v>0</v>
      </c>
      <c r="AC101" s="495">
        <v>0</v>
      </c>
      <c r="AD101" s="495">
        <v>0</v>
      </c>
      <c r="AE101" s="495">
        <f t="shared" si="12"/>
        <v>0</v>
      </c>
      <c r="AF101" s="495">
        <f t="shared" si="12"/>
        <v>0</v>
      </c>
      <c r="AG101" s="495">
        <f t="shared" si="12"/>
        <v>0</v>
      </c>
    </row>
    <row r="102" spans="1:34" s="488" customFormat="1" x14ac:dyDescent="0.35">
      <c r="A102" s="484" t="s">
        <v>354</v>
      </c>
      <c r="B102" s="485" t="s">
        <v>503</v>
      </c>
      <c r="C102" s="485"/>
      <c r="D102" s="486">
        <f>SUM(D103:D111)</f>
        <v>1220787.04</v>
      </c>
      <c r="E102" s="486">
        <f t="shared" ref="E102:AG102" si="16">SUM(E103:E111)</f>
        <v>0</v>
      </c>
      <c r="F102" s="486">
        <f t="shared" si="16"/>
        <v>0</v>
      </c>
      <c r="G102" s="486">
        <f t="shared" si="16"/>
        <v>0</v>
      </c>
      <c r="H102" s="486">
        <f t="shared" si="16"/>
        <v>0</v>
      </c>
      <c r="I102" s="486">
        <f t="shared" si="16"/>
        <v>0</v>
      </c>
      <c r="J102" s="486">
        <f t="shared" si="16"/>
        <v>0</v>
      </c>
      <c r="K102" s="486">
        <f t="shared" si="16"/>
        <v>0</v>
      </c>
      <c r="L102" s="486">
        <f t="shared" si="16"/>
        <v>0</v>
      </c>
      <c r="M102" s="486">
        <f t="shared" si="16"/>
        <v>0</v>
      </c>
      <c r="N102" s="486">
        <f t="shared" si="16"/>
        <v>0</v>
      </c>
      <c r="O102" s="486">
        <f t="shared" si="16"/>
        <v>0</v>
      </c>
      <c r="P102" s="486">
        <f t="shared" si="16"/>
        <v>0</v>
      </c>
      <c r="Q102" s="486">
        <f t="shared" si="16"/>
        <v>0</v>
      </c>
      <c r="R102" s="486">
        <f t="shared" si="16"/>
        <v>0</v>
      </c>
      <c r="S102" s="486">
        <f t="shared" si="16"/>
        <v>0</v>
      </c>
      <c r="T102" s="486">
        <f t="shared" si="16"/>
        <v>0</v>
      </c>
      <c r="U102" s="486">
        <f t="shared" si="16"/>
        <v>0</v>
      </c>
      <c r="V102" s="486">
        <f t="shared" si="16"/>
        <v>0</v>
      </c>
      <c r="W102" s="486">
        <f t="shared" si="16"/>
        <v>0</v>
      </c>
      <c r="X102" s="486">
        <f t="shared" si="16"/>
        <v>0</v>
      </c>
      <c r="Y102" s="486">
        <f t="shared" si="16"/>
        <v>0</v>
      </c>
      <c r="Z102" s="486">
        <f t="shared" si="16"/>
        <v>0</v>
      </c>
      <c r="AA102" s="486">
        <f t="shared" si="16"/>
        <v>0</v>
      </c>
      <c r="AB102" s="486">
        <f t="shared" si="16"/>
        <v>0</v>
      </c>
      <c r="AC102" s="486">
        <f t="shared" si="16"/>
        <v>0</v>
      </c>
      <c r="AD102" s="486">
        <f t="shared" si="16"/>
        <v>0</v>
      </c>
      <c r="AE102" s="486">
        <f t="shared" si="16"/>
        <v>1220787.04</v>
      </c>
      <c r="AF102" s="486">
        <f t="shared" si="16"/>
        <v>0</v>
      </c>
      <c r="AG102" s="486">
        <f t="shared" si="16"/>
        <v>0</v>
      </c>
      <c r="AH102" s="1186" t="b">
        <v>1</v>
      </c>
    </row>
    <row r="103" spans="1:34" x14ac:dyDescent="0.35">
      <c r="A103" s="482" t="s">
        <v>701</v>
      </c>
      <c r="B103" s="493" t="s">
        <v>503</v>
      </c>
      <c r="C103" s="493" t="s">
        <v>705</v>
      </c>
      <c r="D103" s="494">
        <v>1216073.55</v>
      </c>
      <c r="E103" s="495">
        <v>0</v>
      </c>
      <c r="F103" s="495">
        <v>0</v>
      </c>
      <c r="G103" s="495">
        <v>0</v>
      </c>
      <c r="H103" s="495">
        <v>0</v>
      </c>
      <c r="I103" s="495">
        <v>0</v>
      </c>
      <c r="J103" s="495">
        <v>0</v>
      </c>
      <c r="K103" s="495">
        <v>0</v>
      </c>
      <c r="L103" s="495">
        <v>0</v>
      </c>
      <c r="M103" s="495">
        <v>0</v>
      </c>
      <c r="N103" s="495">
        <v>0</v>
      </c>
      <c r="O103" s="495">
        <v>0</v>
      </c>
      <c r="P103" s="495">
        <v>0</v>
      </c>
      <c r="Q103" s="495">
        <v>0</v>
      </c>
      <c r="R103" s="495">
        <v>0</v>
      </c>
      <c r="S103" s="495">
        <v>0</v>
      </c>
      <c r="T103" s="495">
        <v>0</v>
      </c>
      <c r="U103" s="495">
        <v>0</v>
      </c>
      <c r="V103" s="495">
        <v>0</v>
      </c>
      <c r="W103" s="495">
        <v>0</v>
      </c>
      <c r="X103" s="495">
        <v>0</v>
      </c>
      <c r="Y103" s="495">
        <v>0</v>
      </c>
      <c r="Z103" s="495">
        <v>0</v>
      </c>
      <c r="AA103" s="495">
        <v>0</v>
      </c>
      <c r="AB103" s="495">
        <v>0</v>
      </c>
      <c r="AC103" s="495">
        <v>0</v>
      </c>
      <c r="AD103" s="495">
        <v>0</v>
      </c>
      <c r="AE103" s="501">
        <f t="shared" si="12"/>
        <v>1216073.55</v>
      </c>
      <c r="AF103" s="495">
        <f t="shared" si="12"/>
        <v>0</v>
      </c>
      <c r="AG103" s="495">
        <f t="shared" si="12"/>
        <v>0</v>
      </c>
    </row>
    <row r="104" spans="1:34" x14ac:dyDescent="0.35">
      <c r="A104" s="482" t="s">
        <v>700</v>
      </c>
      <c r="B104" s="493" t="s">
        <v>503</v>
      </c>
      <c r="C104" s="493" t="s">
        <v>707</v>
      </c>
      <c r="D104" s="494">
        <v>4373.13</v>
      </c>
      <c r="E104" s="495">
        <v>0</v>
      </c>
      <c r="F104" s="495">
        <v>0</v>
      </c>
      <c r="G104" s="495">
        <v>0</v>
      </c>
      <c r="H104" s="495">
        <v>0</v>
      </c>
      <c r="I104" s="495">
        <v>0</v>
      </c>
      <c r="J104" s="495">
        <v>0</v>
      </c>
      <c r="K104" s="495">
        <v>0</v>
      </c>
      <c r="L104" s="495">
        <v>0</v>
      </c>
      <c r="M104" s="495">
        <v>0</v>
      </c>
      <c r="N104" s="495">
        <v>0</v>
      </c>
      <c r="O104" s="495">
        <v>0</v>
      </c>
      <c r="P104" s="495">
        <v>0</v>
      </c>
      <c r="Q104" s="495">
        <v>0</v>
      </c>
      <c r="R104" s="495">
        <v>0</v>
      </c>
      <c r="S104" s="495">
        <v>0</v>
      </c>
      <c r="T104" s="495">
        <v>0</v>
      </c>
      <c r="U104" s="495">
        <v>0</v>
      </c>
      <c r="V104" s="495">
        <v>0</v>
      </c>
      <c r="W104" s="495">
        <v>0</v>
      </c>
      <c r="X104" s="495">
        <v>0</v>
      </c>
      <c r="Y104" s="495">
        <v>0</v>
      </c>
      <c r="Z104" s="495">
        <v>0</v>
      </c>
      <c r="AA104" s="495">
        <v>0</v>
      </c>
      <c r="AB104" s="495">
        <v>0</v>
      </c>
      <c r="AC104" s="495">
        <v>0</v>
      </c>
      <c r="AD104" s="495">
        <v>0</v>
      </c>
      <c r="AE104" s="501">
        <f t="shared" si="12"/>
        <v>4373.13</v>
      </c>
      <c r="AF104" s="495">
        <f t="shared" si="12"/>
        <v>0</v>
      </c>
      <c r="AG104" s="495">
        <f t="shared" si="12"/>
        <v>0</v>
      </c>
    </row>
    <row r="105" spans="1:34" x14ac:dyDescent="0.35">
      <c r="A105" s="482" t="s">
        <v>699</v>
      </c>
      <c r="B105" s="493" t="s">
        <v>503</v>
      </c>
      <c r="C105" s="493" t="s">
        <v>707</v>
      </c>
      <c r="D105" s="494">
        <v>252.43</v>
      </c>
      <c r="E105" s="495">
        <v>0</v>
      </c>
      <c r="F105" s="495">
        <v>0</v>
      </c>
      <c r="G105" s="495">
        <v>0</v>
      </c>
      <c r="H105" s="495">
        <v>0</v>
      </c>
      <c r="I105" s="495">
        <v>0</v>
      </c>
      <c r="J105" s="495">
        <v>0</v>
      </c>
      <c r="K105" s="495">
        <v>0</v>
      </c>
      <c r="L105" s="495">
        <v>0</v>
      </c>
      <c r="M105" s="495">
        <v>0</v>
      </c>
      <c r="N105" s="495">
        <v>0</v>
      </c>
      <c r="O105" s="495">
        <v>0</v>
      </c>
      <c r="P105" s="495">
        <v>0</v>
      </c>
      <c r="Q105" s="495">
        <v>0</v>
      </c>
      <c r="R105" s="495">
        <v>0</v>
      </c>
      <c r="S105" s="495">
        <v>0</v>
      </c>
      <c r="T105" s="495">
        <v>0</v>
      </c>
      <c r="U105" s="495">
        <v>0</v>
      </c>
      <c r="V105" s="495">
        <v>0</v>
      </c>
      <c r="W105" s="495">
        <v>0</v>
      </c>
      <c r="X105" s="495">
        <v>0</v>
      </c>
      <c r="Y105" s="495">
        <v>0</v>
      </c>
      <c r="Z105" s="495">
        <v>0</v>
      </c>
      <c r="AA105" s="495">
        <v>0</v>
      </c>
      <c r="AB105" s="495">
        <v>0</v>
      </c>
      <c r="AC105" s="495">
        <v>0</v>
      </c>
      <c r="AD105" s="495">
        <v>0</v>
      </c>
      <c r="AE105" s="501">
        <f t="shared" si="12"/>
        <v>252.43</v>
      </c>
      <c r="AF105" s="495">
        <f t="shared" si="12"/>
        <v>0</v>
      </c>
      <c r="AG105" s="495">
        <f t="shared" si="12"/>
        <v>0</v>
      </c>
    </row>
    <row r="106" spans="1:34" x14ac:dyDescent="0.35">
      <c r="A106" s="482" t="s">
        <v>698</v>
      </c>
      <c r="B106" s="493" t="s">
        <v>503</v>
      </c>
      <c r="C106" s="493" t="s">
        <v>707</v>
      </c>
      <c r="D106" s="494">
        <v>0</v>
      </c>
      <c r="E106" s="495">
        <v>0</v>
      </c>
      <c r="F106" s="495">
        <v>0</v>
      </c>
      <c r="G106" s="495">
        <v>0</v>
      </c>
      <c r="H106" s="495">
        <v>0</v>
      </c>
      <c r="I106" s="495">
        <v>0</v>
      </c>
      <c r="J106" s="495">
        <v>0</v>
      </c>
      <c r="K106" s="495">
        <v>0</v>
      </c>
      <c r="L106" s="495">
        <v>0</v>
      </c>
      <c r="M106" s="495">
        <v>0</v>
      </c>
      <c r="N106" s="495">
        <v>0</v>
      </c>
      <c r="O106" s="495">
        <v>0</v>
      </c>
      <c r="P106" s="495">
        <v>0</v>
      </c>
      <c r="Q106" s="495">
        <v>0</v>
      </c>
      <c r="R106" s="495">
        <v>0</v>
      </c>
      <c r="S106" s="495">
        <v>0</v>
      </c>
      <c r="T106" s="495">
        <v>0</v>
      </c>
      <c r="U106" s="495">
        <v>0</v>
      </c>
      <c r="V106" s="495">
        <v>0</v>
      </c>
      <c r="W106" s="495">
        <v>0</v>
      </c>
      <c r="X106" s="495">
        <v>0</v>
      </c>
      <c r="Y106" s="495">
        <v>0</v>
      </c>
      <c r="Z106" s="495">
        <v>0</v>
      </c>
      <c r="AA106" s="495">
        <v>0</v>
      </c>
      <c r="AB106" s="495">
        <v>0</v>
      </c>
      <c r="AC106" s="495">
        <v>0</v>
      </c>
      <c r="AD106" s="495">
        <v>0</v>
      </c>
      <c r="AE106" s="501">
        <f t="shared" si="12"/>
        <v>0</v>
      </c>
      <c r="AF106" s="495">
        <f t="shared" si="12"/>
        <v>0</v>
      </c>
      <c r="AG106" s="495">
        <f t="shared" si="12"/>
        <v>0</v>
      </c>
    </row>
    <row r="107" spans="1:34" x14ac:dyDescent="0.35">
      <c r="A107" s="482" t="s">
        <v>697</v>
      </c>
      <c r="B107" s="493" t="s">
        <v>503</v>
      </c>
      <c r="C107" s="493" t="s">
        <v>707</v>
      </c>
      <c r="D107" s="494">
        <v>0</v>
      </c>
      <c r="E107" s="495">
        <v>0</v>
      </c>
      <c r="F107" s="495">
        <v>0</v>
      </c>
      <c r="G107" s="495">
        <v>0</v>
      </c>
      <c r="H107" s="495">
        <v>0</v>
      </c>
      <c r="I107" s="495">
        <v>0</v>
      </c>
      <c r="J107" s="495">
        <v>0</v>
      </c>
      <c r="K107" s="495">
        <v>0</v>
      </c>
      <c r="L107" s="495">
        <v>0</v>
      </c>
      <c r="M107" s="495">
        <v>0</v>
      </c>
      <c r="N107" s="495">
        <v>0</v>
      </c>
      <c r="O107" s="495">
        <v>0</v>
      </c>
      <c r="P107" s="495">
        <v>0</v>
      </c>
      <c r="Q107" s="495">
        <v>0</v>
      </c>
      <c r="R107" s="495">
        <v>0</v>
      </c>
      <c r="S107" s="495">
        <v>0</v>
      </c>
      <c r="T107" s="495">
        <v>0</v>
      </c>
      <c r="U107" s="495">
        <v>0</v>
      </c>
      <c r="V107" s="495">
        <v>0</v>
      </c>
      <c r="W107" s="495">
        <v>0</v>
      </c>
      <c r="X107" s="495">
        <v>0</v>
      </c>
      <c r="Y107" s="495">
        <v>0</v>
      </c>
      <c r="Z107" s="495">
        <v>0</v>
      </c>
      <c r="AA107" s="495">
        <v>0</v>
      </c>
      <c r="AB107" s="495">
        <v>0</v>
      </c>
      <c r="AC107" s="495">
        <v>0</v>
      </c>
      <c r="AD107" s="495">
        <v>0</v>
      </c>
      <c r="AE107" s="501">
        <f t="shared" si="12"/>
        <v>0</v>
      </c>
      <c r="AF107" s="495">
        <f t="shared" si="12"/>
        <v>0</v>
      </c>
      <c r="AG107" s="495">
        <f t="shared" si="12"/>
        <v>0</v>
      </c>
    </row>
    <row r="108" spans="1:34" x14ac:dyDescent="0.35">
      <c r="A108" s="482" t="s">
        <v>696</v>
      </c>
      <c r="B108" s="493" t="s">
        <v>503</v>
      </c>
      <c r="C108" s="493" t="s">
        <v>707</v>
      </c>
      <c r="D108" s="494">
        <v>29.84</v>
      </c>
      <c r="E108" s="495">
        <v>0</v>
      </c>
      <c r="F108" s="495">
        <v>0</v>
      </c>
      <c r="G108" s="495">
        <v>0</v>
      </c>
      <c r="H108" s="495">
        <v>0</v>
      </c>
      <c r="I108" s="495">
        <v>0</v>
      </c>
      <c r="J108" s="495">
        <v>0</v>
      </c>
      <c r="K108" s="495">
        <v>0</v>
      </c>
      <c r="L108" s="495">
        <v>0</v>
      </c>
      <c r="M108" s="495">
        <v>0</v>
      </c>
      <c r="N108" s="495">
        <v>0</v>
      </c>
      <c r="O108" s="495">
        <v>0</v>
      </c>
      <c r="P108" s="495">
        <v>0</v>
      </c>
      <c r="Q108" s="495">
        <v>0</v>
      </c>
      <c r="R108" s="495">
        <v>0</v>
      </c>
      <c r="S108" s="495">
        <v>0</v>
      </c>
      <c r="T108" s="495">
        <v>0</v>
      </c>
      <c r="U108" s="495">
        <v>0</v>
      </c>
      <c r="V108" s="495">
        <v>0</v>
      </c>
      <c r="W108" s="495">
        <v>0</v>
      </c>
      <c r="X108" s="495">
        <v>0</v>
      </c>
      <c r="Y108" s="495">
        <v>0</v>
      </c>
      <c r="Z108" s="495">
        <v>0</v>
      </c>
      <c r="AA108" s="495">
        <v>0</v>
      </c>
      <c r="AB108" s="495">
        <v>0</v>
      </c>
      <c r="AC108" s="495">
        <v>0</v>
      </c>
      <c r="AD108" s="495">
        <v>0</v>
      </c>
      <c r="AE108" s="501">
        <f t="shared" si="12"/>
        <v>29.84</v>
      </c>
      <c r="AF108" s="495">
        <f t="shared" si="12"/>
        <v>0</v>
      </c>
      <c r="AG108" s="495">
        <f t="shared" si="12"/>
        <v>0</v>
      </c>
    </row>
    <row r="109" spans="1:34" x14ac:dyDescent="0.35">
      <c r="A109" s="482" t="s">
        <v>695</v>
      </c>
      <c r="B109" s="493" t="s">
        <v>503</v>
      </c>
      <c r="C109" s="493" t="s">
        <v>707</v>
      </c>
      <c r="D109" s="494">
        <v>58.08</v>
      </c>
      <c r="E109" s="495">
        <v>0</v>
      </c>
      <c r="F109" s="495">
        <v>0</v>
      </c>
      <c r="G109" s="495">
        <v>0</v>
      </c>
      <c r="H109" s="495">
        <v>0</v>
      </c>
      <c r="I109" s="495">
        <v>0</v>
      </c>
      <c r="J109" s="495">
        <v>0</v>
      </c>
      <c r="K109" s="495">
        <v>0</v>
      </c>
      <c r="L109" s="495">
        <v>0</v>
      </c>
      <c r="M109" s="495">
        <v>0</v>
      </c>
      <c r="N109" s="495">
        <v>0</v>
      </c>
      <c r="O109" s="495">
        <v>0</v>
      </c>
      <c r="P109" s="495">
        <v>0</v>
      </c>
      <c r="Q109" s="495">
        <v>0</v>
      </c>
      <c r="R109" s="495">
        <v>0</v>
      </c>
      <c r="S109" s="495">
        <v>0</v>
      </c>
      <c r="T109" s="495">
        <v>0</v>
      </c>
      <c r="U109" s="495">
        <v>0</v>
      </c>
      <c r="V109" s="495">
        <v>0</v>
      </c>
      <c r="W109" s="495">
        <v>0</v>
      </c>
      <c r="X109" s="495">
        <v>0</v>
      </c>
      <c r="Y109" s="495">
        <v>0</v>
      </c>
      <c r="Z109" s="495">
        <v>0</v>
      </c>
      <c r="AA109" s="495">
        <v>0</v>
      </c>
      <c r="AB109" s="495">
        <v>0</v>
      </c>
      <c r="AC109" s="495">
        <v>0</v>
      </c>
      <c r="AD109" s="495">
        <v>0</v>
      </c>
      <c r="AE109" s="501">
        <f t="shared" si="12"/>
        <v>58.08</v>
      </c>
      <c r="AF109" s="495">
        <f t="shared" si="12"/>
        <v>0</v>
      </c>
      <c r="AG109" s="495">
        <f t="shared" si="12"/>
        <v>0</v>
      </c>
    </row>
    <row r="110" spans="1:34" x14ac:dyDescent="0.35">
      <c r="A110" s="482" t="s">
        <v>694</v>
      </c>
      <c r="B110" s="493" t="s">
        <v>503</v>
      </c>
      <c r="C110" s="493" t="s">
        <v>707</v>
      </c>
      <c r="D110" s="494">
        <v>0.01</v>
      </c>
      <c r="E110" s="495">
        <v>0</v>
      </c>
      <c r="F110" s="495">
        <v>0</v>
      </c>
      <c r="G110" s="495">
        <v>0</v>
      </c>
      <c r="H110" s="495">
        <v>0</v>
      </c>
      <c r="I110" s="495">
        <v>0</v>
      </c>
      <c r="J110" s="495">
        <v>0</v>
      </c>
      <c r="K110" s="495">
        <v>0</v>
      </c>
      <c r="L110" s="495">
        <v>0</v>
      </c>
      <c r="M110" s="495">
        <v>0</v>
      </c>
      <c r="N110" s="495">
        <v>0</v>
      </c>
      <c r="O110" s="495">
        <v>0</v>
      </c>
      <c r="P110" s="495">
        <v>0</v>
      </c>
      <c r="Q110" s="495">
        <v>0</v>
      </c>
      <c r="R110" s="495">
        <v>0</v>
      </c>
      <c r="S110" s="495">
        <v>0</v>
      </c>
      <c r="T110" s="495">
        <v>0</v>
      </c>
      <c r="U110" s="495">
        <v>0</v>
      </c>
      <c r="V110" s="495">
        <v>0</v>
      </c>
      <c r="W110" s="495">
        <v>0</v>
      </c>
      <c r="X110" s="495">
        <v>0</v>
      </c>
      <c r="Y110" s="495">
        <v>0</v>
      </c>
      <c r="Z110" s="495">
        <v>0</v>
      </c>
      <c r="AA110" s="495">
        <v>0</v>
      </c>
      <c r="AB110" s="495">
        <v>0</v>
      </c>
      <c r="AC110" s="495">
        <v>0</v>
      </c>
      <c r="AD110" s="495">
        <v>0</v>
      </c>
      <c r="AE110" s="501">
        <f t="shared" si="12"/>
        <v>0.01</v>
      </c>
      <c r="AF110" s="495">
        <f t="shared" si="12"/>
        <v>0</v>
      </c>
      <c r="AG110" s="495">
        <f t="shared" si="12"/>
        <v>0</v>
      </c>
    </row>
    <row r="111" spans="1:34" x14ac:dyDescent="0.35">
      <c r="A111" s="482" t="s">
        <v>693</v>
      </c>
      <c r="B111" s="493" t="s">
        <v>503</v>
      </c>
      <c r="C111" s="493" t="s">
        <v>707</v>
      </c>
      <c r="D111" s="494">
        <v>0</v>
      </c>
      <c r="E111" s="495">
        <v>0</v>
      </c>
      <c r="F111" s="495">
        <v>0</v>
      </c>
      <c r="G111" s="495">
        <v>0</v>
      </c>
      <c r="H111" s="495">
        <v>0</v>
      </c>
      <c r="I111" s="495">
        <v>0</v>
      </c>
      <c r="J111" s="495">
        <v>0</v>
      </c>
      <c r="K111" s="495">
        <v>0</v>
      </c>
      <c r="L111" s="495">
        <v>0</v>
      </c>
      <c r="M111" s="495">
        <v>0</v>
      </c>
      <c r="N111" s="495">
        <v>0</v>
      </c>
      <c r="O111" s="495">
        <v>0</v>
      </c>
      <c r="P111" s="495">
        <v>0</v>
      </c>
      <c r="Q111" s="495">
        <v>0</v>
      </c>
      <c r="R111" s="495">
        <v>0</v>
      </c>
      <c r="S111" s="495">
        <v>0</v>
      </c>
      <c r="T111" s="495">
        <v>0</v>
      </c>
      <c r="U111" s="495">
        <v>0</v>
      </c>
      <c r="V111" s="495">
        <v>0</v>
      </c>
      <c r="W111" s="495">
        <v>0</v>
      </c>
      <c r="X111" s="495">
        <v>0</v>
      </c>
      <c r="Y111" s="495">
        <v>0</v>
      </c>
      <c r="Z111" s="495">
        <v>0</v>
      </c>
      <c r="AA111" s="495">
        <v>0</v>
      </c>
      <c r="AB111" s="495">
        <v>0</v>
      </c>
      <c r="AC111" s="495">
        <v>0</v>
      </c>
      <c r="AD111" s="495">
        <v>0</v>
      </c>
      <c r="AE111" s="495">
        <f t="shared" si="12"/>
        <v>0</v>
      </c>
      <c r="AF111" s="495">
        <f t="shared" si="12"/>
        <v>0</v>
      </c>
      <c r="AG111" s="495">
        <f t="shared" si="12"/>
        <v>0</v>
      </c>
    </row>
    <row r="112" spans="1:34" s="488" customFormat="1" ht="24" x14ac:dyDescent="0.35">
      <c r="A112" s="489" t="s">
        <v>353</v>
      </c>
      <c r="B112" s="490" t="s">
        <v>503</v>
      </c>
      <c r="C112" s="490"/>
      <c r="D112" s="492">
        <f>SUM(D113:D121)</f>
        <v>-2694.3</v>
      </c>
      <c r="E112" s="491">
        <f t="shared" ref="E112:AG112" si="17">SUM(E113:E121)</f>
        <v>0</v>
      </c>
      <c r="F112" s="491">
        <f t="shared" si="17"/>
        <v>0</v>
      </c>
      <c r="G112" s="491">
        <f t="shared" si="17"/>
        <v>0</v>
      </c>
      <c r="H112" s="491">
        <f t="shared" si="17"/>
        <v>0</v>
      </c>
      <c r="I112" s="491">
        <f t="shared" si="17"/>
        <v>0</v>
      </c>
      <c r="J112" s="491">
        <f t="shared" si="17"/>
        <v>0</v>
      </c>
      <c r="K112" s="491">
        <f t="shared" si="17"/>
        <v>0</v>
      </c>
      <c r="L112" s="491">
        <f t="shared" si="17"/>
        <v>0</v>
      </c>
      <c r="M112" s="491">
        <f t="shared" si="17"/>
        <v>0</v>
      </c>
      <c r="N112" s="491">
        <f t="shared" si="17"/>
        <v>0</v>
      </c>
      <c r="O112" s="491">
        <f t="shared" si="17"/>
        <v>0</v>
      </c>
      <c r="P112" s="491">
        <f t="shared" si="17"/>
        <v>0</v>
      </c>
      <c r="Q112" s="491">
        <f t="shared" si="17"/>
        <v>0</v>
      </c>
      <c r="R112" s="491">
        <f t="shared" si="17"/>
        <v>0</v>
      </c>
      <c r="S112" s="491">
        <f t="shared" si="17"/>
        <v>0</v>
      </c>
      <c r="T112" s="491">
        <f t="shared" si="17"/>
        <v>0</v>
      </c>
      <c r="U112" s="491">
        <f t="shared" si="17"/>
        <v>0</v>
      </c>
      <c r="V112" s="491">
        <f t="shared" si="17"/>
        <v>0</v>
      </c>
      <c r="W112" s="491">
        <f t="shared" si="17"/>
        <v>0</v>
      </c>
      <c r="X112" s="491">
        <f t="shared" si="17"/>
        <v>0</v>
      </c>
      <c r="Y112" s="491">
        <f t="shared" si="17"/>
        <v>0</v>
      </c>
      <c r="Z112" s="491">
        <f t="shared" si="17"/>
        <v>0</v>
      </c>
      <c r="AA112" s="491">
        <f t="shared" si="17"/>
        <v>0</v>
      </c>
      <c r="AB112" s="491">
        <f t="shared" si="17"/>
        <v>0</v>
      </c>
      <c r="AC112" s="491">
        <f t="shared" si="17"/>
        <v>0</v>
      </c>
      <c r="AD112" s="491">
        <f t="shared" si="17"/>
        <v>0</v>
      </c>
      <c r="AE112" s="492">
        <f t="shared" si="17"/>
        <v>-2694.3</v>
      </c>
      <c r="AF112" s="491">
        <f t="shared" si="17"/>
        <v>0</v>
      </c>
      <c r="AG112" s="491">
        <f t="shared" si="17"/>
        <v>0</v>
      </c>
      <c r="AH112" s="488" t="b">
        <v>1</v>
      </c>
    </row>
    <row r="113" spans="1:34" x14ac:dyDescent="0.35">
      <c r="A113" s="482" t="s">
        <v>701</v>
      </c>
      <c r="B113" s="493" t="s">
        <v>503</v>
      </c>
      <c r="C113" s="493" t="s">
        <v>705</v>
      </c>
      <c r="D113" s="501">
        <v>-2432.15</v>
      </c>
      <c r="E113" s="495">
        <v>0</v>
      </c>
      <c r="F113" s="495">
        <v>0</v>
      </c>
      <c r="G113" s="495">
        <v>0</v>
      </c>
      <c r="H113" s="495">
        <v>0</v>
      </c>
      <c r="I113" s="495">
        <v>0</v>
      </c>
      <c r="J113" s="495">
        <v>0</v>
      </c>
      <c r="K113" s="495">
        <v>0</v>
      </c>
      <c r="L113" s="495">
        <v>0</v>
      </c>
      <c r="M113" s="495">
        <v>0</v>
      </c>
      <c r="N113" s="495">
        <v>0</v>
      </c>
      <c r="O113" s="495">
        <v>0</v>
      </c>
      <c r="P113" s="495">
        <v>0</v>
      </c>
      <c r="Q113" s="495">
        <v>0</v>
      </c>
      <c r="R113" s="495">
        <v>0</v>
      </c>
      <c r="S113" s="495">
        <v>0</v>
      </c>
      <c r="T113" s="495">
        <v>0</v>
      </c>
      <c r="U113" s="495">
        <v>0</v>
      </c>
      <c r="V113" s="495">
        <v>0</v>
      </c>
      <c r="W113" s="495">
        <v>0</v>
      </c>
      <c r="X113" s="495">
        <v>0</v>
      </c>
      <c r="Y113" s="495">
        <v>0</v>
      </c>
      <c r="Z113" s="495">
        <v>0</v>
      </c>
      <c r="AA113" s="495">
        <v>0</v>
      </c>
      <c r="AB113" s="495">
        <v>0</v>
      </c>
      <c r="AC113" s="495">
        <v>0</v>
      </c>
      <c r="AD113" s="495">
        <v>0</v>
      </c>
      <c r="AE113" s="501">
        <f t="shared" si="12"/>
        <v>-2432.15</v>
      </c>
      <c r="AF113" s="495">
        <f t="shared" si="12"/>
        <v>0</v>
      </c>
      <c r="AG113" s="495">
        <f t="shared" si="12"/>
        <v>0</v>
      </c>
    </row>
    <row r="114" spans="1:34" x14ac:dyDescent="0.35">
      <c r="A114" s="482" t="s">
        <v>700</v>
      </c>
      <c r="B114" s="493" t="s">
        <v>503</v>
      </c>
      <c r="C114" s="493" t="s">
        <v>707</v>
      </c>
      <c r="D114" s="501">
        <v>-131.19</v>
      </c>
      <c r="E114" s="495">
        <v>0</v>
      </c>
      <c r="F114" s="495">
        <v>0</v>
      </c>
      <c r="G114" s="495">
        <v>0</v>
      </c>
      <c r="H114" s="495">
        <v>0</v>
      </c>
      <c r="I114" s="495">
        <v>0</v>
      </c>
      <c r="J114" s="495">
        <v>0</v>
      </c>
      <c r="K114" s="495">
        <v>0</v>
      </c>
      <c r="L114" s="495">
        <v>0</v>
      </c>
      <c r="M114" s="495">
        <v>0</v>
      </c>
      <c r="N114" s="495">
        <v>0</v>
      </c>
      <c r="O114" s="495">
        <v>0</v>
      </c>
      <c r="P114" s="495">
        <v>0</v>
      </c>
      <c r="Q114" s="495">
        <v>0</v>
      </c>
      <c r="R114" s="495">
        <v>0</v>
      </c>
      <c r="S114" s="495">
        <v>0</v>
      </c>
      <c r="T114" s="495">
        <v>0</v>
      </c>
      <c r="U114" s="495">
        <v>0</v>
      </c>
      <c r="V114" s="495">
        <v>0</v>
      </c>
      <c r="W114" s="495">
        <v>0</v>
      </c>
      <c r="X114" s="495">
        <v>0</v>
      </c>
      <c r="Y114" s="495">
        <v>0</v>
      </c>
      <c r="Z114" s="495">
        <v>0</v>
      </c>
      <c r="AA114" s="495">
        <v>0</v>
      </c>
      <c r="AB114" s="495">
        <v>0</v>
      </c>
      <c r="AC114" s="495">
        <v>0</v>
      </c>
      <c r="AD114" s="495">
        <v>0</v>
      </c>
      <c r="AE114" s="501">
        <f t="shared" si="12"/>
        <v>-131.19</v>
      </c>
      <c r="AF114" s="495">
        <f t="shared" si="12"/>
        <v>0</v>
      </c>
      <c r="AG114" s="495">
        <f t="shared" si="12"/>
        <v>0</v>
      </c>
    </row>
    <row r="115" spans="1:34" x14ac:dyDescent="0.35">
      <c r="A115" s="482" t="s">
        <v>699</v>
      </c>
      <c r="B115" s="493" t="s">
        <v>503</v>
      </c>
      <c r="C115" s="493" t="s">
        <v>707</v>
      </c>
      <c r="D115" s="501">
        <v>-50.49</v>
      </c>
      <c r="E115" s="495">
        <v>0</v>
      </c>
      <c r="F115" s="495">
        <v>0</v>
      </c>
      <c r="G115" s="495">
        <v>0</v>
      </c>
      <c r="H115" s="495">
        <v>0</v>
      </c>
      <c r="I115" s="495">
        <v>0</v>
      </c>
      <c r="J115" s="495">
        <v>0</v>
      </c>
      <c r="K115" s="495">
        <v>0</v>
      </c>
      <c r="L115" s="495">
        <v>0</v>
      </c>
      <c r="M115" s="495">
        <v>0</v>
      </c>
      <c r="N115" s="495">
        <v>0</v>
      </c>
      <c r="O115" s="495">
        <v>0</v>
      </c>
      <c r="P115" s="495">
        <v>0</v>
      </c>
      <c r="Q115" s="495">
        <v>0</v>
      </c>
      <c r="R115" s="495">
        <v>0</v>
      </c>
      <c r="S115" s="495">
        <v>0</v>
      </c>
      <c r="T115" s="495">
        <v>0</v>
      </c>
      <c r="U115" s="495">
        <v>0</v>
      </c>
      <c r="V115" s="495">
        <v>0</v>
      </c>
      <c r="W115" s="495">
        <v>0</v>
      </c>
      <c r="X115" s="495">
        <v>0</v>
      </c>
      <c r="Y115" s="495">
        <v>0</v>
      </c>
      <c r="Z115" s="495">
        <v>0</v>
      </c>
      <c r="AA115" s="495">
        <v>0</v>
      </c>
      <c r="AB115" s="495">
        <v>0</v>
      </c>
      <c r="AC115" s="495">
        <v>0</v>
      </c>
      <c r="AD115" s="495">
        <v>0</v>
      </c>
      <c r="AE115" s="501">
        <f t="shared" si="12"/>
        <v>-50.49</v>
      </c>
      <c r="AF115" s="495">
        <f t="shared" si="12"/>
        <v>0</v>
      </c>
      <c r="AG115" s="495">
        <f t="shared" si="12"/>
        <v>0</v>
      </c>
    </row>
    <row r="116" spans="1:34" x14ac:dyDescent="0.35">
      <c r="A116" s="482" t="s">
        <v>698</v>
      </c>
      <c r="B116" s="493" t="s">
        <v>503</v>
      </c>
      <c r="C116" s="493" t="s">
        <v>707</v>
      </c>
      <c r="D116" s="494">
        <v>0</v>
      </c>
      <c r="E116" s="495">
        <v>0</v>
      </c>
      <c r="F116" s="495">
        <v>0</v>
      </c>
      <c r="G116" s="495">
        <v>0</v>
      </c>
      <c r="H116" s="495">
        <v>0</v>
      </c>
      <c r="I116" s="495">
        <v>0</v>
      </c>
      <c r="J116" s="495">
        <v>0</v>
      </c>
      <c r="K116" s="495">
        <v>0</v>
      </c>
      <c r="L116" s="495">
        <v>0</v>
      </c>
      <c r="M116" s="495">
        <v>0</v>
      </c>
      <c r="N116" s="495">
        <v>0</v>
      </c>
      <c r="O116" s="495">
        <v>0</v>
      </c>
      <c r="P116" s="495">
        <v>0</v>
      </c>
      <c r="Q116" s="495">
        <v>0</v>
      </c>
      <c r="R116" s="495">
        <v>0</v>
      </c>
      <c r="S116" s="495">
        <v>0</v>
      </c>
      <c r="T116" s="495">
        <v>0</v>
      </c>
      <c r="U116" s="495">
        <v>0</v>
      </c>
      <c r="V116" s="495">
        <v>0</v>
      </c>
      <c r="W116" s="495">
        <v>0</v>
      </c>
      <c r="X116" s="495">
        <v>0</v>
      </c>
      <c r="Y116" s="495">
        <v>0</v>
      </c>
      <c r="Z116" s="495">
        <v>0</v>
      </c>
      <c r="AA116" s="495">
        <v>0</v>
      </c>
      <c r="AB116" s="495">
        <v>0</v>
      </c>
      <c r="AC116" s="495">
        <v>0</v>
      </c>
      <c r="AD116" s="495">
        <v>0</v>
      </c>
      <c r="AE116" s="501">
        <f t="shared" si="12"/>
        <v>0</v>
      </c>
      <c r="AF116" s="495">
        <f t="shared" si="12"/>
        <v>0</v>
      </c>
      <c r="AG116" s="495">
        <f t="shared" si="12"/>
        <v>0</v>
      </c>
    </row>
    <row r="117" spans="1:34" x14ac:dyDescent="0.35">
      <c r="A117" s="482" t="s">
        <v>697</v>
      </c>
      <c r="B117" s="493" t="s">
        <v>503</v>
      </c>
      <c r="C117" s="493" t="s">
        <v>707</v>
      </c>
      <c r="D117" s="494">
        <v>0</v>
      </c>
      <c r="E117" s="495">
        <v>0</v>
      </c>
      <c r="F117" s="495">
        <v>0</v>
      </c>
      <c r="G117" s="495">
        <v>0</v>
      </c>
      <c r="H117" s="495">
        <v>0</v>
      </c>
      <c r="I117" s="495">
        <v>0</v>
      </c>
      <c r="J117" s="495">
        <v>0</v>
      </c>
      <c r="K117" s="495">
        <v>0</v>
      </c>
      <c r="L117" s="495">
        <v>0</v>
      </c>
      <c r="M117" s="495">
        <v>0</v>
      </c>
      <c r="N117" s="495">
        <v>0</v>
      </c>
      <c r="O117" s="495">
        <v>0</v>
      </c>
      <c r="P117" s="495">
        <v>0</v>
      </c>
      <c r="Q117" s="495">
        <v>0</v>
      </c>
      <c r="R117" s="495">
        <v>0</v>
      </c>
      <c r="S117" s="495">
        <v>0</v>
      </c>
      <c r="T117" s="495">
        <v>0</v>
      </c>
      <c r="U117" s="495">
        <v>0</v>
      </c>
      <c r="V117" s="495">
        <v>0</v>
      </c>
      <c r="W117" s="495">
        <v>0</v>
      </c>
      <c r="X117" s="495">
        <v>0</v>
      </c>
      <c r="Y117" s="495">
        <v>0</v>
      </c>
      <c r="Z117" s="495">
        <v>0</v>
      </c>
      <c r="AA117" s="495">
        <v>0</v>
      </c>
      <c r="AB117" s="495">
        <v>0</v>
      </c>
      <c r="AC117" s="495">
        <v>0</v>
      </c>
      <c r="AD117" s="495">
        <v>0</v>
      </c>
      <c r="AE117" s="501">
        <f t="shared" si="12"/>
        <v>0</v>
      </c>
      <c r="AF117" s="495">
        <f t="shared" si="12"/>
        <v>0</v>
      </c>
      <c r="AG117" s="495">
        <f t="shared" si="12"/>
        <v>0</v>
      </c>
    </row>
    <row r="118" spans="1:34" x14ac:dyDescent="0.35">
      <c r="A118" s="482" t="s">
        <v>696</v>
      </c>
      <c r="B118" s="493" t="s">
        <v>503</v>
      </c>
      <c r="C118" s="493" t="s">
        <v>707</v>
      </c>
      <c r="D118" s="501">
        <v>-22.38</v>
      </c>
      <c r="E118" s="495">
        <v>0</v>
      </c>
      <c r="F118" s="495">
        <v>0</v>
      </c>
      <c r="G118" s="495">
        <v>0</v>
      </c>
      <c r="H118" s="495">
        <v>0</v>
      </c>
      <c r="I118" s="495">
        <v>0</v>
      </c>
      <c r="J118" s="495">
        <v>0</v>
      </c>
      <c r="K118" s="495">
        <v>0</v>
      </c>
      <c r="L118" s="495">
        <v>0</v>
      </c>
      <c r="M118" s="495">
        <v>0</v>
      </c>
      <c r="N118" s="495">
        <v>0</v>
      </c>
      <c r="O118" s="495">
        <v>0</v>
      </c>
      <c r="P118" s="495">
        <v>0</v>
      </c>
      <c r="Q118" s="495">
        <v>0</v>
      </c>
      <c r="R118" s="495">
        <v>0</v>
      </c>
      <c r="S118" s="495">
        <v>0</v>
      </c>
      <c r="T118" s="495">
        <v>0</v>
      </c>
      <c r="U118" s="495">
        <v>0</v>
      </c>
      <c r="V118" s="495">
        <v>0</v>
      </c>
      <c r="W118" s="495">
        <v>0</v>
      </c>
      <c r="X118" s="495">
        <v>0</v>
      </c>
      <c r="Y118" s="495">
        <v>0</v>
      </c>
      <c r="Z118" s="495">
        <v>0</v>
      </c>
      <c r="AA118" s="495">
        <v>0</v>
      </c>
      <c r="AB118" s="495">
        <v>0</v>
      </c>
      <c r="AC118" s="495">
        <v>0</v>
      </c>
      <c r="AD118" s="495">
        <v>0</v>
      </c>
      <c r="AE118" s="495">
        <f t="shared" si="12"/>
        <v>-22.38</v>
      </c>
      <c r="AF118" s="495">
        <f t="shared" si="12"/>
        <v>0</v>
      </c>
      <c r="AG118" s="495">
        <f t="shared" si="12"/>
        <v>0</v>
      </c>
    </row>
    <row r="119" spans="1:34" x14ac:dyDescent="0.35">
      <c r="A119" s="482" t="s">
        <v>695</v>
      </c>
      <c r="B119" s="493" t="s">
        <v>503</v>
      </c>
      <c r="C119" s="493" t="s">
        <v>707</v>
      </c>
      <c r="D119" s="501">
        <v>-58.08</v>
      </c>
      <c r="E119" s="495">
        <v>0</v>
      </c>
      <c r="F119" s="495">
        <v>0</v>
      </c>
      <c r="G119" s="495">
        <v>0</v>
      </c>
      <c r="H119" s="495">
        <v>0</v>
      </c>
      <c r="I119" s="495">
        <v>0</v>
      </c>
      <c r="J119" s="495">
        <v>0</v>
      </c>
      <c r="K119" s="495">
        <v>0</v>
      </c>
      <c r="L119" s="495">
        <v>0</v>
      </c>
      <c r="M119" s="495">
        <v>0</v>
      </c>
      <c r="N119" s="495">
        <v>0</v>
      </c>
      <c r="O119" s="495">
        <v>0</v>
      </c>
      <c r="P119" s="495">
        <v>0</v>
      </c>
      <c r="Q119" s="495">
        <v>0</v>
      </c>
      <c r="R119" s="495">
        <v>0</v>
      </c>
      <c r="S119" s="495">
        <v>0</v>
      </c>
      <c r="T119" s="495">
        <v>0</v>
      </c>
      <c r="U119" s="495">
        <v>0</v>
      </c>
      <c r="V119" s="495">
        <v>0</v>
      </c>
      <c r="W119" s="495">
        <v>0</v>
      </c>
      <c r="X119" s="495">
        <v>0</v>
      </c>
      <c r="Y119" s="495">
        <v>0</v>
      </c>
      <c r="Z119" s="495">
        <v>0</v>
      </c>
      <c r="AA119" s="495">
        <v>0</v>
      </c>
      <c r="AB119" s="495">
        <v>0</v>
      </c>
      <c r="AC119" s="495">
        <v>0</v>
      </c>
      <c r="AD119" s="495">
        <v>0</v>
      </c>
      <c r="AE119" s="495">
        <f t="shared" si="12"/>
        <v>-58.08</v>
      </c>
      <c r="AF119" s="495">
        <f t="shared" si="12"/>
        <v>0</v>
      </c>
      <c r="AG119" s="495">
        <f t="shared" si="12"/>
        <v>0</v>
      </c>
    </row>
    <row r="120" spans="1:34" x14ac:dyDescent="0.35">
      <c r="A120" s="482" t="s">
        <v>694</v>
      </c>
      <c r="B120" s="493" t="s">
        <v>503</v>
      </c>
      <c r="C120" s="493" t="s">
        <v>707</v>
      </c>
      <c r="D120" s="501">
        <v>-0.01</v>
      </c>
      <c r="E120" s="495">
        <v>0</v>
      </c>
      <c r="F120" s="495">
        <v>0</v>
      </c>
      <c r="G120" s="495">
        <v>0</v>
      </c>
      <c r="H120" s="495">
        <v>0</v>
      </c>
      <c r="I120" s="495">
        <v>0</v>
      </c>
      <c r="J120" s="495">
        <v>0</v>
      </c>
      <c r="K120" s="495">
        <v>0</v>
      </c>
      <c r="L120" s="495">
        <v>0</v>
      </c>
      <c r="M120" s="495">
        <v>0</v>
      </c>
      <c r="N120" s="495">
        <v>0</v>
      </c>
      <c r="O120" s="495">
        <v>0</v>
      </c>
      <c r="P120" s="495">
        <v>0</v>
      </c>
      <c r="Q120" s="495">
        <v>0</v>
      </c>
      <c r="R120" s="495">
        <v>0</v>
      </c>
      <c r="S120" s="495">
        <v>0</v>
      </c>
      <c r="T120" s="495">
        <v>0</v>
      </c>
      <c r="U120" s="495">
        <v>0</v>
      </c>
      <c r="V120" s="495">
        <v>0</v>
      </c>
      <c r="W120" s="495">
        <v>0</v>
      </c>
      <c r="X120" s="495">
        <v>0</v>
      </c>
      <c r="Y120" s="495">
        <v>0</v>
      </c>
      <c r="Z120" s="495">
        <v>0</v>
      </c>
      <c r="AA120" s="495">
        <v>0</v>
      </c>
      <c r="AB120" s="495">
        <v>0</v>
      </c>
      <c r="AC120" s="495">
        <v>0</v>
      </c>
      <c r="AD120" s="495">
        <v>0</v>
      </c>
      <c r="AE120" s="501">
        <f t="shared" si="12"/>
        <v>-0.01</v>
      </c>
      <c r="AF120" s="495">
        <f t="shared" si="12"/>
        <v>0</v>
      </c>
      <c r="AG120" s="495">
        <f t="shared" si="12"/>
        <v>0</v>
      </c>
    </row>
    <row r="121" spans="1:34" x14ac:dyDescent="0.35">
      <c r="A121" s="482" t="s">
        <v>693</v>
      </c>
      <c r="B121" s="493" t="s">
        <v>503</v>
      </c>
      <c r="C121" s="493" t="s">
        <v>707</v>
      </c>
      <c r="D121" s="494">
        <v>0</v>
      </c>
      <c r="E121" s="495">
        <v>0</v>
      </c>
      <c r="F121" s="495">
        <v>0</v>
      </c>
      <c r="G121" s="495">
        <v>0</v>
      </c>
      <c r="H121" s="495">
        <v>0</v>
      </c>
      <c r="I121" s="495">
        <v>0</v>
      </c>
      <c r="J121" s="495">
        <v>0</v>
      </c>
      <c r="K121" s="495">
        <v>0</v>
      </c>
      <c r="L121" s="495">
        <v>0</v>
      </c>
      <c r="M121" s="495">
        <v>0</v>
      </c>
      <c r="N121" s="495">
        <v>0</v>
      </c>
      <c r="O121" s="495">
        <v>0</v>
      </c>
      <c r="P121" s="495">
        <v>0</v>
      </c>
      <c r="Q121" s="495">
        <v>0</v>
      </c>
      <c r="R121" s="495">
        <v>0</v>
      </c>
      <c r="S121" s="495">
        <v>0</v>
      </c>
      <c r="T121" s="495">
        <v>0</v>
      </c>
      <c r="U121" s="495">
        <v>0</v>
      </c>
      <c r="V121" s="495">
        <v>0</v>
      </c>
      <c r="W121" s="495">
        <v>0</v>
      </c>
      <c r="X121" s="495">
        <v>0</v>
      </c>
      <c r="Y121" s="495">
        <v>0</v>
      </c>
      <c r="Z121" s="495">
        <v>0</v>
      </c>
      <c r="AA121" s="495">
        <v>0</v>
      </c>
      <c r="AB121" s="495">
        <v>0</v>
      </c>
      <c r="AC121" s="495">
        <v>0</v>
      </c>
      <c r="AD121" s="495">
        <v>0</v>
      </c>
      <c r="AE121" s="495">
        <f t="shared" si="12"/>
        <v>0</v>
      </c>
      <c r="AF121" s="495">
        <f t="shared" si="12"/>
        <v>0</v>
      </c>
      <c r="AG121" s="495">
        <f t="shared" si="12"/>
        <v>0</v>
      </c>
    </row>
    <row r="122" spans="1:34" s="488" customFormat="1" x14ac:dyDescent="0.35">
      <c r="A122" s="484" t="s">
        <v>349</v>
      </c>
      <c r="B122" s="485" t="s">
        <v>503</v>
      </c>
      <c r="C122" s="485"/>
      <c r="D122" s="486">
        <f>SUM(D123:D131)</f>
        <v>377283.05999999994</v>
      </c>
      <c r="E122" s="486">
        <f t="shared" ref="E122:AG122" si="18">SUM(E123:E131)</f>
        <v>0</v>
      </c>
      <c r="F122" s="486">
        <f t="shared" si="18"/>
        <v>0</v>
      </c>
      <c r="G122" s="486">
        <f t="shared" si="18"/>
        <v>0</v>
      </c>
      <c r="H122" s="486">
        <f t="shared" si="18"/>
        <v>0</v>
      </c>
      <c r="I122" s="486">
        <f t="shared" si="18"/>
        <v>0</v>
      </c>
      <c r="J122" s="486">
        <f t="shared" si="18"/>
        <v>179549.96000000005</v>
      </c>
      <c r="K122" s="486">
        <f t="shared" si="18"/>
        <v>0</v>
      </c>
      <c r="L122" s="486">
        <f t="shared" si="18"/>
        <v>0</v>
      </c>
      <c r="M122" s="486">
        <f t="shared" si="18"/>
        <v>1675.1999999999998</v>
      </c>
      <c r="N122" s="486">
        <f t="shared" si="18"/>
        <v>0</v>
      </c>
      <c r="O122" s="486">
        <f t="shared" si="18"/>
        <v>0</v>
      </c>
      <c r="P122" s="486">
        <f t="shared" si="18"/>
        <v>344642.64000000007</v>
      </c>
      <c r="Q122" s="486">
        <f t="shared" si="18"/>
        <v>0</v>
      </c>
      <c r="R122" s="486">
        <f t="shared" si="18"/>
        <v>0</v>
      </c>
      <c r="S122" s="486">
        <f t="shared" si="18"/>
        <v>0</v>
      </c>
      <c r="T122" s="486">
        <f t="shared" si="18"/>
        <v>0</v>
      </c>
      <c r="U122" s="486">
        <f t="shared" si="18"/>
        <v>0</v>
      </c>
      <c r="V122" s="486">
        <f t="shared" si="18"/>
        <v>0</v>
      </c>
      <c r="W122" s="486">
        <f t="shared" si="18"/>
        <v>0</v>
      </c>
      <c r="X122" s="486">
        <f t="shared" si="18"/>
        <v>0</v>
      </c>
      <c r="Y122" s="486">
        <f t="shared" si="18"/>
        <v>411045.06000000006</v>
      </c>
      <c r="Z122" s="486">
        <f t="shared" si="18"/>
        <v>0</v>
      </c>
      <c r="AA122" s="486">
        <f t="shared" si="18"/>
        <v>0</v>
      </c>
      <c r="AB122" s="486">
        <f t="shared" si="18"/>
        <v>0</v>
      </c>
      <c r="AC122" s="486">
        <f t="shared" si="18"/>
        <v>0</v>
      </c>
      <c r="AD122" s="486">
        <f t="shared" si="18"/>
        <v>0</v>
      </c>
      <c r="AE122" s="486">
        <f t="shared" si="18"/>
        <v>1314195.92</v>
      </c>
      <c r="AF122" s="486">
        <f t="shared" si="18"/>
        <v>0</v>
      </c>
      <c r="AG122" s="486">
        <f t="shared" si="18"/>
        <v>0</v>
      </c>
      <c r="AH122" s="1186" t="b">
        <v>1</v>
      </c>
    </row>
    <row r="123" spans="1:34" x14ac:dyDescent="0.35">
      <c r="A123" s="482" t="s">
        <v>701</v>
      </c>
      <c r="B123" s="493" t="s">
        <v>503</v>
      </c>
      <c r="C123" s="493" t="s">
        <v>705</v>
      </c>
      <c r="D123" s="494">
        <v>343729.08999999991</v>
      </c>
      <c r="E123" s="494">
        <v>0</v>
      </c>
      <c r="F123" s="494">
        <v>0</v>
      </c>
      <c r="G123" s="494">
        <v>0</v>
      </c>
      <c r="H123" s="494">
        <v>0</v>
      </c>
      <c r="I123" s="494">
        <v>0</v>
      </c>
      <c r="J123" s="494">
        <v>142850.70000000001</v>
      </c>
      <c r="K123" s="494">
        <v>0</v>
      </c>
      <c r="L123" s="494">
        <v>0</v>
      </c>
      <c r="M123" s="494">
        <v>1675.1999999999998</v>
      </c>
      <c r="N123" s="494">
        <v>0</v>
      </c>
      <c r="O123" s="494">
        <v>0</v>
      </c>
      <c r="P123" s="494">
        <v>305858.74000000005</v>
      </c>
      <c r="Q123" s="494">
        <v>0</v>
      </c>
      <c r="R123" s="494">
        <v>0</v>
      </c>
      <c r="S123" s="494">
        <v>0</v>
      </c>
      <c r="T123" s="494">
        <v>0</v>
      </c>
      <c r="U123" s="494">
        <v>0</v>
      </c>
      <c r="V123" s="494">
        <v>0</v>
      </c>
      <c r="W123" s="494">
        <v>0</v>
      </c>
      <c r="X123" s="494">
        <v>0</v>
      </c>
      <c r="Y123" s="494">
        <v>411045.06000000006</v>
      </c>
      <c r="Z123" s="494">
        <v>0</v>
      </c>
      <c r="AA123" s="494">
        <v>0</v>
      </c>
      <c r="AB123" s="494">
        <v>0</v>
      </c>
      <c r="AC123" s="494">
        <v>0</v>
      </c>
      <c r="AD123" s="494">
        <v>0</v>
      </c>
      <c r="AE123" s="494">
        <f t="shared" si="12"/>
        <v>1205158.79</v>
      </c>
      <c r="AF123" s="494">
        <f t="shared" si="12"/>
        <v>0</v>
      </c>
      <c r="AG123" s="494">
        <f t="shared" si="12"/>
        <v>0</v>
      </c>
    </row>
    <row r="124" spans="1:34" x14ac:dyDescent="0.35">
      <c r="A124" s="482" t="s">
        <v>700</v>
      </c>
      <c r="B124" s="493" t="s">
        <v>503</v>
      </c>
      <c r="C124" s="493" t="s">
        <v>707</v>
      </c>
      <c r="D124" s="494">
        <v>14579.02</v>
      </c>
      <c r="E124" s="494">
        <v>0</v>
      </c>
      <c r="F124" s="494">
        <v>0</v>
      </c>
      <c r="G124" s="494">
        <v>0</v>
      </c>
      <c r="H124" s="494">
        <v>0</v>
      </c>
      <c r="I124" s="494">
        <v>0</v>
      </c>
      <c r="J124" s="494">
        <v>19574.439999999999</v>
      </c>
      <c r="K124" s="494">
        <v>0</v>
      </c>
      <c r="L124" s="494">
        <v>0</v>
      </c>
      <c r="M124" s="494">
        <v>0</v>
      </c>
      <c r="N124" s="494">
        <v>0</v>
      </c>
      <c r="O124" s="494">
        <v>0</v>
      </c>
      <c r="P124" s="494">
        <v>858.31000000000006</v>
      </c>
      <c r="Q124" s="494">
        <v>0</v>
      </c>
      <c r="R124" s="494">
        <v>0</v>
      </c>
      <c r="S124" s="494">
        <v>0</v>
      </c>
      <c r="T124" s="494">
        <v>0</v>
      </c>
      <c r="U124" s="494">
        <v>0</v>
      </c>
      <c r="V124" s="494">
        <v>0</v>
      </c>
      <c r="W124" s="494">
        <v>0</v>
      </c>
      <c r="X124" s="494">
        <v>0</v>
      </c>
      <c r="Y124" s="494">
        <v>0</v>
      </c>
      <c r="Z124" s="494">
        <v>0</v>
      </c>
      <c r="AA124" s="494">
        <v>0</v>
      </c>
      <c r="AB124" s="494">
        <v>0</v>
      </c>
      <c r="AC124" s="494">
        <v>0</v>
      </c>
      <c r="AD124" s="494">
        <v>0</v>
      </c>
      <c r="AE124" s="494">
        <f t="shared" si="12"/>
        <v>35011.769999999997</v>
      </c>
      <c r="AF124" s="494">
        <f t="shared" si="12"/>
        <v>0</v>
      </c>
      <c r="AG124" s="494">
        <f t="shared" si="12"/>
        <v>0</v>
      </c>
    </row>
    <row r="125" spans="1:34" x14ac:dyDescent="0.35">
      <c r="A125" s="482" t="s">
        <v>699</v>
      </c>
      <c r="B125" s="493" t="s">
        <v>503</v>
      </c>
      <c r="C125" s="493" t="s">
        <v>707</v>
      </c>
      <c r="D125" s="494">
        <v>0</v>
      </c>
      <c r="E125" s="494">
        <v>0</v>
      </c>
      <c r="F125" s="494">
        <v>0</v>
      </c>
      <c r="G125" s="494">
        <v>0</v>
      </c>
      <c r="H125" s="494">
        <v>0</v>
      </c>
      <c r="I125" s="494">
        <v>0</v>
      </c>
      <c r="J125" s="494">
        <v>5592.67</v>
      </c>
      <c r="K125" s="494">
        <v>0</v>
      </c>
      <c r="L125" s="494">
        <v>0</v>
      </c>
      <c r="M125" s="494">
        <v>0</v>
      </c>
      <c r="N125" s="494">
        <v>0</v>
      </c>
      <c r="O125" s="494">
        <v>0</v>
      </c>
      <c r="P125" s="494">
        <v>5841.829999999999</v>
      </c>
      <c r="Q125" s="494">
        <v>0</v>
      </c>
      <c r="R125" s="494">
        <v>0</v>
      </c>
      <c r="S125" s="494">
        <v>0</v>
      </c>
      <c r="T125" s="494">
        <v>0</v>
      </c>
      <c r="U125" s="494">
        <v>0</v>
      </c>
      <c r="V125" s="494">
        <v>0</v>
      </c>
      <c r="W125" s="494">
        <v>0</v>
      </c>
      <c r="X125" s="494">
        <v>0</v>
      </c>
      <c r="Y125" s="494">
        <v>0</v>
      </c>
      <c r="Z125" s="494">
        <v>0</v>
      </c>
      <c r="AA125" s="494">
        <v>0</v>
      </c>
      <c r="AB125" s="494">
        <v>0</v>
      </c>
      <c r="AC125" s="494">
        <v>0</v>
      </c>
      <c r="AD125" s="494">
        <v>0</v>
      </c>
      <c r="AE125" s="494">
        <f t="shared" si="12"/>
        <v>11434.5</v>
      </c>
      <c r="AF125" s="494">
        <f t="shared" si="12"/>
        <v>0</v>
      </c>
      <c r="AG125" s="494">
        <f t="shared" si="12"/>
        <v>0</v>
      </c>
    </row>
    <row r="126" spans="1:34" x14ac:dyDescent="0.35">
      <c r="A126" s="482" t="s">
        <v>698</v>
      </c>
      <c r="B126" s="493" t="s">
        <v>503</v>
      </c>
      <c r="C126" s="493" t="s">
        <v>707</v>
      </c>
      <c r="D126" s="494">
        <v>0</v>
      </c>
      <c r="E126" s="494">
        <v>0</v>
      </c>
      <c r="F126" s="494">
        <v>0</v>
      </c>
      <c r="G126" s="494">
        <v>0</v>
      </c>
      <c r="H126" s="494">
        <v>0</v>
      </c>
      <c r="I126" s="494">
        <v>0</v>
      </c>
      <c r="J126" s="494">
        <v>2548.06</v>
      </c>
      <c r="K126" s="494">
        <v>0</v>
      </c>
      <c r="L126" s="494">
        <v>0</v>
      </c>
      <c r="M126" s="494">
        <v>0</v>
      </c>
      <c r="N126" s="494">
        <v>0</v>
      </c>
      <c r="O126" s="494">
        <v>0</v>
      </c>
      <c r="P126" s="494">
        <v>3276.12</v>
      </c>
      <c r="Q126" s="494">
        <v>0</v>
      </c>
      <c r="R126" s="494">
        <v>0</v>
      </c>
      <c r="S126" s="494">
        <v>0</v>
      </c>
      <c r="T126" s="494">
        <v>0</v>
      </c>
      <c r="U126" s="494">
        <v>0</v>
      </c>
      <c r="V126" s="494">
        <v>0</v>
      </c>
      <c r="W126" s="494">
        <v>0</v>
      </c>
      <c r="X126" s="494">
        <v>0</v>
      </c>
      <c r="Y126" s="494">
        <v>0</v>
      </c>
      <c r="Z126" s="494">
        <v>0</v>
      </c>
      <c r="AA126" s="494">
        <v>0</v>
      </c>
      <c r="AB126" s="494">
        <v>0</v>
      </c>
      <c r="AC126" s="494">
        <v>0</v>
      </c>
      <c r="AD126" s="494">
        <v>0</v>
      </c>
      <c r="AE126" s="494">
        <f t="shared" si="12"/>
        <v>5824.18</v>
      </c>
      <c r="AF126" s="494">
        <f t="shared" si="12"/>
        <v>0</v>
      </c>
      <c r="AG126" s="494">
        <f t="shared" si="12"/>
        <v>0</v>
      </c>
    </row>
    <row r="127" spans="1:34" x14ac:dyDescent="0.35">
      <c r="A127" s="482" t="s">
        <v>697</v>
      </c>
      <c r="B127" s="493" t="s">
        <v>503</v>
      </c>
      <c r="C127" s="493" t="s">
        <v>707</v>
      </c>
      <c r="D127" s="494">
        <v>0</v>
      </c>
      <c r="E127" s="494">
        <v>0</v>
      </c>
      <c r="F127" s="494">
        <v>0</v>
      </c>
      <c r="G127" s="494">
        <v>0</v>
      </c>
      <c r="H127" s="494">
        <v>0</v>
      </c>
      <c r="I127" s="494">
        <v>0</v>
      </c>
      <c r="J127" s="494">
        <v>754.13</v>
      </c>
      <c r="K127" s="494">
        <v>0</v>
      </c>
      <c r="L127" s="494">
        <v>0</v>
      </c>
      <c r="M127" s="494">
        <v>0</v>
      </c>
      <c r="N127" s="494">
        <v>0</v>
      </c>
      <c r="O127" s="494">
        <v>0</v>
      </c>
      <c r="P127" s="494">
        <v>28807.579999999998</v>
      </c>
      <c r="Q127" s="494">
        <v>0</v>
      </c>
      <c r="R127" s="494">
        <v>0</v>
      </c>
      <c r="S127" s="494">
        <v>0</v>
      </c>
      <c r="T127" s="494">
        <v>0</v>
      </c>
      <c r="U127" s="494">
        <v>0</v>
      </c>
      <c r="V127" s="494">
        <v>0</v>
      </c>
      <c r="W127" s="494">
        <v>0</v>
      </c>
      <c r="X127" s="494">
        <v>0</v>
      </c>
      <c r="Y127" s="494">
        <v>0</v>
      </c>
      <c r="Z127" s="494">
        <v>0</v>
      </c>
      <c r="AA127" s="494">
        <v>0</v>
      </c>
      <c r="AB127" s="494">
        <v>0</v>
      </c>
      <c r="AC127" s="494">
        <v>0</v>
      </c>
      <c r="AD127" s="494">
        <v>0</v>
      </c>
      <c r="AE127" s="494">
        <f t="shared" si="12"/>
        <v>29561.71</v>
      </c>
      <c r="AF127" s="494">
        <f t="shared" si="12"/>
        <v>0</v>
      </c>
      <c r="AG127" s="494">
        <f t="shared" si="12"/>
        <v>0</v>
      </c>
    </row>
    <row r="128" spans="1:34" x14ac:dyDescent="0.35">
      <c r="A128" s="482" t="s">
        <v>696</v>
      </c>
      <c r="B128" s="493" t="s">
        <v>503</v>
      </c>
      <c r="C128" s="493" t="s">
        <v>707</v>
      </c>
      <c r="D128" s="494">
        <v>24.5</v>
      </c>
      <c r="E128" s="494">
        <v>0</v>
      </c>
      <c r="F128" s="494">
        <v>0</v>
      </c>
      <c r="G128" s="494">
        <v>0</v>
      </c>
      <c r="H128" s="494">
        <v>0</v>
      </c>
      <c r="I128" s="494">
        <v>0</v>
      </c>
      <c r="J128" s="494">
        <v>307.37</v>
      </c>
      <c r="K128" s="494">
        <v>0</v>
      </c>
      <c r="L128" s="494">
        <v>0</v>
      </c>
      <c r="M128" s="494">
        <v>0</v>
      </c>
      <c r="N128" s="494">
        <v>0</v>
      </c>
      <c r="O128" s="494">
        <v>0</v>
      </c>
      <c r="P128" s="494">
        <v>0.06</v>
      </c>
      <c r="Q128" s="494">
        <v>0</v>
      </c>
      <c r="R128" s="494">
        <v>0</v>
      </c>
      <c r="S128" s="494">
        <v>0</v>
      </c>
      <c r="T128" s="494">
        <v>0</v>
      </c>
      <c r="U128" s="494">
        <v>0</v>
      </c>
      <c r="V128" s="494">
        <v>0</v>
      </c>
      <c r="W128" s="494">
        <v>0</v>
      </c>
      <c r="X128" s="494">
        <v>0</v>
      </c>
      <c r="Y128" s="494">
        <v>0</v>
      </c>
      <c r="Z128" s="494">
        <v>0</v>
      </c>
      <c r="AA128" s="494">
        <v>0</v>
      </c>
      <c r="AB128" s="494">
        <v>0</v>
      </c>
      <c r="AC128" s="494">
        <v>0</v>
      </c>
      <c r="AD128" s="494">
        <v>0</v>
      </c>
      <c r="AE128" s="494">
        <f t="shared" si="12"/>
        <v>331.93</v>
      </c>
      <c r="AF128" s="494">
        <f t="shared" si="12"/>
        <v>0</v>
      </c>
      <c r="AG128" s="494">
        <f t="shared" si="12"/>
        <v>0</v>
      </c>
    </row>
    <row r="129" spans="1:34" x14ac:dyDescent="0.35">
      <c r="A129" s="482" t="s">
        <v>695</v>
      </c>
      <c r="B129" s="493" t="s">
        <v>503</v>
      </c>
      <c r="C129" s="493" t="s">
        <v>707</v>
      </c>
      <c r="D129" s="494">
        <v>5415.05</v>
      </c>
      <c r="E129" s="494">
        <v>0</v>
      </c>
      <c r="F129" s="494">
        <v>0</v>
      </c>
      <c r="G129" s="494">
        <v>0</v>
      </c>
      <c r="H129" s="494">
        <v>0</v>
      </c>
      <c r="I129" s="494">
        <v>0</v>
      </c>
      <c r="J129" s="494">
        <v>1516.89</v>
      </c>
      <c r="K129" s="494">
        <v>0</v>
      </c>
      <c r="L129" s="494">
        <v>0</v>
      </c>
      <c r="M129" s="494">
        <v>0</v>
      </c>
      <c r="N129" s="494">
        <v>0</v>
      </c>
      <c r="O129" s="494">
        <v>0</v>
      </c>
      <c r="P129" s="494">
        <v>0</v>
      </c>
      <c r="Q129" s="494">
        <v>0</v>
      </c>
      <c r="R129" s="494">
        <v>0</v>
      </c>
      <c r="S129" s="494">
        <v>0</v>
      </c>
      <c r="T129" s="494">
        <v>0</v>
      </c>
      <c r="U129" s="494">
        <v>0</v>
      </c>
      <c r="V129" s="494">
        <v>0</v>
      </c>
      <c r="W129" s="494">
        <v>0</v>
      </c>
      <c r="X129" s="494">
        <v>0</v>
      </c>
      <c r="Y129" s="494">
        <v>0</v>
      </c>
      <c r="Z129" s="494">
        <v>0</v>
      </c>
      <c r="AA129" s="494">
        <v>0</v>
      </c>
      <c r="AB129" s="494">
        <v>0</v>
      </c>
      <c r="AC129" s="494">
        <v>0</v>
      </c>
      <c r="AD129" s="494">
        <v>0</v>
      </c>
      <c r="AE129" s="494">
        <f t="shared" si="12"/>
        <v>6931.9400000000005</v>
      </c>
      <c r="AF129" s="494">
        <f t="shared" si="12"/>
        <v>0</v>
      </c>
      <c r="AG129" s="494">
        <f t="shared" si="12"/>
        <v>0</v>
      </c>
    </row>
    <row r="130" spans="1:34" x14ac:dyDescent="0.35">
      <c r="A130" s="482" t="s">
        <v>694</v>
      </c>
      <c r="B130" s="493" t="s">
        <v>503</v>
      </c>
      <c r="C130" s="493" t="s">
        <v>707</v>
      </c>
      <c r="D130" s="494">
        <v>13535.4</v>
      </c>
      <c r="E130" s="494">
        <v>0</v>
      </c>
      <c r="F130" s="494">
        <v>0</v>
      </c>
      <c r="G130" s="494">
        <v>0</v>
      </c>
      <c r="H130" s="494">
        <v>0</v>
      </c>
      <c r="I130" s="494">
        <v>0</v>
      </c>
      <c r="J130" s="494">
        <v>6405.7000000000016</v>
      </c>
      <c r="K130" s="494">
        <v>0</v>
      </c>
      <c r="L130" s="494">
        <v>0</v>
      </c>
      <c r="M130" s="494">
        <v>0</v>
      </c>
      <c r="N130" s="494">
        <v>0</v>
      </c>
      <c r="O130" s="494">
        <v>0</v>
      </c>
      <c r="P130" s="494">
        <v>0</v>
      </c>
      <c r="Q130" s="494">
        <v>0</v>
      </c>
      <c r="R130" s="494">
        <v>0</v>
      </c>
      <c r="S130" s="494">
        <v>0</v>
      </c>
      <c r="T130" s="494">
        <v>0</v>
      </c>
      <c r="U130" s="494">
        <v>0</v>
      </c>
      <c r="V130" s="494">
        <v>0</v>
      </c>
      <c r="W130" s="494">
        <v>0</v>
      </c>
      <c r="X130" s="494">
        <v>0</v>
      </c>
      <c r="Y130" s="494">
        <v>0</v>
      </c>
      <c r="Z130" s="494">
        <v>0</v>
      </c>
      <c r="AA130" s="494">
        <v>0</v>
      </c>
      <c r="AB130" s="494">
        <v>0</v>
      </c>
      <c r="AC130" s="494">
        <v>0</v>
      </c>
      <c r="AD130" s="494">
        <v>0</v>
      </c>
      <c r="AE130" s="494">
        <f t="shared" si="12"/>
        <v>19941.100000000002</v>
      </c>
      <c r="AF130" s="494">
        <f t="shared" si="12"/>
        <v>0</v>
      </c>
      <c r="AG130" s="494">
        <f t="shared" si="12"/>
        <v>0</v>
      </c>
    </row>
    <row r="131" spans="1:34" x14ac:dyDescent="0.35">
      <c r="A131" s="482" t="s">
        <v>693</v>
      </c>
      <c r="B131" s="493" t="s">
        <v>503</v>
      </c>
      <c r="C131" s="493" t="s">
        <v>707</v>
      </c>
      <c r="D131" s="494">
        <v>0</v>
      </c>
      <c r="E131" s="494">
        <v>0</v>
      </c>
      <c r="F131" s="494">
        <v>0</v>
      </c>
      <c r="G131" s="494">
        <v>0</v>
      </c>
      <c r="H131" s="494">
        <v>0</v>
      </c>
      <c r="I131" s="494">
        <v>0</v>
      </c>
      <c r="J131" s="494">
        <v>0</v>
      </c>
      <c r="K131" s="494">
        <v>0</v>
      </c>
      <c r="L131" s="494">
        <v>0</v>
      </c>
      <c r="M131" s="494">
        <v>0</v>
      </c>
      <c r="N131" s="494">
        <v>0</v>
      </c>
      <c r="O131" s="494">
        <v>0</v>
      </c>
      <c r="P131" s="494">
        <v>0</v>
      </c>
      <c r="Q131" s="494">
        <v>0</v>
      </c>
      <c r="R131" s="494">
        <v>0</v>
      </c>
      <c r="S131" s="494">
        <v>0</v>
      </c>
      <c r="T131" s="494">
        <v>0</v>
      </c>
      <c r="U131" s="494">
        <v>0</v>
      </c>
      <c r="V131" s="494">
        <v>0</v>
      </c>
      <c r="W131" s="494">
        <v>0</v>
      </c>
      <c r="X131" s="494">
        <v>0</v>
      </c>
      <c r="Y131" s="494">
        <v>0</v>
      </c>
      <c r="Z131" s="494">
        <v>0</v>
      </c>
      <c r="AA131" s="494">
        <v>0</v>
      </c>
      <c r="AB131" s="494">
        <v>0</v>
      </c>
      <c r="AC131" s="494">
        <v>0</v>
      </c>
      <c r="AD131" s="494">
        <v>0</v>
      </c>
      <c r="AE131" s="494">
        <f t="shared" si="12"/>
        <v>0</v>
      </c>
      <c r="AF131" s="494">
        <f t="shared" si="12"/>
        <v>0</v>
      </c>
      <c r="AG131" s="494">
        <f t="shared" si="12"/>
        <v>0</v>
      </c>
    </row>
    <row r="132" spans="1:34" s="488" customFormat="1" ht="24" x14ac:dyDescent="0.35">
      <c r="A132" s="484" t="s">
        <v>348</v>
      </c>
      <c r="B132" s="485" t="s">
        <v>503</v>
      </c>
      <c r="C132" s="485"/>
      <c r="D132" s="486">
        <f>SUM(D133:D141)</f>
        <v>0</v>
      </c>
      <c r="E132" s="486">
        <f t="shared" ref="E132:AG132" si="19">SUM(E133:E141)</f>
        <v>0</v>
      </c>
      <c r="F132" s="486">
        <f t="shared" si="19"/>
        <v>0</v>
      </c>
      <c r="G132" s="486">
        <f t="shared" si="19"/>
        <v>0</v>
      </c>
      <c r="H132" s="486">
        <f t="shared" si="19"/>
        <v>0</v>
      </c>
      <c r="I132" s="486">
        <f t="shared" si="19"/>
        <v>0</v>
      </c>
      <c r="J132" s="486">
        <f t="shared" si="19"/>
        <v>118551.93000000004</v>
      </c>
      <c r="K132" s="486">
        <f t="shared" si="19"/>
        <v>0</v>
      </c>
      <c r="L132" s="486">
        <f t="shared" si="19"/>
        <v>0</v>
      </c>
      <c r="M132" s="486">
        <f t="shared" si="19"/>
        <v>0</v>
      </c>
      <c r="N132" s="486">
        <f t="shared" si="19"/>
        <v>0</v>
      </c>
      <c r="O132" s="486">
        <f t="shared" si="19"/>
        <v>0</v>
      </c>
      <c r="P132" s="486">
        <f t="shared" si="19"/>
        <v>0</v>
      </c>
      <c r="Q132" s="486">
        <f t="shared" si="19"/>
        <v>0</v>
      </c>
      <c r="R132" s="486">
        <f t="shared" si="19"/>
        <v>0</v>
      </c>
      <c r="S132" s="486">
        <f t="shared" si="19"/>
        <v>0</v>
      </c>
      <c r="T132" s="486">
        <f t="shared" si="19"/>
        <v>0</v>
      </c>
      <c r="U132" s="486">
        <f t="shared" si="19"/>
        <v>0</v>
      </c>
      <c r="V132" s="486">
        <f t="shared" si="19"/>
        <v>0</v>
      </c>
      <c r="W132" s="486">
        <f t="shared" si="19"/>
        <v>0</v>
      </c>
      <c r="X132" s="486">
        <f t="shared" si="19"/>
        <v>0</v>
      </c>
      <c r="Y132" s="486">
        <f t="shared" si="19"/>
        <v>0</v>
      </c>
      <c r="Z132" s="486">
        <f t="shared" si="19"/>
        <v>0</v>
      </c>
      <c r="AA132" s="486">
        <f t="shared" si="19"/>
        <v>0</v>
      </c>
      <c r="AB132" s="486">
        <f t="shared" si="19"/>
        <v>0</v>
      </c>
      <c r="AC132" s="486">
        <f t="shared" si="19"/>
        <v>0</v>
      </c>
      <c r="AD132" s="486">
        <f t="shared" si="19"/>
        <v>0</v>
      </c>
      <c r="AE132" s="486">
        <f t="shared" si="19"/>
        <v>118551.93000000004</v>
      </c>
      <c r="AF132" s="486">
        <f t="shared" si="19"/>
        <v>0</v>
      </c>
      <c r="AG132" s="486">
        <f t="shared" si="19"/>
        <v>0</v>
      </c>
      <c r="AH132" s="488" t="b">
        <v>1</v>
      </c>
    </row>
    <row r="133" spans="1:34" x14ac:dyDescent="0.35">
      <c r="A133" s="482" t="s">
        <v>701</v>
      </c>
      <c r="B133" s="493" t="s">
        <v>503</v>
      </c>
      <c r="C133" s="493" t="s">
        <v>705</v>
      </c>
      <c r="D133" s="494">
        <v>0</v>
      </c>
      <c r="E133" s="494">
        <v>0</v>
      </c>
      <c r="F133" s="494">
        <v>0</v>
      </c>
      <c r="G133" s="494">
        <v>0</v>
      </c>
      <c r="H133" s="494">
        <v>0</v>
      </c>
      <c r="I133" s="494">
        <v>0</v>
      </c>
      <c r="J133" s="494">
        <v>72599.709999999905</v>
      </c>
      <c r="K133" s="494">
        <v>0</v>
      </c>
      <c r="L133" s="494">
        <v>0</v>
      </c>
      <c r="M133" s="494">
        <v>0</v>
      </c>
      <c r="N133" s="494">
        <v>0</v>
      </c>
      <c r="O133" s="494">
        <v>0</v>
      </c>
      <c r="P133" s="494">
        <v>0</v>
      </c>
      <c r="Q133" s="494">
        <v>0</v>
      </c>
      <c r="R133" s="494">
        <v>0</v>
      </c>
      <c r="S133" s="494">
        <v>0</v>
      </c>
      <c r="T133" s="494">
        <v>0</v>
      </c>
      <c r="U133" s="494">
        <v>0</v>
      </c>
      <c r="V133" s="494">
        <v>0</v>
      </c>
      <c r="W133" s="494">
        <v>0</v>
      </c>
      <c r="X133" s="494">
        <v>0</v>
      </c>
      <c r="Y133" s="494">
        <v>0</v>
      </c>
      <c r="Z133" s="494">
        <v>0</v>
      </c>
      <c r="AA133" s="494">
        <v>0</v>
      </c>
      <c r="AB133" s="494">
        <v>0</v>
      </c>
      <c r="AC133" s="494">
        <v>0</v>
      </c>
      <c r="AD133" s="494">
        <v>0</v>
      </c>
      <c r="AE133" s="494">
        <f t="shared" si="12"/>
        <v>72599.709999999905</v>
      </c>
      <c r="AF133" s="494">
        <f t="shared" si="12"/>
        <v>0</v>
      </c>
      <c r="AG133" s="494">
        <f t="shared" si="12"/>
        <v>0</v>
      </c>
    </row>
    <row r="134" spans="1:34" x14ac:dyDescent="0.35">
      <c r="A134" s="482" t="s">
        <v>700</v>
      </c>
      <c r="B134" s="493" t="s">
        <v>503</v>
      </c>
      <c r="C134" s="493" t="s">
        <v>707</v>
      </c>
      <c r="D134" s="494">
        <v>0</v>
      </c>
      <c r="E134" s="494">
        <v>0</v>
      </c>
      <c r="F134" s="494">
        <v>0</v>
      </c>
      <c r="G134" s="494">
        <v>0</v>
      </c>
      <c r="H134" s="494">
        <v>0</v>
      </c>
      <c r="I134" s="494">
        <v>0</v>
      </c>
      <c r="J134" s="494">
        <v>143.25</v>
      </c>
      <c r="K134" s="494">
        <v>0</v>
      </c>
      <c r="L134" s="494">
        <v>0</v>
      </c>
      <c r="M134" s="494">
        <v>0</v>
      </c>
      <c r="N134" s="494">
        <v>0</v>
      </c>
      <c r="O134" s="494">
        <v>0</v>
      </c>
      <c r="P134" s="494">
        <v>0</v>
      </c>
      <c r="Q134" s="494">
        <v>0</v>
      </c>
      <c r="R134" s="494">
        <v>0</v>
      </c>
      <c r="S134" s="494">
        <v>0</v>
      </c>
      <c r="T134" s="494">
        <v>0</v>
      </c>
      <c r="U134" s="494">
        <v>0</v>
      </c>
      <c r="V134" s="494">
        <v>0</v>
      </c>
      <c r="W134" s="494">
        <v>0</v>
      </c>
      <c r="X134" s="494">
        <v>0</v>
      </c>
      <c r="Y134" s="494">
        <v>0</v>
      </c>
      <c r="Z134" s="494">
        <v>0</v>
      </c>
      <c r="AA134" s="494">
        <v>0</v>
      </c>
      <c r="AB134" s="494">
        <v>0</v>
      </c>
      <c r="AC134" s="494">
        <v>0</v>
      </c>
      <c r="AD134" s="494">
        <v>0</v>
      </c>
      <c r="AE134" s="494">
        <f t="shared" si="12"/>
        <v>143.25</v>
      </c>
      <c r="AF134" s="494">
        <f t="shared" si="12"/>
        <v>0</v>
      </c>
      <c r="AG134" s="494">
        <f t="shared" si="12"/>
        <v>0</v>
      </c>
    </row>
    <row r="135" spans="1:34" x14ac:dyDescent="0.35">
      <c r="A135" s="482" t="s">
        <v>699</v>
      </c>
      <c r="B135" s="493" t="s">
        <v>503</v>
      </c>
      <c r="C135" s="493" t="s">
        <v>707</v>
      </c>
      <c r="D135" s="494">
        <v>0</v>
      </c>
      <c r="E135" s="494">
        <v>0</v>
      </c>
      <c r="F135" s="494">
        <v>0</v>
      </c>
      <c r="G135" s="494">
        <v>0</v>
      </c>
      <c r="H135" s="494">
        <v>0</v>
      </c>
      <c r="I135" s="494">
        <v>0</v>
      </c>
      <c r="J135" s="494">
        <v>146.11000000000001</v>
      </c>
      <c r="K135" s="494">
        <v>0</v>
      </c>
      <c r="L135" s="494">
        <v>0</v>
      </c>
      <c r="M135" s="494">
        <v>0</v>
      </c>
      <c r="N135" s="494">
        <v>0</v>
      </c>
      <c r="O135" s="494">
        <v>0</v>
      </c>
      <c r="P135" s="494">
        <v>0</v>
      </c>
      <c r="Q135" s="494">
        <v>0</v>
      </c>
      <c r="R135" s="494">
        <v>0</v>
      </c>
      <c r="S135" s="494">
        <v>0</v>
      </c>
      <c r="T135" s="494">
        <v>0</v>
      </c>
      <c r="U135" s="494">
        <v>0</v>
      </c>
      <c r="V135" s="494">
        <v>0</v>
      </c>
      <c r="W135" s="494">
        <v>0</v>
      </c>
      <c r="X135" s="494">
        <v>0</v>
      </c>
      <c r="Y135" s="494">
        <v>0</v>
      </c>
      <c r="Z135" s="494">
        <v>0</v>
      </c>
      <c r="AA135" s="494">
        <v>0</v>
      </c>
      <c r="AB135" s="494">
        <v>0</v>
      </c>
      <c r="AC135" s="494">
        <v>0</v>
      </c>
      <c r="AD135" s="494">
        <v>0</v>
      </c>
      <c r="AE135" s="494">
        <f t="shared" ref="AE135:AG220" si="20">SUM(A135,D135,G135,J135,M135,P135,S135,V135,Y135,AB135)</f>
        <v>146.11000000000001</v>
      </c>
      <c r="AF135" s="494">
        <f t="shared" si="20"/>
        <v>0</v>
      </c>
      <c r="AG135" s="494">
        <f t="shared" si="20"/>
        <v>0</v>
      </c>
    </row>
    <row r="136" spans="1:34" x14ac:dyDescent="0.35">
      <c r="A136" s="482" t="s">
        <v>698</v>
      </c>
      <c r="B136" s="493" t="s">
        <v>503</v>
      </c>
      <c r="C136" s="493" t="s">
        <v>707</v>
      </c>
      <c r="D136" s="494">
        <v>0</v>
      </c>
      <c r="E136" s="494">
        <v>0</v>
      </c>
      <c r="F136" s="494">
        <v>0</v>
      </c>
      <c r="G136" s="494">
        <v>0</v>
      </c>
      <c r="H136" s="494">
        <v>0</v>
      </c>
      <c r="I136" s="494">
        <v>0</v>
      </c>
      <c r="J136" s="494">
        <v>317.01</v>
      </c>
      <c r="K136" s="494">
        <v>0</v>
      </c>
      <c r="L136" s="494">
        <v>0</v>
      </c>
      <c r="M136" s="494">
        <v>0</v>
      </c>
      <c r="N136" s="494">
        <v>0</v>
      </c>
      <c r="O136" s="494">
        <v>0</v>
      </c>
      <c r="P136" s="494">
        <v>0</v>
      </c>
      <c r="Q136" s="494">
        <v>0</v>
      </c>
      <c r="R136" s="494">
        <v>0</v>
      </c>
      <c r="S136" s="494">
        <v>0</v>
      </c>
      <c r="T136" s="494">
        <v>0</v>
      </c>
      <c r="U136" s="494">
        <v>0</v>
      </c>
      <c r="V136" s="494">
        <v>0</v>
      </c>
      <c r="W136" s="494">
        <v>0</v>
      </c>
      <c r="X136" s="494">
        <v>0</v>
      </c>
      <c r="Y136" s="494">
        <v>0</v>
      </c>
      <c r="Z136" s="494">
        <v>0</v>
      </c>
      <c r="AA136" s="494">
        <v>0</v>
      </c>
      <c r="AB136" s="494">
        <v>0</v>
      </c>
      <c r="AC136" s="494">
        <v>0</v>
      </c>
      <c r="AD136" s="494">
        <v>0</v>
      </c>
      <c r="AE136" s="494">
        <f t="shared" si="20"/>
        <v>317.01</v>
      </c>
      <c r="AF136" s="494">
        <f t="shared" si="20"/>
        <v>0</v>
      </c>
      <c r="AG136" s="494">
        <f t="shared" si="20"/>
        <v>0</v>
      </c>
    </row>
    <row r="137" spans="1:34" x14ac:dyDescent="0.35">
      <c r="A137" s="482" t="s">
        <v>697</v>
      </c>
      <c r="B137" s="493" t="s">
        <v>503</v>
      </c>
      <c r="C137" s="493" t="s">
        <v>707</v>
      </c>
      <c r="D137" s="494">
        <v>0</v>
      </c>
      <c r="E137" s="494">
        <v>0</v>
      </c>
      <c r="F137" s="494">
        <v>0</v>
      </c>
      <c r="G137" s="494">
        <v>0</v>
      </c>
      <c r="H137" s="494">
        <v>0</v>
      </c>
      <c r="I137" s="494">
        <v>0</v>
      </c>
      <c r="J137" s="494">
        <v>194.51999999999998</v>
      </c>
      <c r="K137" s="494">
        <v>0</v>
      </c>
      <c r="L137" s="494">
        <v>0</v>
      </c>
      <c r="M137" s="494">
        <v>0</v>
      </c>
      <c r="N137" s="494">
        <v>0</v>
      </c>
      <c r="O137" s="494">
        <v>0</v>
      </c>
      <c r="P137" s="494">
        <v>0</v>
      </c>
      <c r="Q137" s="494">
        <v>0</v>
      </c>
      <c r="R137" s="494">
        <v>0</v>
      </c>
      <c r="S137" s="494">
        <v>0</v>
      </c>
      <c r="T137" s="494">
        <v>0</v>
      </c>
      <c r="U137" s="494">
        <v>0</v>
      </c>
      <c r="V137" s="494">
        <v>0</v>
      </c>
      <c r="W137" s="494">
        <v>0</v>
      </c>
      <c r="X137" s="494">
        <v>0</v>
      </c>
      <c r="Y137" s="494">
        <v>0</v>
      </c>
      <c r="Z137" s="494">
        <v>0</v>
      </c>
      <c r="AA137" s="494">
        <v>0</v>
      </c>
      <c r="AB137" s="494">
        <v>0</v>
      </c>
      <c r="AC137" s="494">
        <v>0</v>
      </c>
      <c r="AD137" s="494">
        <v>0</v>
      </c>
      <c r="AE137" s="494">
        <f t="shared" si="20"/>
        <v>194.51999999999998</v>
      </c>
      <c r="AF137" s="494">
        <f t="shared" si="20"/>
        <v>0</v>
      </c>
      <c r="AG137" s="494">
        <f t="shared" si="20"/>
        <v>0</v>
      </c>
    </row>
    <row r="138" spans="1:34" x14ac:dyDescent="0.35">
      <c r="A138" s="482" t="s">
        <v>696</v>
      </c>
      <c r="B138" s="493" t="s">
        <v>503</v>
      </c>
      <c r="C138" s="493" t="s">
        <v>707</v>
      </c>
      <c r="D138" s="494">
        <v>0</v>
      </c>
      <c r="E138" s="494">
        <v>0</v>
      </c>
      <c r="F138" s="494">
        <v>0</v>
      </c>
      <c r="G138" s="494">
        <v>0</v>
      </c>
      <c r="H138" s="494">
        <v>0</v>
      </c>
      <c r="I138" s="494">
        <v>0</v>
      </c>
      <c r="J138" s="494">
        <v>870.72</v>
      </c>
      <c r="K138" s="494">
        <v>0</v>
      </c>
      <c r="L138" s="494">
        <v>0</v>
      </c>
      <c r="M138" s="494">
        <v>0</v>
      </c>
      <c r="N138" s="494">
        <v>0</v>
      </c>
      <c r="O138" s="494">
        <v>0</v>
      </c>
      <c r="P138" s="494">
        <v>0</v>
      </c>
      <c r="Q138" s="494">
        <v>0</v>
      </c>
      <c r="R138" s="494">
        <v>0</v>
      </c>
      <c r="S138" s="494">
        <v>0</v>
      </c>
      <c r="T138" s="494">
        <v>0</v>
      </c>
      <c r="U138" s="494">
        <v>0</v>
      </c>
      <c r="V138" s="494">
        <v>0</v>
      </c>
      <c r="W138" s="494">
        <v>0</v>
      </c>
      <c r="X138" s="494">
        <v>0</v>
      </c>
      <c r="Y138" s="494">
        <v>0</v>
      </c>
      <c r="Z138" s="494">
        <v>0</v>
      </c>
      <c r="AA138" s="494">
        <v>0</v>
      </c>
      <c r="AB138" s="494">
        <v>0</v>
      </c>
      <c r="AC138" s="494">
        <v>0</v>
      </c>
      <c r="AD138" s="494">
        <v>0</v>
      </c>
      <c r="AE138" s="494">
        <f t="shared" si="20"/>
        <v>870.72</v>
      </c>
      <c r="AF138" s="494">
        <f t="shared" si="20"/>
        <v>0</v>
      </c>
      <c r="AG138" s="494">
        <f t="shared" si="20"/>
        <v>0</v>
      </c>
    </row>
    <row r="139" spans="1:34" x14ac:dyDescent="0.35">
      <c r="A139" s="482" t="s">
        <v>695</v>
      </c>
      <c r="B139" s="493" t="s">
        <v>503</v>
      </c>
      <c r="C139" s="493" t="s">
        <v>707</v>
      </c>
      <c r="D139" s="494">
        <v>0</v>
      </c>
      <c r="E139" s="494">
        <v>0</v>
      </c>
      <c r="F139" s="494">
        <v>0</v>
      </c>
      <c r="G139" s="494">
        <v>0</v>
      </c>
      <c r="H139" s="494">
        <v>0</v>
      </c>
      <c r="I139" s="494">
        <v>0</v>
      </c>
      <c r="J139" s="494">
        <v>4299.1799999999957</v>
      </c>
      <c r="K139" s="494">
        <v>0</v>
      </c>
      <c r="L139" s="494">
        <v>0</v>
      </c>
      <c r="M139" s="494">
        <v>0</v>
      </c>
      <c r="N139" s="494">
        <v>0</v>
      </c>
      <c r="O139" s="494">
        <v>0</v>
      </c>
      <c r="P139" s="494">
        <v>0</v>
      </c>
      <c r="Q139" s="494">
        <v>0</v>
      </c>
      <c r="R139" s="494">
        <v>0</v>
      </c>
      <c r="S139" s="494">
        <v>0</v>
      </c>
      <c r="T139" s="494">
        <v>0</v>
      </c>
      <c r="U139" s="494">
        <v>0</v>
      </c>
      <c r="V139" s="494">
        <v>0</v>
      </c>
      <c r="W139" s="494">
        <v>0</v>
      </c>
      <c r="X139" s="494">
        <v>0</v>
      </c>
      <c r="Y139" s="494">
        <v>0</v>
      </c>
      <c r="Z139" s="494">
        <v>0</v>
      </c>
      <c r="AA139" s="494">
        <v>0</v>
      </c>
      <c r="AB139" s="494">
        <v>0</v>
      </c>
      <c r="AC139" s="494">
        <v>0</v>
      </c>
      <c r="AD139" s="494">
        <v>0</v>
      </c>
      <c r="AE139" s="494">
        <f t="shared" si="20"/>
        <v>4299.1799999999957</v>
      </c>
      <c r="AF139" s="494">
        <f t="shared" si="20"/>
        <v>0</v>
      </c>
      <c r="AG139" s="494">
        <f t="shared" si="20"/>
        <v>0</v>
      </c>
    </row>
    <row r="140" spans="1:34" x14ac:dyDescent="0.35">
      <c r="A140" s="482" t="s">
        <v>694</v>
      </c>
      <c r="B140" s="493" t="s">
        <v>503</v>
      </c>
      <c r="C140" s="493" t="s">
        <v>707</v>
      </c>
      <c r="D140" s="494">
        <v>0</v>
      </c>
      <c r="E140" s="494">
        <v>0</v>
      </c>
      <c r="F140" s="494">
        <v>0</v>
      </c>
      <c r="G140" s="494">
        <v>0</v>
      </c>
      <c r="H140" s="494">
        <v>0</v>
      </c>
      <c r="I140" s="494">
        <v>0</v>
      </c>
      <c r="J140" s="494">
        <v>38933.26000000014</v>
      </c>
      <c r="K140" s="494">
        <v>0</v>
      </c>
      <c r="L140" s="494">
        <v>0</v>
      </c>
      <c r="M140" s="494">
        <v>0</v>
      </c>
      <c r="N140" s="494">
        <v>0</v>
      </c>
      <c r="O140" s="494">
        <v>0</v>
      </c>
      <c r="P140" s="494">
        <v>0</v>
      </c>
      <c r="Q140" s="494">
        <v>0</v>
      </c>
      <c r="R140" s="494">
        <v>0</v>
      </c>
      <c r="S140" s="494">
        <v>0</v>
      </c>
      <c r="T140" s="494">
        <v>0</v>
      </c>
      <c r="U140" s="494">
        <v>0</v>
      </c>
      <c r="V140" s="494">
        <v>0</v>
      </c>
      <c r="W140" s="494">
        <v>0</v>
      </c>
      <c r="X140" s="494">
        <v>0</v>
      </c>
      <c r="Y140" s="494">
        <v>0</v>
      </c>
      <c r="Z140" s="494">
        <v>0</v>
      </c>
      <c r="AA140" s="494">
        <v>0</v>
      </c>
      <c r="AB140" s="494">
        <v>0</v>
      </c>
      <c r="AC140" s="494">
        <v>0</v>
      </c>
      <c r="AD140" s="494">
        <v>0</v>
      </c>
      <c r="AE140" s="494">
        <f t="shared" si="20"/>
        <v>38933.26000000014</v>
      </c>
      <c r="AF140" s="494">
        <f t="shared" si="20"/>
        <v>0</v>
      </c>
      <c r="AG140" s="494">
        <f t="shared" si="20"/>
        <v>0</v>
      </c>
    </row>
    <row r="141" spans="1:34" x14ac:dyDescent="0.35">
      <c r="A141" s="482" t="s">
        <v>693</v>
      </c>
      <c r="B141" s="493" t="s">
        <v>503</v>
      </c>
      <c r="C141" s="493" t="s">
        <v>707</v>
      </c>
      <c r="D141" s="494">
        <v>0</v>
      </c>
      <c r="E141" s="494">
        <v>0</v>
      </c>
      <c r="F141" s="494">
        <v>0</v>
      </c>
      <c r="G141" s="494">
        <v>0</v>
      </c>
      <c r="H141" s="494">
        <v>0</v>
      </c>
      <c r="I141" s="494">
        <v>0</v>
      </c>
      <c r="J141" s="494">
        <v>1048.1699999999998</v>
      </c>
      <c r="K141" s="494">
        <v>0</v>
      </c>
      <c r="L141" s="494">
        <v>0</v>
      </c>
      <c r="M141" s="494">
        <v>0</v>
      </c>
      <c r="N141" s="494">
        <v>0</v>
      </c>
      <c r="O141" s="494">
        <v>0</v>
      </c>
      <c r="P141" s="494">
        <v>0</v>
      </c>
      <c r="Q141" s="494">
        <v>0</v>
      </c>
      <c r="R141" s="494">
        <v>0</v>
      </c>
      <c r="S141" s="494">
        <v>0</v>
      </c>
      <c r="T141" s="494">
        <v>0</v>
      </c>
      <c r="U141" s="494">
        <v>0</v>
      </c>
      <c r="V141" s="494">
        <v>0</v>
      </c>
      <c r="W141" s="494">
        <v>0</v>
      </c>
      <c r="X141" s="494">
        <v>0</v>
      </c>
      <c r="Y141" s="494">
        <v>0</v>
      </c>
      <c r="Z141" s="494">
        <v>0</v>
      </c>
      <c r="AA141" s="494">
        <v>0</v>
      </c>
      <c r="AB141" s="494">
        <v>0</v>
      </c>
      <c r="AC141" s="494">
        <v>0</v>
      </c>
      <c r="AD141" s="494">
        <v>0</v>
      </c>
      <c r="AE141" s="494">
        <f t="shared" si="20"/>
        <v>1048.1699999999998</v>
      </c>
      <c r="AF141" s="494">
        <f t="shared" si="20"/>
        <v>0</v>
      </c>
      <c r="AG141" s="494">
        <f t="shared" si="20"/>
        <v>0</v>
      </c>
    </row>
    <row r="142" spans="1:34" s="488" customFormat="1" x14ac:dyDescent="0.35">
      <c r="A142" s="484" t="s">
        <v>748</v>
      </c>
      <c r="B142" s="485" t="s">
        <v>503</v>
      </c>
      <c r="C142" s="485"/>
      <c r="D142" s="486">
        <f>SUM(D143:D151)</f>
        <v>0</v>
      </c>
      <c r="E142" s="486">
        <f t="shared" ref="E142:AG142" si="21">SUM(E143:E151)</f>
        <v>31783.62</v>
      </c>
      <c r="F142" s="486">
        <f t="shared" si="21"/>
        <v>0</v>
      </c>
      <c r="G142" s="486">
        <f t="shared" si="21"/>
        <v>0</v>
      </c>
      <c r="H142" s="486">
        <f t="shared" si="21"/>
        <v>0</v>
      </c>
      <c r="I142" s="486">
        <f t="shared" si="21"/>
        <v>0</v>
      </c>
      <c r="J142" s="486">
        <f t="shared" si="21"/>
        <v>0</v>
      </c>
      <c r="K142" s="486">
        <f t="shared" si="21"/>
        <v>3638.1700000000005</v>
      </c>
      <c r="L142" s="486">
        <f t="shared" si="21"/>
        <v>0</v>
      </c>
      <c r="M142" s="486">
        <f t="shared" si="21"/>
        <v>0</v>
      </c>
      <c r="N142" s="486">
        <f t="shared" si="21"/>
        <v>0</v>
      </c>
      <c r="O142" s="486">
        <f t="shared" si="21"/>
        <v>0</v>
      </c>
      <c r="P142" s="486">
        <f t="shared" si="21"/>
        <v>0</v>
      </c>
      <c r="Q142" s="486">
        <f t="shared" si="21"/>
        <v>0</v>
      </c>
      <c r="R142" s="486">
        <f t="shared" si="21"/>
        <v>0</v>
      </c>
      <c r="S142" s="486">
        <f t="shared" si="21"/>
        <v>0</v>
      </c>
      <c r="T142" s="486">
        <f t="shared" si="21"/>
        <v>0</v>
      </c>
      <c r="U142" s="486">
        <f t="shared" si="21"/>
        <v>0</v>
      </c>
      <c r="V142" s="486">
        <f t="shared" si="21"/>
        <v>0</v>
      </c>
      <c r="W142" s="486">
        <f t="shared" si="21"/>
        <v>0</v>
      </c>
      <c r="X142" s="486">
        <f t="shared" si="21"/>
        <v>0</v>
      </c>
      <c r="Y142" s="486">
        <f t="shared" si="21"/>
        <v>0</v>
      </c>
      <c r="Z142" s="486">
        <f t="shared" si="21"/>
        <v>0</v>
      </c>
      <c r="AA142" s="486">
        <f t="shared" si="21"/>
        <v>0</v>
      </c>
      <c r="AB142" s="486">
        <f t="shared" si="21"/>
        <v>0</v>
      </c>
      <c r="AC142" s="486">
        <f t="shared" si="21"/>
        <v>0</v>
      </c>
      <c r="AD142" s="486">
        <f t="shared" si="21"/>
        <v>0</v>
      </c>
      <c r="AE142" s="486">
        <f t="shared" si="21"/>
        <v>0</v>
      </c>
      <c r="AF142" s="486">
        <f t="shared" si="21"/>
        <v>35421.789999999994</v>
      </c>
      <c r="AG142" s="486">
        <f t="shared" si="21"/>
        <v>0</v>
      </c>
      <c r="AH142" s="488" t="b">
        <v>1</v>
      </c>
    </row>
    <row r="143" spans="1:34" x14ac:dyDescent="0.35">
      <c r="A143" s="482" t="s">
        <v>701</v>
      </c>
      <c r="B143" s="493" t="s">
        <v>503</v>
      </c>
      <c r="C143" s="493" t="s">
        <v>705</v>
      </c>
      <c r="D143" s="494">
        <v>0</v>
      </c>
      <c r="E143" s="494">
        <v>31005.43</v>
      </c>
      <c r="F143" s="494">
        <v>0</v>
      </c>
      <c r="G143" s="494">
        <v>0</v>
      </c>
      <c r="H143" s="494">
        <v>0</v>
      </c>
      <c r="I143" s="494">
        <v>0</v>
      </c>
      <c r="J143" s="494">
        <v>0</v>
      </c>
      <c r="K143" s="494">
        <v>3450.57</v>
      </c>
      <c r="L143" s="494">
        <v>0</v>
      </c>
      <c r="M143" s="494">
        <v>0</v>
      </c>
      <c r="N143" s="494">
        <v>0</v>
      </c>
      <c r="O143" s="494">
        <v>0</v>
      </c>
      <c r="P143" s="494">
        <v>0</v>
      </c>
      <c r="Q143" s="494">
        <v>0</v>
      </c>
      <c r="R143" s="494">
        <v>0</v>
      </c>
      <c r="S143" s="494">
        <v>0</v>
      </c>
      <c r="T143" s="494">
        <v>0</v>
      </c>
      <c r="U143" s="494">
        <v>0</v>
      </c>
      <c r="V143" s="494">
        <v>0</v>
      </c>
      <c r="W143" s="494">
        <v>0</v>
      </c>
      <c r="X143" s="494">
        <v>0</v>
      </c>
      <c r="Y143" s="494">
        <v>0</v>
      </c>
      <c r="Z143" s="494">
        <v>0</v>
      </c>
      <c r="AA143" s="494">
        <v>0</v>
      </c>
      <c r="AB143" s="494">
        <v>0</v>
      </c>
      <c r="AC143" s="494">
        <v>0</v>
      </c>
      <c r="AD143" s="494">
        <v>0</v>
      </c>
      <c r="AE143" s="494">
        <f t="shared" ref="AE143:AG151" si="22">SUM(A143,D143,G143,J143,M143,P143,S143,V143,Y143,AB143)</f>
        <v>0</v>
      </c>
      <c r="AF143" s="494">
        <f t="shared" si="22"/>
        <v>34456</v>
      </c>
      <c r="AG143" s="494">
        <f t="shared" si="22"/>
        <v>0</v>
      </c>
    </row>
    <row r="144" spans="1:34" x14ac:dyDescent="0.35">
      <c r="A144" s="482" t="s">
        <v>700</v>
      </c>
      <c r="B144" s="493" t="s">
        <v>503</v>
      </c>
      <c r="C144" s="493" t="s">
        <v>707</v>
      </c>
      <c r="D144" s="494">
        <v>0</v>
      </c>
      <c r="E144" s="494">
        <v>0</v>
      </c>
      <c r="F144" s="494">
        <v>0</v>
      </c>
      <c r="G144" s="494">
        <v>0</v>
      </c>
      <c r="H144" s="494">
        <v>0</v>
      </c>
      <c r="I144" s="494">
        <v>0</v>
      </c>
      <c r="J144" s="494">
        <v>0</v>
      </c>
      <c r="K144" s="494">
        <v>117.42</v>
      </c>
      <c r="L144" s="494">
        <v>0</v>
      </c>
      <c r="M144" s="494">
        <v>0</v>
      </c>
      <c r="N144" s="494">
        <v>0</v>
      </c>
      <c r="O144" s="494">
        <v>0</v>
      </c>
      <c r="P144" s="494">
        <v>0</v>
      </c>
      <c r="Q144" s="494">
        <v>0</v>
      </c>
      <c r="R144" s="494">
        <v>0</v>
      </c>
      <c r="S144" s="494">
        <v>0</v>
      </c>
      <c r="T144" s="494">
        <v>0</v>
      </c>
      <c r="U144" s="494">
        <v>0</v>
      </c>
      <c r="V144" s="494">
        <v>0</v>
      </c>
      <c r="W144" s="494">
        <v>0</v>
      </c>
      <c r="X144" s="494">
        <v>0</v>
      </c>
      <c r="Y144" s="494">
        <v>0</v>
      </c>
      <c r="Z144" s="494">
        <v>0</v>
      </c>
      <c r="AA144" s="494">
        <v>0</v>
      </c>
      <c r="AB144" s="494">
        <v>0</v>
      </c>
      <c r="AC144" s="494">
        <v>0</v>
      </c>
      <c r="AD144" s="494">
        <v>0</v>
      </c>
      <c r="AE144" s="494">
        <f t="shared" si="22"/>
        <v>0</v>
      </c>
      <c r="AF144" s="494">
        <f t="shared" si="22"/>
        <v>117.42</v>
      </c>
      <c r="AG144" s="494">
        <f t="shared" si="22"/>
        <v>0</v>
      </c>
    </row>
    <row r="145" spans="1:34" x14ac:dyDescent="0.35">
      <c r="A145" s="482" t="s">
        <v>699</v>
      </c>
      <c r="B145" s="493" t="s">
        <v>503</v>
      </c>
      <c r="C145" s="493" t="s">
        <v>707</v>
      </c>
      <c r="D145" s="494">
        <v>0</v>
      </c>
      <c r="E145" s="494">
        <v>0</v>
      </c>
      <c r="F145" s="494">
        <v>0</v>
      </c>
      <c r="G145" s="494">
        <v>0</v>
      </c>
      <c r="H145" s="494">
        <v>0</v>
      </c>
      <c r="I145" s="494">
        <v>0</v>
      </c>
      <c r="J145" s="494">
        <v>0</v>
      </c>
      <c r="K145" s="494">
        <v>35.090000000000003</v>
      </c>
      <c r="L145" s="494">
        <v>0</v>
      </c>
      <c r="M145" s="494">
        <v>0</v>
      </c>
      <c r="N145" s="494">
        <v>0</v>
      </c>
      <c r="O145" s="494">
        <v>0</v>
      </c>
      <c r="P145" s="494">
        <v>0</v>
      </c>
      <c r="Q145" s="494">
        <v>0</v>
      </c>
      <c r="R145" s="494">
        <v>0</v>
      </c>
      <c r="S145" s="494">
        <v>0</v>
      </c>
      <c r="T145" s="494">
        <v>0</v>
      </c>
      <c r="U145" s="494">
        <v>0</v>
      </c>
      <c r="V145" s="494">
        <v>0</v>
      </c>
      <c r="W145" s="494">
        <v>0</v>
      </c>
      <c r="X145" s="494">
        <v>0</v>
      </c>
      <c r="Y145" s="494">
        <v>0</v>
      </c>
      <c r="Z145" s="494">
        <v>0</v>
      </c>
      <c r="AA145" s="494">
        <v>0</v>
      </c>
      <c r="AB145" s="494">
        <v>0</v>
      </c>
      <c r="AC145" s="494">
        <v>0</v>
      </c>
      <c r="AD145" s="494">
        <v>0</v>
      </c>
      <c r="AE145" s="494">
        <f t="shared" si="22"/>
        <v>0</v>
      </c>
      <c r="AF145" s="494">
        <f t="shared" si="22"/>
        <v>35.090000000000003</v>
      </c>
      <c r="AG145" s="494">
        <f t="shared" si="22"/>
        <v>0</v>
      </c>
    </row>
    <row r="146" spans="1:34" x14ac:dyDescent="0.35">
      <c r="A146" s="482" t="s">
        <v>698</v>
      </c>
      <c r="B146" s="493" t="s">
        <v>503</v>
      </c>
      <c r="C146" s="493" t="s">
        <v>707</v>
      </c>
      <c r="D146" s="494">
        <v>0</v>
      </c>
      <c r="E146" s="494">
        <v>0</v>
      </c>
      <c r="F146" s="494">
        <v>0</v>
      </c>
      <c r="G146" s="494">
        <v>0</v>
      </c>
      <c r="H146" s="494">
        <v>0</v>
      </c>
      <c r="I146" s="494">
        <v>0</v>
      </c>
      <c r="J146" s="494">
        <v>0</v>
      </c>
      <c r="K146" s="494">
        <v>35.090000000000003</v>
      </c>
      <c r="L146" s="494">
        <v>0</v>
      </c>
      <c r="M146" s="494">
        <v>0</v>
      </c>
      <c r="N146" s="494">
        <v>0</v>
      </c>
      <c r="O146" s="494">
        <v>0</v>
      </c>
      <c r="P146" s="494">
        <v>0</v>
      </c>
      <c r="Q146" s="494">
        <v>0</v>
      </c>
      <c r="R146" s="494">
        <v>0</v>
      </c>
      <c r="S146" s="494">
        <v>0</v>
      </c>
      <c r="T146" s="494">
        <v>0</v>
      </c>
      <c r="U146" s="494">
        <v>0</v>
      </c>
      <c r="V146" s="494">
        <v>0</v>
      </c>
      <c r="W146" s="494">
        <v>0</v>
      </c>
      <c r="X146" s="494">
        <v>0</v>
      </c>
      <c r="Y146" s="494">
        <v>0</v>
      </c>
      <c r="Z146" s="494">
        <v>0</v>
      </c>
      <c r="AA146" s="494">
        <v>0</v>
      </c>
      <c r="AB146" s="494">
        <v>0</v>
      </c>
      <c r="AC146" s="494">
        <v>0</v>
      </c>
      <c r="AD146" s="494">
        <v>0</v>
      </c>
      <c r="AE146" s="494">
        <f t="shared" si="22"/>
        <v>0</v>
      </c>
      <c r="AF146" s="494">
        <f t="shared" si="22"/>
        <v>35.090000000000003</v>
      </c>
      <c r="AG146" s="494">
        <f t="shared" si="22"/>
        <v>0</v>
      </c>
    </row>
    <row r="147" spans="1:34" x14ac:dyDescent="0.35">
      <c r="A147" s="482" t="s">
        <v>697</v>
      </c>
      <c r="B147" s="493" t="s">
        <v>503</v>
      </c>
      <c r="C147" s="493" t="s">
        <v>707</v>
      </c>
      <c r="D147" s="494">
        <v>0</v>
      </c>
      <c r="E147" s="494">
        <v>0</v>
      </c>
      <c r="F147" s="494">
        <v>0</v>
      </c>
      <c r="G147" s="494">
        <v>0</v>
      </c>
      <c r="H147" s="494">
        <v>0</v>
      </c>
      <c r="I147" s="494">
        <v>0</v>
      </c>
      <c r="J147" s="494">
        <v>0</v>
      </c>
      <c r="K147" s="494">
        <v>0</v>
      </c>
      <c r="L147" s="494">
        <v>0</v>
      </c>
      <c r="M147" s="494">
        <v>0</v>
      </c>
      <c r="N147" s="494">
        <v>0</v>
      </c>
      <c r="O147" s="494">
        <v>0</v>
      </c>
      <c r="P147" s="494">
        <v>0</v>
      </c>
      <c r="Q147" s="494">
        <v>0</v>
      </c>
      <c r="R147" s="494">
        <v>0</v>
      </c>
      <c r="S147" s="494">
        <v>0</v>
      </c>
      <c r="T147" s="494">
        <v>0</v>
      </c>
      <c r="U147" s="494">
        <v>0</v>
      </c>
      <c r="V147" s="494">
        <v>0</v>
      </c>
      <c r="W147" s="494">
        <v>0</v>
      </c>
      <c r="X147" s="494">
        <v>0</v>
      </c>
      <c r="Y147" s="494">
        <v>0</v>
      </c>
      <c r="Z147" s="494">
        <v>0</v>
      </c>
      <c r="AA147" s="494">
        <v>0</v>
      </c>
      <c r="AB147" s="494">
        <v>0</v>
      </c>
      <c r="AC147" s="494">
        <v>0</v>
      </c>
      <c r="AD147" s="494">
        <v>0</v>
      </c>
      <c r="AE147" s="494">
        <f t="shared" si="22"/>
        <v>0</v>
      </c>
      <c r="AF147" s="494">
        <f t="shared" si="22"/>
        <v>0</v>
      </c>
      <c r="AG147" s="494">
        <f t="shared" si="22"/>
        <v>0</v>
      </c>
    </row>
    <row r="148" spans="1:34" x14ac:dyDescent="0.35">
      <c r="A148" s="482" t="s">
        <v>696</v>
      </c>
      <c r="B148" s="493" t="s">
        <v>503</v>
      </c>
      <c r="C148" s="493" t="s">
        <v>707</v>
      </c>
      <c r="D148" s="494">
        <v>0</v>
      </c>
      <c r="E148" s="494">
        <v>0</v>
      </c>
      <c r="F148" s="494">
        <v>0</v>
      </c>
      <c r="G148" s="494">
        <v>0</v>
      </c>
      <c r="H148" s="494">
        <v>0</v>
      </c>
      <c r="I148" s="494">
        <v>0</v>
      </c>
      <c r="J148" s="494">
        <v>0</v>
      </c>
      <c r="K148" s="494">
        <v>0</v>
      </c>
      <c r="L148" s="494">
        <v>0</v>
      </c>
      <c r="M148" s="494">
        <v>0</v>
      </c>
      <c r="N148" s="494">
        <v>0</v>
      </c>
      <c r="O148" s="494">
        <v>0</v>
      </c>
      <c r="P148" s="494">
        <v>0</v>
      </c>
      <c r="Q148" s="494">
        <v>0</v>
      </c>
      <c r="R148" s="494">
        <v>0</v>
      </c>
      <c r="S148" s="494">
        <v>0</v>
      </c>
      <c r="T148" s="494">
        <v>0</v>
      </c>
      <c r="U148" s="494">
        <v>0</v>
      </c>
      <c r="V148" s="494">
        <v>0</v>
      </c>
      <c r="W148" s="494">
        <v>0</v>
      </c>
      <c r="X148" s="494">
        <v>0</v>
      </c>
      <c r="Y148" s="494">
        <v>0</v>
      </c>
      <c r="Z148" s="494">
        <v>0</v>
      </c>
      <c r="AA148" s="494">
        <v>0</v>
      </c>
      <c r="AB148" s="494">
        <v>0</v>
      </c>
      <c r="AC148" s="494">
        <v>0</v>
      </c>
      <c r="AD148" s="494">
        <v>0</v>
      </c>
      <c r="AE148" s="494">
        <f t="shared" si="22"/>
        <v>0</v>
      </c>
      <c r="AF148" s="494">
        <f t="shared" si="22"/>
        <v>0</v>
      </c>
      <c r="AG148" s="494">
        <f t="shared" si="22"/>
        <v>0</v>
      </c>
    </row>
    <row r="149" spans="1:34" x14ac:dyDescent="0.35">
      <c r="A149" s="482" t="s">
        <v>695</v>
      </c>
      <c r="B149" s="493" t="s">
        <v>503</v>
      </c>
      <c r="C149" s="493" t="s">
        <v>707</v>
      </c>
      <c r="D149" s="494">
        <v>0</v>
      </c>
      <c r="E149" s="494">
        <v>778.19</v>
      </c>
      <c r="F149" s="494">
        <v>0</v>
      </c>
      <c r="G149" s="494">
        <v>0</v>
      </c>
      <c r="H149" s="494">
        <v>0</v>
      </c>
      <c r="I149" s="494">
        <v>0</v>
      </c>
      <c r="J149" s="494">
        <v>0</v>
      </c>
      <c r="K149" s="494">
        <v>0</v>
      </c>
      <c r="L149" s="494">
        <v>0</v>
      </c>
      <c r="M149" s="494">
        <v>0</v>
      </c>
      <c r="N149" s="494">
        <v>0</v>
      </c>
      <c r="O149" s="494">
        <v>0</v>
      </c>
      <c r="P149" s="494">
        <v>0</v>
      </c>
      <c r="Q149" s="494">
        <v>0</v>
      </c>
      <c r="R149" s="494">
        <v>0</v>
      </c>
      <c r="S149" s="494">
        <v>0</v>
      </c>
      <c r="T149" s="494">
        <v>0</v>
      </c>
      <c r="U149" s="494">
        <v>0</v>
      </c>
      <c r="V149" s="494">
        <v>0</v>
      </c>
      <c r="W149" s="494">
        <v>0</v>
      </c>
      <c r="X149" s="494">
        <v>0</v>
      </c>
      <c r="Y149" s="494">
        <v>0</v>
      </c>
      <c r="Z149" s="494">
        <v>0</v>
      </c>
      <c r="AA149" s="494">
        <v>0</v>
      </c>
      <c r="AB149" s="494">
        <v>0</v>
      </c>
      <c r="AC149" s="494">
        <v>0</v>
      </c>
      <c r="AD149" s="494">
        <v>0</v>
      </c>
      <c r="AE149" s="494">
        <f t="shared" si="22"/>
        <v>0</v>
      </c>
      <c r="AF149" s="494">
        <f t="shared" si="22"/>
        <v>778.19</v>
      </c>
      <c r="AG149" s="494">
        <f t="shared" si="22"/>
        <v>0</v>
      </c>
    </row>
    <row r="150" spans="1:34" x14ac:dyDescent="0.35">
      <c r="A150" s="482" t="s">
        <v>694</v>
      </c>
      <c r="B150" s="493" t="s">
        <v>503</v>
      </c>
      <c r="C150" s="493" t="s">
        <v>707</v>
      </c>
      <c r="D150" s="494">
        <v>0</v>
      </c>
      <c r="E150" s="494">
        <v>0</v>
      </c>
      <c r="F150" s="494">
        <v>0</v>
      </c>
      <c r="G150" s="494">
        <v>0</v>
      </c>
      <c r="H150" s="494">
        <v>0</v>
      </c>
      <c r="I150" s="494">
        <v>0</v>
      </c>
      <c r="J150" s="494">
        <v>0</v>
      </c>
      <c r="K150" s="494">
        <v>0</v>
      </c>
      <c r="L150" s="494">
        <v>0</v>
      </c>
      <c r="M150" s="494">
        <v>0</v>
      </c>
      <c r="N150" s="494">
        <v>0</v>
      </c>
      <c r="O150" s="494">
        <v>0</v>
      </c>
      <c r="P150" s="494">
        <v>0</v>
      </c>
      <c r="Q150" s="494">
        <v>0</v>
      </c>
      <c r="R150" s="494">
        <v>0</v>
      </c>
      <c r="S150" s="494">
        <v>0</v>
      </c>
      <c r="T150" s="494">
        <v>0</v>
      </c>
      <c r="U150" s="494">
        <v>0</v>
      </c>
      <c r="V150" s="494">
        <v>0</v>
      </c>
      <c r="W150" s="494">
        <v>0</v>
      </c>
      <c r="X150" s="494">
        <v>0</v>
      </c>
      <c r="Y150" s="494">
        <v>0</v>
      </c>
      <c r="Z150" s="494">
        <v>0</v>
      </c>
      <c r="AA150" s="494">
        <v>0</v>
      </c>
      <c r="AB150" s="494">
        <v>0</v>
      </c>
      <c r="AC150" s="494">
        <v>0</v>
      </c>
      <c r="AD150" s="494">
        <v>0</v>
      </c>
      <c r="AE150" s="494">
        <f t="shared" si="22"/>
        <v>0</v>
      </c>
      <c r="AF150" s="494">
        <f t="shared" si="22"/>
        <v>0</v>
      </c>
      <c r="AG150" s="494">
        <f t="shared" si="22"/>
        <v>0</v>
      </c>
    </row>
    <row r="151" spans="1:34" x14ac:dyDescent="0.35">
      <c r="A151" s="482" t="s">
        <v>693</v>
      </c>
      <c r="B151" s="493" t="s">
        <v>503</v>
      </c>
      <c r="C151" s="493" t="s">
        <v>707</v>
      </c>
      <c r="D151" s="494">
        <v>0</v>
      </c>
      <c r="E151" s="494">
        <v>0</v>
      </c>
      <c r="F151" s="494">
        <v>0</v>
      </c>
      <c r="G151" s="494">
        <v>0</v>
      </c>
      <c r="H151" s="494">
        <v>0</v>
      </c>
      <c r="I151" s="494">
        <v>0</v>
      </c>
      <c r="J151" s="494">
        <v>0</v>
      </c>
      <c r="K151" s="494">
        <v>0</v>
      </c>
      <c r="L151" s="494">
        <v>0</v>
      </c>
      <c r="M151" s="494">
        <v>0</v>
      </c>
      <c r="N151" s="494">
        <v>0</v>
      </c>
      <c r="O151" s="494">
        <v>0</v>
      </c>
      <c r="P151" s="494">
        <v>0</v>
      </c>
      <c r="Q151" s="494">
        <v>0</v>
      </c>
      <c r="R151" s="494">
        <v>0</v>
      </c>
      <c r="S151" s="494">
        <v>0</v>
      </c>
      <c r="T151" s="494">
        <v>0</v>
      </c>
      <c r="U151" s="494">
        <v>0</v>
      </c>
      <c r="V151" s="494">
        <v>0</v>
      </c>
      <c r="W151" s="494">
        <v>0</v>
      </c>
      <c r="X151" s="494">
        <v>0</v>
      </c>
      <c r="Y151" s="494">
        <v>0</v>
      </c>
      <c r="Z151" s="494">
        <v>0</v>
      </c>
      <c r="AA151" s="494">
        <v>0</v>
      </c>
      <c r="AB151" s="494">
        <v>0</v>
      </c>
      <c r="AC151" s="494">
        <v>0</v>
      </c>
      <c r="AD151" s="494">
        <v>0</v>
      </c>
      <c r="AE151" s="494">
        <f t="shared" si="22"/>
        <v>0</v>
      </c>
      <c r="AF151" s="494">
        <f t="shared" si="22"/>
        <v>0</v>
      </c>
      <c r="AG151" s="494">
        <f t="shared" si="22"/>
        <v>0</v>
      </c>
    </row>
    <row r="152" spans="1:34" s="488" customFormat="1" ht="24" x14ac:dyDescent="0.35">
      <c r="A152" s="484" t="s">
        <v>346</v>
      </c>
      <c r="B152" s="485" t="s">
        <v>503</v>
      </c>
      <c r="C152" s="485"/>
      <c r="D152" s="486">
        <f>SUM(D153:D161)</f>
        <v>0</v>
      </c>
      <c r="E152" s="486">
        <f t="shared" ref="E152:AG152" si="23">SUM(E153:E161)</f>
        <v>0</v>
      </c>
      <c r="F152" s="486">
        <f t="shared" si="23"/>
        <v>0</v>
      </c>
      <c r="G152" s="486">
        <f t="shared" si="23"/>
        <v>0</v>
      </c>
      <c r="H152" s="486">
        <f t="shared" si="23"/>
        <v>0</v>
      </c>
      <c r="I152" s="486">
        <f t="shared" si="23"/>
        <v>0</v>
      </c>
      <c r="J152" s="486">
        <f t="shared" si="23"/>
        <v>1565223.2200000016</v>
      </c>
      <c r="K152" s="486">
        <f t="shared" si="23"/>
        <v>0</v>
      </c>
      <c r="L152" s="486">
        <f t="shared" si="23"/>
        <v>0</v>
      </c>
      <c r="M152" s="486">
        <f t="shared" si="23"/>
        <v>0</v>
      </c>
      <c r="N152" s="486">
        <f t="shared" si="23"/>
        <v>0</v>
      </c>
      <c r="O152" s="486">
        <f t="shared" si="23"/>
        <v>0</v>
      </c>
      <c r="P152" s="486">
        <f t="shared" si="23"/>
        <v>0</v>
      </c>
      <c r="Q152" s="486">
        <f t="shared" si="23"/>
        <v>0</v>
      </c>
      <c r="R152" s="486">
        <f t="shared" si="23"/>
        <v>0</v>
      </c>
      <c r="S152" s="486">
        <f t="shared" si="23"/>
        <v>0</v>
      </c>
      <c r="T152" s="486">
        <f t="shared" si="23"/>
        <v>0</v>
      </c>
      <c r="U152" s="486">
        <f t="shared" si="23"/>
        <v>0</v>
      </c>
      <c r="V152" s="486">
        <f t="shared" si="23"/>
        <v>0</v>
      </c>
      <c r="W152" s="486">
        <f t="shared" si="23"/>
        <v>0</v>
      </c>
      <c r="X152" s="486">
        <f t="shared" si="23"/>
        <v>0</v>
      </c>
      <c r="Y152" s="486">
        <f t="shared" si="23"/>
        <v>0</v>
      </c>
      <c r="Z152" s="486">
        <f t="shared" si="23"/>
        <v>0</v>
      </c>
      <c r="AA152" s="486">
        <f t="shared" si="23"/>
        <v>0</v>
      </c>
      <c r="AB152" s="486">
        <f t="shared" si="23"/>
        <v>0</v>
      </c>
      <c r="AC152" s="486">
        <f t="shared" si="23"/>
        <v>0</v>
      </c>
      <c r="AD152" s="486">
        <f t="shared" si="23"/>
        <v>0</v>
      </c>
      <c r="AE152" s="486">
        <f t="shared" si="23"/>
        <v>1565223.2200000016</v>
      </c>
      <c r="AF152" s="486">
        <f t="shared" si="23"/>
        <v>0</v>
      </c>
      <c r="AG152" s="486">
        <f t="shared" si="23"/>
        <v>0</v>
      </c>
      <c r="AH152" s="488" t="b">
        <v>1</v>
      </c>
    </row>
    <row r="153" spans="1:34" x14ac:dyDescent="0.35">
      <c r="A153" s="482" t="s">
        <v>701</v>
      </c>
      <c r="B153" s="493" t="s">
        <v>503</v>
      </c>
      <c r="C153" s="493" t="s">
        <v>705</v>
      </c>
      <c r="D153" s="494">
        <v>0</v>
      </c>
      <c r="E153" s="494">
        <v>0</v>
      </c>
      <c r="F153" s="494">
        <v>0</v>
      </c>
      <c r="G153" s="494">
        <v>0</v>
      </c>
      <c r="H153" s="494">
        <v>0</v>
      </c>
      <c r="I153" s="494">
        <v>0</v>
      </c>
      <c r="J153" s="494">
        <v>2394.36</v>
      </c>
      <c r="K153" s="494">
        <v>0</v>
      </c>
      <c r="L153" s="494">
        <v>0</v>
      </c>
      <c r="M153" s="494">
        <v>0</v>
      </c>
      <c r="N153" s="494">
        <v>0</v>
      </c>
      <c r="O153" s="494">
        <v>0</v>
      </c>
      <c r="P153" s="494">
        <v>0</v>
      </c>
      <c r="Q153" s="494">
        <v>0</v>
      </c>
      <c r="R153" s="494">
        <v>0</v>
      </c>
      <c r="S153" s="494">
        <v>0</v>
      </c>
      <c r="T153" s="494">
        <v>0</v>
      </c>
      <c r="U153" s="494">
        <v>0</v>
      </c>
      <c r="V153" s="494">
        <v>0</v>
      </c>
      <c r="W153" s="494">
        <v>0</v>
      </c>
      <c r="X153" s="494">
        <v>0</v>
      </c>
      <c r="Y153" s="494">
        <v>0</v>
      </c>
      <c r="Z153" s="494">
        <v>0</v>
      </c>
      <c r="AA153" s="494">
        <v>0</v>
      </c>
      <c r="AB153" s="494">
        <v>0</v>
      </c>
      <c r="AC153" s="494">
        <v>0</v>
      </c>
      <c r="AD153" s="494">
        <v>0</v>
      </c>
      <c r="AE153" s="494">
        <f t="shared" si="20"/>
        <v>2394.36</v>
      </c>
      <c r="AF153" s="494">
        <f t="shared" si="20"/>
        <v>0</v>
      </c>
      <c r="AG153" s="494">
        <f t="shared" si="20"/>
        <v>0</v>
      </c>
    </row>
    <row r="154" spans="1:34" x14ac:dyDescent="0.35">
      <c r="A154" s="482" t="s">
        <v>700</v>
      </c>
      <c r="B154" s="493" t="s">
        <v>503</v>
      </c>
      <c r="C154" s="493" t="s">
        <v>707</v>
      </c>
      <c r="D154" s="494">
        <v>0</v>
      </c>
      <c r="E154" s="494">
        <v>0</v>
      </c>
      <c r="F154" s="494">
        <v>0</v>
      </c>
      <c r="G154" s="494">
        <v>0</v>
      </c>
      <c r="H154" s="494">
        <v>0</v>
      </c>
      <c r="I154" s="494">
        <v>0</v>
      </c>
      <c r="J154" s="494">
        <v>5769.47</v>
      </c>
      <c r="K154" s="494">
        <v>0</v>
      </c>
      <c r="L154" s="494">
        <v>0</v>
      </c>
      <c r="M154" s="494">
        <v>0</v>
      </c>
      <c r="N154" s="494">
        <v>0</v>
      </c>
      <c r="O154" s="494">
        <v>0</v>
      </c>
      <c r="P154" s="494">
        <v>0</v>
      </c>
      <c r="Q154" s="494">
        <v>0</v>
      </c>
      <c r="R154" s="494">
        <v>0</v>
      </c>
      <c r="S154" s="494">
        <v>0</v>
      </c>
      <c r="T154" s="494">
        <v>0</v>
      </c>
      <c r="U154" s="494">
        <v>0</v>
      </c>
      <c r="V154" s="494">
        <v>0</v>
      </c>
      <c r="W154" s="494">
        <v>0</v>
      </c>
      <c r="X154" s="494">
        <v>0</v>
      </c>
      <c r="Y154" s="494">
        <v>0</v>
      </c>
      <c r="Z154" s="494">
        <v>0</v>
      </c>
      <c r="AA154" s="494">
        <v>0</v>
      </c>
      <c r="AB154" s="494">
        <v>0</v>
      </c>
      <c r="AC154" s="494">
        <v>0</v>
      </c>
      <c r="AD154" s="494">
        <v>0</v>
      </c>
      <c r="AE154" s="494">
        <f t="shared" si="20"/>
        <v>5769.47</v>
      </c>
      <c r="AF154" s="494">
        <f t="shared" si="20"/>
        <v>0</v>
      </c>
      <c r="AG154" s="494">
        <f t="shared" si="20"/>
        <v>0</v>
      </c>
    </row>
    <row r="155" spans="1:34" x14ac:dyDescent="0.35">
      <c r="A155" s="482" t="s">
        <v>699</v>
      </c>
      <c r="B155" s="493" t="s">
        <v>503</v>
      </c>
      <c r="C155" s="493" t="s">
        <v>707</v>
      </c>
      <c r="D155" s="494">
        <v>0</v>
      </c>
      <c r="E155" s="494">
        <v>0</v>
      </c>
      <c r="F155" s="494">
        <v>0</v>
      </c>
      <c r="G155" s="494">
        <v>0</v>
      </c>
      <c r="H155" s="494">
        <v>0</v>
      </c>
      <c r="I155" s="494">
        <v>0</v>
      </c>
      <c r="J155" s="494">
        <v>10742.86</v>
      </c>
      <c r="K155" s="494">
        <v>0</v>
      </c>
      <c r="L155" s="494">
        <v>0</v>
      </c>
      <c r="M155" s="494">
        <v>0</v>
      </c>
      <c r="N155" s="494">
        <v>0</v>
      </c>
      <c r="O155" s="494">
        <v>0</v>
      </c>
      <c r="P155" s="494">
        <v>0</v>
      </c>
      <c r="Q155" s="494">
        <v>0</v>
      </c>
      <c r="R155" s="494">
        <v>0</v>
      </c>
      <c r="S155" s="494">
        <v>0</v>
      </c>
      <c r="T155" s="494">
        <v>0</v>
      </c>
      <c r="U155" s="494">
        <v>0</v>
      </c>
      <c r="V155" s="494">
        <v>0</v>
      </c>
      <c r="W155" s="494">
        <v>0</v>
      </c>
      <c r="X155" s="494">
        <v>0</v>
      </c>
      <c r="Y155" s="494">
        <v>0</v>
      </c>
      <c r="Z155" s="494">
        <v>0</v>
      </c>
      <c r="AA155" s="494">
        <v>0</v>
      </c>
      <c r="AB155" s="494">
        <v>0</v>
      </c>
      <c r="AC155" s="494">
        <v>0</v>
      </c>
      <c r="AD155" s="494">
        <v>0</v>
      </c>
      <c r="AE155" s="494">
        <f t="shared" si="20"/>
        <v>10742.86</v>
      </c>
      <c r="AF155" s="494">
        <f t="shared" si="20"/>
        <v>0</v>
      </c>
      <c r="AG155" s="494">
        <f t="shared" si="20"/>
        <v>0</v>
      </c>
    </row>
    <row r="156" spans="1:34" x14ac:dyDescent="0.35">
      <c r="A156" s="482" t="s">
        <v>698</v>
      </c>
      <c r="B156" s="493" t="s">
        <v>503</v>
      </c>
      <c r="C156" s="493" t="s">
        <v>707</v>
      </c>
      <c r="D156" s="494">
        <v>0</v>
      </c>
      <c r="E156" s="494">
        <v>0</v>
      </c>
      <c r="F156" s="494">
        <v>0</v>
      </c>
      <c r="G156" s="494">
        <v>0</v>
      </c>
      <c r="H156" s="494">
        <v>0</v>
      </c>
      <c r="I156" s="494">
        <v>0</v>
      </c>
      <c r="J156" s="494">
        <v>18388.05</v>
      </c>
      <c r="K156" s="494">
        <v>0</v>
      </c>
      <c r="L156" s="494">
        <v>0</v>
      </c>
      <c r="M156" s="494">
        <v>0</v>
      </c>
      <c r="N156" s="494">
        <v>0</v>
      </c>
      <c r="O156" s="494">
        <v>0</v>
      </c>
      <c r="P156" s="494">
        <v>0</v>
      </c>
      <c r="Q156" s="494">
        <v>0</v>
      </c>
      <c r="R156" s="494">
        <v>0</v>
      </c>
      <c r="S156" s="494">
        <v>0</v>
      </c>
      <c r="T156" s="494">
        <v>0</v>
      </c>
      <c r="U156" s="494">
        <v>0</v>
      </c>
      <c r="V156" s="494">
        <v>0</v>
      </c>
      <c r="W156" s="494">
        <v>0</v>
      </c>
      <c r="X156" s="494">
        <v>0</v>
      </c>
      <c r="Y156" s="494">
        <v>0</v>
      </c>
      <c r="Z156" s="494">
        <v>0</v>
      </c>
      <c r="AA156" s="494">
        <v>0</v>
      </c>
      <c r="AB156" s="494">
        <v>0</v>
      </c>
      <c r="AC156" s="494">
        <v>0</v>
      </c>
      <c r="AD156" s="494">
        <v>0</v>
      </c>
      <c r="AE156" s="494">
        <f t="shared" si="20"/>
        <v>18388.05</v>
      </c>
      <c r="AF156" s="494">
        <f t="shared" si="20"/>
        <v>0</v>
      </c>
      <c r="AG156" s="494">
        <f t="shared" si="20"/>
        <v>0</v>
      </c>
    </row>
    <row r="157" spans="1:34" x14ac:dyDescent="0.35">
      <c r="A157" s="482" t="s">
        <v>697</v>
      </c>
      <c r="B157" s="493" t="s">
        <v>503</v>
      </c>
      <c r="C157" s="493" t="s">
        <v>707</v>
      </c>
      <c r="D157" s="494">
        <v>0</v>
      </c>
      <c r="E157" s="494">
        <v>0</v>
      </c>
      <c r="F157" s="494">
        <v>0</v>
      </c>
      <c r="G157" s="494">
        <v>0</v>
      </c>
      <c r="H157" s="494">
        <v>0</v>
      </c>
      <c r="I157" s="494">
        <v>0</v>
      </c>
      <c r="J157" s="494">
        <v>19645.650000000001</v>
      </c>
      <c r="K157" s="494">
        <v>0</v>
      </c>
      <c r="L157" s="494">
        <v>0</v>
      </c>
      <c r="M157" s="494">
        <v>0</v>
      </c>
      <c r="N157" s="494">
        <v>0</v>
      </c>
      <c r="O157" s="494">
        <v>0</v>
      </c>
      <c r="P157" s="494">
        <v>0</v>
      </c>
      <c r="Q157" s="494">
        <v>0</v>
      </c>
      <c r="R157" s="494">
        <v>0</v>
      </c>
      <c r="S157" s="494">
        <v>0</v>
      </c>
      <c r="T157" s="494">
        <v>0</v>
      </c>
      <c r="U157" s="494">
        <v>0</v>
      </c>
      <c r="V157" s="494">
        <v>0</v>
      </c>
      <c r="W157" s="494">
        <v>0</v>
      </c>
      <c r="X157" s="494">
        <v>0</v>
      </c>
      <c r="Y157" s="494">
        <v>0</v>
      </c>
      <c r="Z157" s="494">
        <v>0</v>
      </c>
      <c r="AA157" s="494">
        <v>0</v>
      </c>
      <c r="AB157" s="494">
        <v>0</v>
      </c>
      <c r="AC157" s="494">
        <v>0</v>
      </c>
      <c r="AD157" s="494">
        <v>0</v>
      </c>
      <c r="AE157" s="494">
        <f t="shared" si="20"/>
        <v>19645.650000000001</v>
      </c>
      <c r="AF157" s="494">
        <f t="shared" si="20"/>
        <v>0</v>
      </c>
      <c r="AG157" s="494">
        <f t="shared" si="20"/>
        <v>0</v>
      </c>
    </row>
    <row r="158" spans="1:34" x14ac:dyDescent="0.35">
      <c r="A158" s="482" t="s">
        <v>696</v>
      </c>
      <c r="B158" s="493" t="s">
        <v>503</v>
      </c>
      <c r="C158" s="493" t="s">
        <v>707</v>
      </c>
      <c r="D158" s="494">
        <v>0</v>
      </c>
      <c r="E158" s="494">
        <v>0</v>
      </c>
      <c r="F158" s="494">
        <v>0</v>
      </c>
      <c r="G158" s="494">
        <v>0</v>
      </c>
      <c r="H158" s="494">
        <v>0</v>
      </c>
      <c r="I158" s="494">
        <v>0</v>
      </c>
      <c r="J158" s="494">
        <v>45133.359999999979</v>
      </c>
      <c r="K158" s="494">
        <v>0</v>
      </c>
      <c r="L158" s="494">
        <v>0</v>
      </c>
      <c r="M158" s="494">
        <v>0</v>
      </c>
      <c r="N158" s="494">
        <v>0</v>
      </c>
      <c r="O158" s="494">
        <v>0</v>
      </c>
      <c r="P158" s="494">
        <v>0</v>
      </c>
      <c r="Q158" s="494">
        <v>0</v>
      </c>
      <c r="R158" s="494">
        <v>0</v>
      </c>
      <c r="S158" s="494">
        <v>0</v>
      </c>
      <c r="T158" s="494">
        <v>0</v>
      </c>
      <c r="U158" s="494">
        <v>0</v>
      </c>
      <c r="V158" s="494">
        <v>0</v>
      </c>
      <c r="W158" s="494">
        <v>0</v>
      </c>
      <c r="X158" s="494">
        <v>0</v>
      </c>
      <c r="Y158" s="494">
        <v>0</v>
      </c>
      <c r="Z158" s="494">
        <v>0</v>
      </c>
      <c r="AA158" s="494">
        <v>0</v>
      </c>
      <c r="AB158" s="494">
        <v>0</v>
      </c>
      <c r="AC158" s="494">
        <v>0</v>
      </c>
      <c r="AD158" s="494">
        <v>0</v>
      </c>
      <c r="AE158" s="494">
        <f t="shared" si="20"/>
        <v>45133.359999999979</v>
      </c>
      <c r="AF158" s="494">
        <f t="shared" si="20"/>
        <v>0</v>
      </c>
      <c r="AG158" s="494">
        <f t="shared" si="20"/>
        <v>0</v>
      </c>
    </row>
    <row r="159" spans="1:34" x14ac:dyDescent="0.35">
      <c r="A159" s="482" t="s">
        <v>695</v>
      </c>
      <c r="B159" s="493" t="s">
        <v>503</v>
      </c>
      <c r="C159" s="493" t="s">
        <v>707</v>
      </c>
      <c r="D159" s="494">
        <v>0</v>
      </c>
      <c r="E159" s="494">
        <v>0</v>
      </c>
      <c r="F159" s="494">
        <v>0</v>
      </c>
      <c r="G159" s="494">
        <v>0</v>
      </c>
      <c r="H159" s="494">
        <v>0</v>
      </c>
      <c r="I159" s="494">
        <v>0</v>
      </c>
      <c r="J159" s="494">
        <v>190389.69999999987</v>
      </c>
      <c r="K159" s="494">
        <v>0</v>
      </c>
      <c r="L159" s="494">
        <v>0</v>
      </c>
      <c r="M159" s="494">
        <v>0</v>
      </c>
      <c r="N159" s="494">
        <v>0</v>
      </c>
      <c r="O159" s="494">
        <v>0</v>
      </c>
      <c r="P159" s="494">
        <v>0</v>
      </c>
      <c r="Q159" s="494">
        <v>0</v>
      </c>
      <c r="R159" s="494">
        <v>0</v>
      </c>
      <c r="S159" s="494">
        <v>0</v>
      </c>
      <c r="T159" s="494">
        <v>0</v>
      </c>
      <c r="U159" s="494">
        <v>0</v>
      </c>
      <c r="V159" s="494">
        <v>0</v>
      </c>
      <c r="W159" s="494">
        <v>0</v>
      </c>
      <c r="X159" s="494">
        <v>0</v>
      </c>
      <c r="Y159" s="494">
        <v>0</v>
      </c>
      <c r="Z159" s="494">
        <v>0</v>
      </c>
      <c r="AA159" s="494">
        <v>0</v>
      </c>
      <c r="AB159" s="494">
        <v>0</v>
      </c>
      <c r="AC159" s="494">
        <v>0</v>
      </c>
      <c r="AD159" s="494">
        <v>0</v>
      </c>
      <c r="AE159" s="494">
        <f t="shared" si="20"/>
        <v>190389.69999999987</v>
      </c>
      <c r="AF159" s="494">
        <f t="shared" si="20"/>
        <v>0</v>
      </c>
      <c r="AG159" s="494">
        <f t="shared" si="20"/>
        <v>0</v>
      </c>
    </row>
    <row r="160" spans="1:34" x14ac:dyDescent="0.35">
      <c r="A160" s="482" t="s">
        <v>694</v>
      </c>
      <c r="B160" s="493" t="s">
        <v>503</v>
      </c>
      <c r="C160" s="493" t="s">
        <v>707</v>
      </c>
      <c r="D160" s="494">
        <v>0</v>
      </c>
      <c r="E160" s="494">
        <v>0</v>
      </c>
      <c r="F160" s="494">
        <v>0</v>
      </c>
      <c r="G160" s="494">
        <v>0</v>
      </c>
      <c r="H160" s="494">
        <v>0</v>
      </c>
      <c r="I160" s="494">
        <v>0</v>
      </c>
      <c r="J160" s="494">
        <v>1258436.9600000016</v>
      </c>
      <c r="K160" s="494">
        <v>0</v>
      </c>
      <c r="L160" s="494">
        <v>0</v>
      </c>
      <c r="M160" s="494">
        <v>0</v>
      </c>
      <c r="N160" s="494">
        <v>0</v>
      </c>
      <c r="O160" s="494">
        <v>0</v>
      </c>
      <c r="P160" s="494">
        <v>0</v>
      </c>
      <c r="Q160" s="494">
        <v>0</v>
      </c>
      <c r="R160" s="494">
        <v>0</v>
      </c>
      <c r="S160" s="494">
        <v>0</v>
      </c>
      <c r="T160" s="494">
        <v>0</v>
      </c>
      <c r="U160" s="494">
        <v>0</v>
      </c>
      <c r="V160" s="494">
        <v>0</v>
      </c>
      <c r="W160" s="494">
        <v>0</v>
      </c>
      <c r="X160" s="494">
        <v>0</v>
      </c>
      <c r="Y160" s="494">
        <v>0</v>
      </c>
      <c r="Z160" s="494">
        <v>0</v>
      </c>
      <c r="AA160" s="494">
        <v>0</v>
      </c>
      <c r="AB160" s="494">
        <v>0</v>
      </c>
      <c r="AC160" s="494">
        <v>0</v>
      </c>
      <c r="AD160" s="494">
        <v>0</v>
      </c>
      <c r="AE160" s="494">
        <f t="shared" si="20"/>
        <v>1258436.9600000016</v>
      </c>
      <c r="AF160" s="494">
        <f t="shared" si="20"/>
        <v>0</v>
      </c>
      <c r="AG160" s="494">
        <f t="shared" si="20"/>
        <v>0</v>
      </c>
    </row>
    <row r="161" spans="1:34" x14ac:dyDescent="0.35">
      <c r="A161" s="482" t="s">
        <v>693</v>
      </c>
      <c r="B161" s="493" t="s">
        <v>503</v>
      </c>
      <c r="C161" s="493" t="s">
        <v>707</v>
      </c>
      <c r="D161" s="494">
        <v>0</v>
      </c>
      <c r="E161" s="494">
        <v>0</v>
      </c>
      <c r="F161" s="494">
        <v>0</v>
      </c>
      <c r="G161" s="494">
        <v>0</v>
      </c>
      <c r="H161" s="494">
        <v>0</v>
      </c>
      <c r="I161" s="494">
        <v>0</v>
      </c>
      <c r="J161" s="494">
        <v>14322.810000000001</v>
      </c>
      <c r="K161" s="494">
        <v>0</v>
      </c>
      <c r="L161" s="494">
        <v>0</v>
      </c>
      <c r="M161" s="494">
        <v>0</v>
      </c>
      <c r="N161" s="494">
        <v>0</v>
      </c>
      <c r="O161" s="494">
        <v>0</v>
      </c>
      <c r="P161" s="494">
        <v>0</v>
      </c>
      <c r="Q161" s="494">
        <v>0</v>
      </c>
      <c r="R161" s="494">
        <v>0</v>
      </c>
      <c r="S161" s="494">
        <v>0</v>
      </c>
      <c r="T161" s="494">
        <v>0</v>
      </c>
      <c r="U161" s="494">
        <v>0</v>
      </c>
      <c r="V161" s="494">
        <v>0</v>
      </c>
      <c r="W161" s="494">
        <v>0</v>
      </c>
      <c r="X161" s="494">
        <v>0</v>
      </c>
      <c r="Y161" s="494">
        <v>0</v>
      </c>
      <c r="Z161" s="494">
        <v>0</v>
      </c>
      <c r="AA161" s="494">
        <v>0</v>
      </c>
      <c r="AB161" s="494">
        <v>0</v>
      </c>
      <c r="AC161" s="494">
        <v>0</v>
      </c>
      <c r="AD161" s="494">
        <v>0</v>
      </c>
      <c r="AE161" s="494">
        <f t="shared" si="20"/>
        <v>14322.810000000001</v>
      </c>
      <c r="AF161" s="494">
        <f t="shared" si="20"/>
        <v>0</v>
      </c>
      <c r="AG161" s="494">
        <f t="shared" si="20"/>
        <v>0</v>
      </c>
    </row>
    <row r="162" spans="1:34" s="488" customFormat="1" x14ac:dyDescent="0.35">
      <c r="A162" s="484" t="s">
        <v>330</v>
      </c>
      <c r="B162" s="485" t="s">
        <v>503</v>
      </c>
      <c r="C162" s="485"/>
      <c r="D162" s="486">
        <f>SUM(D163:D171)</f>
        <v>0</v>
      </c>
      <c r="E162" s="486">
        <f t="shared" ref="E162:AG162" si="24">SUM(E163:E171)</f>
        <v>0</v>
      </c>
      <c r="F162" s="486">
        <f t="shared" si="24"/>
        <v>0</v>
      </c>
      <c r="G162" s="486">
        <f t="shared" si="24"/>
        <v>0</v>
      </c>
      <c r="H162" s="486">
        <f t="shared" si="24"/>
        <v>0</v>
      </c>
      <c r="I162" s="486">
        <f t="shared" si="24"/>
        <v>0</v>
      </c>
      <c r="J162" s="486">
        <f t="shared" si="24"/>
        <v>202360.15</v>
      </c>
      <c r="K162" s="486">
        <f t="shared" si="24"/>
        <v>0</v>
      </c>
      <c r="L162" s="486">
        <f t="shared" si="24"/>
        <v>0</v>
      </c>
      <c r="M162" s="486">
        <f t="shared" si="24"/>
        <v>0</v>
      </c>
      <c r="N162" s="486">
        <f t="shared" si="24"/>
        <v>0</v>
      </c>
      <c r="O162" s="486">
        <f t="shared" si="24"/>
        <v>0</v>
      </c>
      <c r="P162" s="486">
        <f t="shared" si="24"/>
        <v>0</v>
      </c>
      <c r="Q162" s="486">
        <f t="shared" si="24"/>
        <v>0</v>
      </c>
      <c r="R162" s="486">
        <f t="shared" si="24"/>
        <v>0</v>
      </c>
      <c r="S162" s="486">
        <f t="shared" si="24"/>
        <v>0</v>
      </c>
      <c r="T162" s="486">
        <f t="shared" si="24"/>
        <v>0</v>
      </c>
      <c r="U162" s="486">
        <f t="shared" si="24"/>
        <v>0</v>
      </c>
      <c r="V162" s="486">
        <f t="shared" si="24"/>
        <v>0</v>
      </c>
      <c r="W162" s="486">
        <f t="shared" si="24"/>
        <v>0</v>
      </c>
      <c r="X162" s="486">
        <f t="shared" si="24"/>
        <v>0</v>
      </c>
      <c r="Y162" s="486">
        <f t="shared" si="24"/>
        <v>0</v>
      </c>
      <c r="Z162" s="486">
        <f t="shared" si="24"/>
        <v>0</v>
      </c>
      <c r="AA162" s="486">
        <f t="shared" si="24"/>
        <v>0</v>
      </c>
      <c r="AB162" s="486">
        <f t="shared" si="24"/>
        <v>0</v>
      </c>
      <c r="AC162" s="486">
        <f t="shared" si="24"/>
        <v>0</v>
      </c>
      <c r="AD162" s="486">
        <f t="shared" si="24"/>
        <v>0</v>
      </c>
      <c r="AE162" s="486">
        <f t="shared" si="24"/>
        <v>202360.15</v>
      </c>
      <c r="AF162" s="486">
        <f t="shared" si="24"/>
        <v>0</v>
      </c>
      <c r="AG162" s="486">
        <f t="shared" si="24"/>
        <v>0</v>
      </c>
      <c r="AH162" s="488" t="b">
        <v>1</v>
      </c>
    </row>
    <row r="163" spans="1:34" x14ac:dyDescent="0.35">
      <c r="A163" s="482" t="s">
        <v>701</v>
      </c>
      <c r="B163" s="493" t="s">
        <v>503</v>
      </c>
      <c r="C163" s="493" t="s">
        <v>705</v>
      </c>
      <c r="D163" s="494">
        <v>0</v>
      </c>
      <c r="E163" s="494">
        <v>0</v>
      </c>
      <c r="F163" s="494">
        <v>0</v>
      </c>
      <c r="G163" s="494">
        <v>0</v>
      </c>
      <c r="H163" s="494">
        <v>0</v>
      </c>
      <c r="I163" s="494">
        <v>0</v>
      </c>
      <c r="J163" s="494">
        <v>0</v>
      </c>
      <c r="K163" s="494">
        <v>0</v>
      </c>
      <c r="L163" s="494">
        <v>0</v>
      </c>
      <c r="M163" s="494">
        <v>0</v>
      </c>
      <c r="N163" s="494">
        <v>0</v>
      </c>
      <c r="O163" s="494">
        <v>0</v>
      </c>
      <c r="P163" s="494">
        <v>0</v>
      </c>
      <c r="Q163" s="494">
        <v>0</v>
      </c>
      <c r="R163" s="494">
        <v>0</v>
      </c>
      <c r="S163" s="494">
        <v>0</v>
      </c>
      <c r="T163" s="494">
        <v>0</v>
      </c>
      <c r="U163" s="494">
        <v>0</v>
      </c>
      <c r="V163" s="494">
        <v>0</v>
      </c>
      <c r="W163" s="494">
        <v>0</v>
      </c>
      <c r="X163" s="494">
        <v>0</v>
      </c>
      <c r="Y163" s="494">
        <v>0</v>
      </c>
      <c r="Z163" s="494">
        <v>0</v>
      </c>
      <c r="AA163" s="494">
        <v>0</v>
      </c>
      <c r="AB163" s="494">
        <v>0</v>
      </c>
      <c r="AC163" s="494">
        <v>0</v>
      </c>
      <c r="AD163" s="494">
        <v>0</v>
      </c>
      <c r="AE163" s="494">
        <f t="shared" si="20"/>
        <v>0</v>
      </c>
      <c r="AF163" s="494">
        <f t="shared" si="20"/>
        <v>0</v>
      </c>
      <c r="AG163" s="494">
        <f t="shared" si="20"/>
        <v>0</v>
      </c>
    </row>
    <row r="164" spans="1:34" x14ac:dyDescent="0.35">
      <c r="A164" s="482" t="s">
        <v>700</v>
      </c>
      <c r="B164" s="493" t="s">
        <v>503</v>
      </c>
      <c r="C164" s="493" t="s">
        <v>707</v>
      </c>
      <c r="D164" s="494">
        <v>0</v>
      </c>
      <c r="E164" s="494">
        <v>0</v>
      </c>
      <c r="F164" s="494">
        <v>0</v>
      </c>
      <c r="G164" s="494">
        <v>0</v>
      </c>
      <c r="H164" s="494">
        <v>0</v>
      </c>
      <c r="I164" s="494">
        <v>0</v>
      </c>
      <c r="J164" s="494">
        <v>0</v>
      </c>
      <c r="K164" s="494">
        <v>0</v>
      </c>
      <c r="L164" s="494">
        <v>0</v>
      </c>
      <c r="M164" s="494">
        <v>0</v>
      </c>
      <c r="N164" s="494">
        <v>0</v>
      </c>
      <c r="O164" s="494">
        <v>0</v>
      </c>
      <c r="P164" s="494">
        <v>0</v>
      </c>
      <c r="Q164" s="494">
        <v>0</v>
      </c>
      <c r="R164" s="494">
        <v>0</v>
      </c>
      <c r="S164" s="494">
        <v>0</v>
      </c>
      <c r="T164" s="494">
        <v>0</v>
      </c>
      <c r="U164" s="494">
        <v>0</v>
      </c>
      <c r="V164" s="494">
        <v>0</v>
      </c>
      <c r="W164" s="494">
        <v>0</v>
      </c>
      <c r="X164" s="494">
        <v>0</v>
      </c>
      <c r="Y164" s="494">
        <v>0</v>
      </c>
      <c r="Z164" s="494">
        <v>0</v>
      </c>
      <c r="AA164" s="494">
        <v>0</v>
      </c>
      <c r="AB164" s="494">
        <v>0</v>
      </c>
      <c r="AC164" s="494">
        <v>0</v>
      </c>
      <c r="AD164" s="494">
        <v>0</v>
      </c>
      <c r="AE164" s="494">
        <f t="shared" si="20"/>
        <v>0</v>
      </c>
      <c r="AF164" s="494">
        <f t="shared" si="20"/>
        <v>0</v>
      </c>
      <c r="AG164" s="494">
        <f t="shared" si="20"/>
        <v>0</v>
      </c>
    </row>
    <row r="165" spans="1:34" x14ac:dyDescent="0.35">
      <c r="A165" s="482" t="s">
        <v>699</v>
      </c>
      <c r="B165" s="493" t="s">
        <v>503</v>
      </c>
      <c r="C165" s="493" t="s">
        <v>707</v>
      </c>
      <c r="D165" s="494">
        <v>0</v>
      </c>
      <c r="E165" s="494">
        <v>0</v>
      </c>
      <c r="F165" s="494">
        <v>0</v>
      </c>
      <c r="G165" s="494">
        <v>0</v>
      </c>
      <c r="H165" s="494">
        <v>0</v>
      </c>
      <c r="I165" s="494">
        <v>0</v>
      </c>
      <c r="J165" s="494">
        <v>0</v>
      </c>
      <c r="K165" s="494">
        <v>0</v>
      </c>
      <c r="L165" s="494">
        <v>0</v>
      </c>
      <c r="M165" s="494">
        <v>0</v>
      </c>
      <c r="N165" s="494">
        <v>0</v>
      </c>
      <c r="O165" s="494">
        <v>0</v>
      </c>
      <c r="P165" s="494">
        <v>0</v>
      </c>
      <c r="Q165" s="494">
        <v>0</v>
      </c>
      <c r="R165" s="494">
        <v>0</v>
      </c>
      <c r="S165" s="494">
        <v>0</v>
      </c>
      <c r="T165" s="494">
        <v>0</v>
      </c>
      <c r="U165" s="494">
        <v>0</v>
      </c>
      <c r="V165" s="494">
        <v>0</v>
      </c>
      <c r="W165" s="494">
        <v>0</v>
      </c>
      <c r="X165" s="494">
        <v>0</v>
      </c>
      <c r="Y165" s="494">
        <v>0</v>
      </c>
      <c r="Z165" s="494">
        <v>0</v>
      </c>
      <c r="AA165" s="494">
        <v>0</v>
      </c>
      <c r="AB165" s="494">
        <v>0</v>
      </c>
      <c r="AC165" s="494">
        <v>0</v>
      </c>
      <c r="AD165" s="494">
        <v>0</v>
      </c>
      <c r="AE165" s="494">
        <f t="shared" si="20"/>
        <v>0</v>
      </c>
      <c r="AF165" s="494">
        <f t="shared" si="20"/>
        <v>0</v>
      </c>
      <c r="AG165" s="494">
        <f t="shared" si="20"/>
        <v>0</v>
      </c>
    </row>
    <row r="166" spans="1:34" x14ac:dyDescent="0.35">
      <c r="A166" s="482" t="s">
        <v>698</v>
      </c>
      <c r="B166" s="493" t="s">
        <v>503</v>
      </c>
      <c r="C166" s="493" t="s">
        <v>707</v>
      </c>
      <c r="D166" s="494">
        <v>0</v>
      </c>
      <c r="E166" s="494">
        <v>0</v>
      </c>
      <c r="F166" s="494">
        <v>0</v>
      </c>
      <c r="G166" s="494">
        <v>0</v>
      </c>
      <c r="H166" s="494">
        <v>0</v>
      </c>
      <c r="I166" s="494">
        <v>0</v>
      </c>
      <c r="J166" s="494">
        <v>1021.13</v>
      </c>
      <c r="K166" s="494">
        <v>0</v>
      </c>
      <c r="L166" s="494">
        <v>0</v>
      </c>
      <c r="M166" s="494">
        <v>0</v>
      </c>
      <c r="N166" s="494">
        <v>0</v>
      </c>
      <c r="O166" s="494">
        <v>0</v>
      </c>
      <c r="P166" s="494">
        <v>0</v>
      </c>
      <c r="Q166" s="494">
        <v>0</v>
      </c>
      <c r="R166" s="494">
        <v>0</v>
      </c>
      <c r="S166" s="494">
        <v>0</v>
      </c>
      <c r="T166" s="494">
        <v>0</v>
      </c>
      <c r="U166" s="494">
        <v>0</v>
      </c>
      <c r="V166" s="494">
        <v>0</v>
      </c>
      <c r="W166" s="494">
        <v>0</v>
      </c>
      <c r="X166" s="494">
        <v>0</v>
      </c>
      <c r="Y166" s="494">
        <v>0</v>
      </c>
      <c r="Z166" s="494">
        <v>0</v>
      </c>
      <c r="AA166" s="494">
        <v>0</v>
      </c>
      <c r="AB166" s="494">
        <v>0</v>
      </c>
      <c r="AC166" s="494">
        <v>0</v>
      </c>
      <c r="AD166" s="494">
        <v>0</v>
      </c>
      <c r="AE166" s="494">
        <f t="shared" si="20"/>
        <v>1021.13</v>
      </c>
      <c r="AF166" s="494">
        <f t="shared" si="20"/>
        <v>0</v>
      </c>
      <c r="AG166" s="494">
        <f t="shared" si="20"/>
        <v>0</v>
      </c>
    </row>
    <row r="167" spans="1:34" x14ac:dyDescent="0.35">
      <c r="A167" s="482" t="s">
        <v>697</v>
      </c>
      <c r="B167" s="493" t="s">
        <v>503</v>
      </c>
      <c r="C167" s="493" t="s">
        <v>707</v>
      </c>
      <c r="D167" s="494">
        <v>0</v>
      </c>
      <c r="E167" s="494">
        <v>0</v>
      </c>
      <c r="F167" s="494">
        <v>0</v>
      </c>
      <c r="G167" s="494">
        <v>0</v>
      </c>
      <c r="H167" s="494">
        <v>0</v>
      </c>
      <c r="I167" s="494">
        <v>0</v>
      </c>
      <c r="J167" s="494">
        <v>0</v>
      </c>
      <c r="K167" s="494">
        <v>0</v>
      </c>
      <c r="L167" s="494">
        <v>0</v>
      </c>
      <c r="M167" s="494">
        <v>0</v>
      </c>
      <c r="N167" s="494">
        <v>0</v>
      </c>
      <c r="O167" s="494">
        <v>0</v>
      </c>
      <c r="P167" s="494">
        <v>0</v>
      </c>
      <c r="Q167" s="494">
        <v>0</v>
      </c>
      <c r="R167" s="494">
        <v>0</v>
      </c>
      <c r="S167" s="494">
        <v>0</v>
      </c>
      <c r="T167" s="494">
        <v>0</v>
      </c>
      <c r="U167" s="494">
        <v>0</v>
      </c>
      <c r="V167" s="494">
        <v>0</v>
      </c>
      <c r="W167" s="494">
        <v>0</v>
      </c>
      <c r="X167" s="494">
        <v>0</v>
      </c>
      <c r="Y167" s="494">
        <v>0</v>
      </c>
      <c r="Z167" s="494">
        <v>0</v>
      </c>
      <c r="AA167" s="494">
        <v>0</v>
      </c>
      <c r="AB167" s="494">
        <v>0</v>
      </c>
      <c r="AC167" s="494">
        <v>0</v>
      </c>
      <c r="AD167" s="494">
        <v>0</v>
      </c>
      <c r="AE167" s="494">
        <f t="shared" si="20"/>
        <v>0</v>
      </c>
      <c r="AF167" s="494">
        <f t="shared" si="20"/>
        <v>0</v>
      </c>
      <c r="AG167" s="494">
        <f t="shared" si="20"/>
        <v>0</v>
      </c>
    </row>
    <row r="168" spans="1:34" x14ac:dyDescent="0.35">
      <c r="A168" s="482" t="s">
        <v>696</v>
      </c>
      <c r="B168" s="493" t="s">
        <v>503</v>
      </c>
      <c r="C168" s="493" t="s">
        <v>707</v>
      </c>
      <c r="D168" s="494">
        <v>0</v>
      </c>
      <c r="E168" s="494">
        <v>0</v>
      </c>
      <c r="F168" s="494">
        <v>0</v>
      </c>
      <c r="G168" s="494">
        <v>0</v>
      </c>
      <c r="H168" s="494">
        <v>0</v>
      </c>
      <c r="I168" s="494">
        <v>0</v>
      </c>
      <c r="J168" s="494">
        <v>0</v>
      </c>
      <c r="K168" s="494">
        <v>0</v>
      </c>
      <c r="L168" s="494">
        <v>0</v>
      </c>
      <c r="M168" s="494">
        <v>0</v>
      </c>
      <c r="N168" s="494">
        <v>0</v>
      </c>
      <c r="O168" s="494">
        <v>0</v>
      </c>
      <c r="P168" s="494">
        <v>0</v>
      </c>
      <c r="Q168" s="494">
        <v>0</v>
      </c>
      <c r="R168" s="494">
        <v>0</v>
      </c>
      <c r="S168" s="494">
        <v>0</v>
      </c>
      <c r="T168" s="494">
        <v>0</v>
      </c>
      <c r="U168" s="494">
        <v>0</v>
      </c>
      <c r="V168" s="494">
        <v>0</v>
      </c>
      <c r="W168" s="494">
        <v>0</v>
      </c>
      <c r="X168" s="494">
        <v>0</v>
      </c>
      <c r="Y168" s="494">
        <v>0</v>
      </c>
      <c r="Z168" s="494">
        <v>0</v>
      </c>
      <c r="AA168" s="494">
        <v>0</v>
      </c>
      <c r="AB168" s="494">
        <v>0</v>
      </c>
      <c r="AC168" s="494">
        <v>0</v>
      </c>
      <c r="AD168" s="494">
        <v>0</v>
      </c>
      <c r="AE168" s="494">
        <f t="shared" si="20"/>
        <v>0</v>
      </c>
      <c r="AF168" s="494">
        <f t="shared" si="20"/>
        <v>0</v>
      </c>
      <c r="AG168" s="494">
        <f t="shared" si="20"/>
        <v>0</v>
      </c>
    </row>
    <row r="169" spans="1:34" x14ac:dyDescent="0.35">
      <c r="A169" s="482" t="s">
        <v>695</v>
      </c>
      <c r="B169" s="493" t="s">
        <v>503</v>
      </c>
      <c r="C169" s="493" t="s">
        <v>707</v>
      </c>
      <c r="D169" s="494">
        <v>0</v>
      </c>
      <c r="E169" s="494">
        <v>0</v>
      </c>
      <c r="F169" s="494">
        <v>0</v>
      </c>
      <c r="G169" s="494">
        <v>0</v>
      </c>
      <c r="H169" s="494">
        <v>0</v>
      </c>
      <c r="I169" s="494">
        <v>0</v>
      </c>
      <c r="J169" s="494">
        <v>0</v>
      </c>
      <c r="K169" s="494">
        <v>0</v>
      </c>
      <c r="L169" s="494">
        <v>0</v>
      </c>
      <c r="M169" s="494">
        <v>0</v>
      </c>
      <c r="N169" s="494">
        <v>0</v>
      </c>
      <c r="O169" s="494">
        <v>0</v>
      </c>
      <c r="P169" s="494">
        <v>0</v>
      </c>
      <c r="Q169" s="494">
        <v>0</v>
      </c>
      <c r="R169" s="494">
        <v>0</v>
      </c>
      <c r="S169" s="494">
        <v>0</v>
      </c>
      <c r="T169" s="494">
        <v>0</v>
      </c>
      <c r="U169" s="494">
        <v>0</v>
      </c>
      <c r="V169" s="494">
        <v>0</v>
      </c>
      <c r="W169" s="494">
        <v>0</v>
      </c>
      <c r="X169" s="494">
        <v>0</v>
      </c>
      <c r="Y169" s="494">
        <v>0</v>
      </c>
      <c r="Z169" s="494">
        <v>0</v>
      </c>
      <c r="AA169" s="494">
        <v>0</v>
      </c>
      <c r="AB169" s="494">
        <v>0</v>
      </c>
      <c r="AC169" s="494">
        <v>0</v>
      </c>
      <c r="AD169" s="494">
        <v>0</v>
      </c>
      <c r="AE169" s="494">
        <f t="shared" si="20"/>
        <v>0</v>
      </c>
      <c r="AF169" s="494">
        <f t="shared" si="20"/>
        <v>0</v>
      </c>
      <c r="AG169" s="494">
        <f t="shared" si="20"/>
        <v>0</v>
      </c>
    </row>
    <row r="170" spans="1:34" x14ac:dyDescent="0.35">
      <c r="A170" s="482" t="s">
        <v>694</v>
      </c>
      <c r="B170" s="493" t="s">
        <v>503</v>
      </c>
      <c r="C170" s="493" t="s">
        <v>707</v>
      </c>
      <c r="D170" s="494">
        <v>0</v>
      </c>
      <c r="E170" s="494">
        <v>0</v>
      </c>
      <c r="F170" s="494">
        <v>0</v>
      </c>
      <c r="G170" s="494">
        <v>0</v>
      </c>
      <c r="H170" s="494">
        <v>0</v>
      </c>
      <c r="I170" s="494">
        <v>0</v>
      </c>
      <c r="J170" s="494">
        <v>197414.56999999998</v>
      </c>
      <c r="K170" s="494">
        <v>0</v>
      </c>
      <c r="L170" s="494">
        <v>0</v>
      </c>
      <c r="M170" s="494">
        <v>0</v>
      </c>
      <c r="N170" s="494">
        <v>0</v>
      </c>
      <c r="O170" s="494">
        <v>0</v>
      </c>
      <c r="P170" s="494">
        <v>0</v>
      </c>
      <c r="Q170" s="494">
        <v>0</v>
      </c>
      <c r="R170" s="494">
        <v>0</v>
      </c>
      <c r="S170" s="494">
        <v>0</v>
      </c>
      <c r="T170" s="494">
        <v>0</v>
      </c>
      <c r="U170" s="494">
        <v>0</v>
      </c>
      <c r="V170" s="494">
        <v>0</v>
      </c>
      <c r="W170" s="494">
        <v>0</v>
      </c>
      <c r="X170" s="494">
        <v>0</v>
      </c>
      <c r="Y170" s="494">
        <v>0</v>
      </c>
      <c r="Z170" s="494">
        <v>0</v>
      </c>
      <c r="AA170" s="494">
        <v>0</v>
      </c>
      <c r="AB170" s="494">
        <v>0</v>
      </c>
      <c r="AC170" s="494">
        <v>0</v>
      </c>
      <c r="AD170" s="494">
        <v>0</v>
      </c>
      <c r="AE170" s="494">
        <f t="shared" si="20"/>
        <v>197414.56999999998</v>
      </c>
      <c r="AF170" s="494">
        <f t="shared" si="20"/>
        <v>0</v>
      </c>
      <c r="AG170" s="494">
        <f t="shared" si="20"/>
        <v>0</v>
      </c>
    </row>
    <row r="171" spans="1:34" x14ac:dyDescent="0.35">
      <c r="A171" s="482" t="s">
        <v>693</v>
      </c>
      <c r="B171" s="493" t="s">
        <v>503</v>
      </c>
      <c r="C171" s="493" t="s">
        <v>707</v>
      </c>
      <c r="D171" s="494">
        <v>0</v>
      </c>
      <c r="E171" s="494">
        <v>0</v>
      </c>
      <c r="F171" s="494">
        <v>0</v>
      </c>
      <c r="G171" s="494">
        <v>0</v>
      </c>
      <c r="H171" s="494">
        <v>0</v>
      </c>
      <c r="I171" s="494">
        <v>0</v>
      </c>
      <c r="J171" s="494">
        <v>3924.45</v>
      </c>
      <c r="K171" s="494">
        <v>0</v>
      </c>
      <c r="L171" s="494">
        <v>0</v>
      </c>
      <c r="M171" s="494">
        <v>0</v>
      </c>
      <c r="N171" s="494">
        <v>0</v>
      </c>
      <c r="O171" s="494">
        <v>0</v>
      </c>
      <c r="P171" s="494">
        <v>0</v>
      </c>
      <c r="Q171" s="494">
        <v>0</v>
      </c>
      <c r="R171" s="494">
        <v>0</v>
      </c>
      <c r="S171" s="494">
        <v>0</v>
      </c>
      <c r="T171" s="494">
        <v>0</v>
      </c>
      <c r="U171" s="494">
        <v>0</v>
      </c>
      <c r="V171" s="494">
        <v>0</v>
      </c>
      <c r="W171" s="494">
        <v>0</v>
      </c>
      <c r="X171" s="494">
        <v>0</v>
      </c>
      <c r="Y171" s="494">
        <v>0</v>
      </c>
      <c r="Z171" s="494">
        <v>0</v>
      </c>
      <c r="AA171" s="494">
        <v>0</v>
      </c>
      <c r="AB171" s="494">
        <v>0</v>
      </c>
      <c r="AC171" s="494">
        <v>0</v>
      </c>
      <c r="AD171" s="494">
        <v>0</v>
      </c>
      <c r="AE171" s="494">
        <f t="shared" si="20"/>
        <v>3924.45</v>
      </c>
      <c r="AF171" s="494">
        <f t="shared" si="20"/>
        <v>0</v>
      </c>
      <c r="AG171" s="494">
        <f t="shared" si="20"/>
        <v>0</v>
      </c>
    </row>
    <row r="172" spans="1:34" s="488" customFormat="1" ht="24" x14ac:dyDescent="0.35">
      <c r="A172" s="489" t="s">
        <v>749</v>
      </c>
      <c r="B172" s="490" t="s">
        <v>503</v>
      </c>
      <c r="C172" s="490"/>
      <c r="D172" s="491">
        <f>SUM(D173:D181)</f>
        <v>0</v>
      </c>
      <c r="E172" s="492">
        <f t="shared" ref="E172:AG172" si="25">SUM(E173:E181)</f>
        <v>-840.2</v>
      </c>
      <c r="F172" s="491">
        <f t="shared" si="25"/>
        <v>0</v>
      </c>
      <c r="G172" s="491">
        <f t="shared" si="25"/>
        <v>0</v>
      </c>
      <c r="H172" s="491">
        <f t="shared" si="25"/>
        <v>0</v>
      </c>
      <c r="I172" s="491">
        <f t="shared" si="25"/>
        <v>0</v>
      </c>
      <c r="J172" s="491">
        <f t="shared" si="25"/>
        <v>0</v>
      </c>
      <c r="K172" s="492">
        <f t="shared" si="25"/>
        <v>-34.989999999999995</v>
      </c>
      <c r="L172" s="491">
        <f t="shared" si="25"/>
        <v>0</v>
      </c>
      <c r="M172" s="491">
        <f t="shared" si="25"/>
        <v>0</v>
      </c>
      <c r="N172" s="491">
        <f t="shared" si="25"/>
        <v>0</v>
      </c>
      <c r="O172" s="491">
        <f t="shared" si="25"/>
        <v>0</v>
      </c>
      <c r="P172" s="491">
        <f t="shared" si="25"/>
        <v>0</v>
      </c>
      <c r="Q172" s="491">
        <f t="shared" si="25"/>
        <v>0</v>
      </c>
      <c r="R172" s="491">
        <f t="shared" si="25"/>
        <v>0</v>
      </c>
      <c r="S172" s="491">
        <f t="shared" si="25"/>
        <v>0</v>
      </c>
      <c r="T172" s="491">
        <f t="shared" si="25"/>
        <v>0</v>
      </c>
      <c r="U172" s="491">
        <f t="shared" si="25"/>
        <v>0</v>
      </c>
      <c r="V172" s="491">
        <f t="shared" si="25"/>
        <v>0</v>
      </c>
      <c r="W172" s="491">
        <f t="shared" si="25"/>
        <v>0</v>
      </c>
      <c r="X172" s="491">
        <f t="shared" si="25"/>
        <v>0</v>
      </c>
      <c r="Y172" s="491">
        <f t="shared" si="25"/>
        <v>0</v>
      </c>
      <c r="Z172" s="491">
        <f t="shared" si="25"/>
        <v>0</v>
      </c>
      <c r="AA172" s="491">
        <f t="shared" si="25"/>
        <v>0</v>
      </c>
      <c r="AB172" s="491">
        <f t="shared" si="25"/>
        <v>0</v>
      </c>
      <c r="AC172" s="491">
        <f t="shared" si="25"/>
        <v>0</v>
      </c>
      <c r="AD172" s="491">
        <f t="shared" si="25"/>
        <v>0</v>
      </c>
      <c r="AE172" s="491">
        <f t="shared" si="25"/>
        <v>0</v>
      </c>
      <c r="AF172" s="492">
        <f t="shared" si="25"/>
        <v>-875.19</v>
      </c>
      <c r="AG172" s="491">
        <f t="shared" si="25"/>
        <v>0</v>
      </c>
      <c r="AH172" s="488" t="b">
        <v>1</v>
      </c>
    </row>
    <row r="173" spans="1:34" x14ac:dyDescent="0.35">
      <c r="A173" s="482" t="s">
        <v>701</v>
      </c>
      <c r="B173" s="493" t="s">
        <v>503</v>
      </c>
      <c r="C173" s="493" t="s">
        <v>705</v>
      </c>
      <c r="D173" s="494">
        <v>0</v>
      </c>
      <c r="E173" s="501">
        <v>-62.01</v>
      </c>
      <c r="F173" s="494">
        <v>0</v>
      </c>
      <c r="G173" s="494">
        <v>0</v>
      </c>
      <c r="H173" s="494">
        <v>0</v>
      </c>
      <c r="I173" s="494">
        <v>0</v>
      </c>
      <c r="J173" s="494">
        <v>0</v>
      </c>
      <c r="K173" s="501">
        <v>-6.9</v>
      </c>
      <c r="L173" s="494">
        <v>0</v>
      </c>
      <c r="M173" s="494">
        <v>0</v>
      </c>
      <c r="N173" s="494">
        <v>0</v>
      </c>
      <c r="O173" s="494">
        <v>0</v>
      </c>
      <c r="P173" s="494">
        <v>0</v>
      </c>
      <c r="Q173" s="494">
        <v>0</v>
      </c>
      <c r="R173" s="494">
        <v>0</v>
      </c>
      <c r="S173" s="494">
        <v>0</v>
      </c>
      <c r="T173" s="494">
        <v>0</v>
      </c>
      <c r="U173" s="494">
        <v>0</v>
      </c>
      <c r="V173" s="494">
        <v>0</v>
      </c>
      <c r="W173" s="494">
        <v>0</v>
      </c>
      <c r="X173" s="494">
        <v>0</v>
      </c>
      <c r="Y173" s="494">
        <v>0</v>
      </c>
      <c r="Z173" s="494">
        <v>0</v>
      </c>
      <c r="AA173" s="494">
        <v>0</v>
      </c>
      <c r="AB173" s="494">
        <v>0</v>
      </c>
      <c r="AC173" s="494">
        <v>0</v>
      </c>
      <c r="AD173" s="494">
        <v>0</v>
      </c>
      <c r="AE173" s="494">
        <f t="shared" ref="AE173:AG181" si="26">SUM(A173,D173,G173,J173,M173,P173,S173,V173,Y173,AB173)</f>
        <v>0</v>
      </c>
      <c r="AF173" s="501">
        <f t="shared" si="26"/>
        <v>-68.91</v>
      </c>
      <c r="AG173" s="494">
        <f t="shared" si="26"/>
        <v>0</v>
      </c>
    </row>
    <row r="174" spans="1:34" x14ac:dyDescent="0.35">
      <c r="A174" s="482" t="s">
        <v>700</v>
      </c>
      <c r="B174" s="493" t="s">
        <v>503</v>
      </c>
      <c r="C174" s="493" t="s">
        <v>707</v>
      </c>
      <c r="D174" s="494">
        <v>0</v>
      </c>
      <c r="E174" s="494">
        <v>0</v>
      </c>
      <c r="F174" s="494">
        <v>0</v>
      </c>
      <c r="G174" s="494">
        <v>0</v>
      </c>
      <c r="H174" s="494">
        <v>0</v>
      </c>
      <c r="I174" s="494">
        <v>0</v>
      </c>
      <c r="J174" s="494">
        <v>0</v>
      </c>
      <c r="K174" s="501">
        <v>-3.52</v>
      </c>
      <c r="L174" s="494">
        <v>0</v>
      </c>
      <c r="M174" s="494">
        <v>0</v>
      </c>
      <c r="N174" s="494">
        <v>0</v>
      </c>
      <c r="O174" s="494">
        <v>0</v>
      </c>
      <c r="P174" s="494">
        <v>0</v>
      </c>
      <c r="Q174" s="494">
        <v>0</v>
      </c>
      <c r="R174" s="494">
        <v>0</v>
      </c>
      <c r="S174" s="494">
        <v>0</v>
      </c>
      <c r="T174" s="494">
        <v>0</v>
      </c>
      <c r="U174" s="494">
        <v>0</v>
      </c>
      <c r="V174" s="494">
        <v>0</v>
      </c>
      <c r="W174" s="494">
        <v>0</v>
      </c>
      <c r="X174" s="494">
        <v>0</v>
      </c>
      <c r="Y174" s="494">
        <v>0</v>
      </c>
      <c r="Z174" s="494">
        <v>0</v>
      </c>
      <c r="AA174" s="494">
        <v>0</v>
      </c>
      <c r="AB174" s="494">
        <v>0</v>
      </c>
      <c r="AC174" s="494">
        <v>0</v>
      </c>
      <c r="AD174" s="494">
        <v>0</v>
      </c>
      <c r="AE174" s="494">
        <f t="shared" si="26"/>
        <v>0</v>
      </c>
      <c r="AF174" s="501">
        <f t="shared" si="26"/>
        <v>-3.52</v>
      </c>
      <c r="AG174" s="494">
        <f t="shared" si="26"/>
        <v>0</v>
      </c>
    </row>
    <row r="175" spans="1:34" x14ac:dyDescent="0.35">
      <c r="A175" s="482" t="s">
        <v>699</v>
      </c>
      <c r="B175" s="493" t="s">
        <v>503</v>
      </c>
      <c r="C175" s="493" t="s">
        <v>707</v>
      </c>
      <c r="D175" s="494">
        <v>0</v>
      </c>
      <c r="E175" s="494">
        <v>0</v>
      </c>
      <c r="F175" s="494">
        <v>0</v>
      </c>
      <c r="G175" s="494">
        <v>0</v>
      </c>
      <c r="H175" s="494">
        <v>0</v>
      </c>
      <c r="I175" s="494">
        <v>0</v>
      </c>
      <c r="J175" s="494">
        <v>0</v>
      </c>
      <c r="K175" s="501">
        <v>-7.02</v>
      </c>
      <c r="L175" s="494">
        <v>0</v>
      </c>
      <c r="M175" s="494">
        <v>0</v>
      </c>
      <c r="N175" s="494">
        <v>0</v>
      </c>
      <c r="O175" s="494">
        <v>0</v>
      </c>
      <c r="P175" s="494">
        <v>0</v>
      </c>
      <c r="Q175" s="494">
        <v>0</v>
      </c>
      <c r="R175" s="494">
        <v>0</v>
      </c>
      <c r="S175" s="494">
        <v>0</v>
      </c>
      <c r="T175" s="494">
        <v>0</v>
      </c>
      <c r="U175" s="494">
        <v>0</v>
      </c>
      <c r="V175" s="494">
        <v>0</v>
      </c>
      <c r="W175" s="494">
        <v>0</v>
      </c>
      <c r="X175" s="494">
        <v>0</v>
      </c>
      <c r="Y175" s="494">
        <v>0</v>
      </c>
      <c r="Z175" s="494">
        <v>0</v>
      </c>
      <c r="AA175" s="494">
        <v>0</v>
      </c>
      <c r="AB175" s="494">
        <v>0</v>
      </c>
      <c r="AC175" s="494">
        <v>0</v>
      </c>
      <c r="AD175" s="494">
        <v>0</v>
      </c>
      <c r="AE175" s="494">
        <f t="shared" si="26"/>
        <v>0</v>
      </c>
      <c r="AF175" s="501">
        <f t="shared" si="26"/>
        <v>-7.02</v>
      </c>
      <c r="AG175" s="494">
        <f t="shared" si="26"/>
        <v>0</v>
      </c>
    </row>
    <row r="176" spans="1:34" x14ac:dyDescent="0.35">
      <c r="A176" s="482" t="s">
        <v>698</v>
      </c>
      <c r="B176" s="493" t="s">
        <v>503</v>
      </c>
      <c r="C176" s="493" t="s">
        <v>707</v>
      </c>
      <c r="D176" s="494">
        <v>0</v>
      </c>
      <c r="E176" s="494">
        <v>0</v>
      </c>
      <c r="F176" s="494">
        <v>0</v>
      </c>
      <c r="G176" s="494">
        <v>0</v>
      </c>
      <c r="H176" s="494">
        <v>0</v>
      </c>
      <c r="I176" s="494">
        <v>0</v>
      </c>
      <c r="J176" s="494">
        <v>0</v>
      </c>
      <c r="K176" s="501">
        <v>-17.55</v>
      </c>
      <c r="L176" s="494">
        <v>0</v>
      </c>
      <c r="M176" s="494">
        <v>0</v>
      </c>
      <c r="N176" s="494">
        <v>0</v>
      </c>
      <c r="O176" s="494">
        <v>0</v>
      </c>
      <c r="P176" s="494">
        <v>0</v>
      </c>
      <c r="Q176" s="494">
        <v>0</v>
      </c>
      <c r="R176" s="494">
        <v>0</v>
      </c>
      <c r="S176" s="494">
        <v>0</v>
      </c>
      <c r="T176" s="494">
        <v>0</v>
      </c>
      <c r="U176" s="494">
        <v>0</v>
      </c>
      <c r="V176" s="494">
        <v>0</v>
      </c>
      <c r="W176" s="494">
        <v>0</v>
      </c>
      <c r="X176" s="494">
        <v>0</v>
      </c>
      <c r="Y176" s="494">
        <v>0</v>
      </c>
      <c r="Z176" s="494">
        <v>0</v>
      </c>
      <c r="AA176" s="494">
        <v>0</v>
      </c>
      <c r="AB176" s="494">
        <v>0</v>
      </c>
      <c r="AC176" s="494">
        <v>0</v>
      </c>
      <c r="AD176" s="494">
        <v>0</v>
      </c>
      <c r="AE176" s="494">
        <f t="shared" si="26"/>
        <v>0</v>
      </c>
      <c r="AF176" s="501">
        <f t="shared" si="26"/>
        <v>-17.55</v>
      </c>
      <c r="AG176" s="494">
        <f t="shared" si="26"/>
        <v>0</v>
      </c>
    </row>
    <row r="177" spans="1:34" x14ac:dyDescent="0.35">
      <c r="A177" s="482" t="s">
        <v>697</v>
      </c>
      <c r="B177" s="493" t="s">
        <v>503</v>
      </c>
      <c r="C177" s="493" t="s">
        <v>707</v>
      </c>
      <c r="D177" s="494">
        <v>0</v>
      </c>
      <c r="E177" s="494">
        <v>0</v>
      </c>
      <c r="F177" s="494">
        <v>0</v>
      </c>
      <c r="G177" s="494">
        <v>0</v>
      </c>
      <c r="H177" s="494">
        <v>0</v>
      </c>
      <c r="I177" s="494">
        <v>0</v>
      </c>
      <c r="J177" s="494">
        <v>0</v>
      </c>
      <c r="K177" s="494">
        <v>0</v>
      </c>
      <c r="L177" s="494">
        <v>0</v>
      </c>
      <c r="M177" s="494">
        <v>0</v>
      </c>
      <c r="N177" s="494">
        <v>0</v>
      </c>
      <c r="O177" s="494">
        <v>0</v>
      </c>
      <c r="P177" s="494">
        <v>0</v>
      </c>
      <c r="Q177" s="494">
        <v>0</v>
      </c>
      <c r="R177" s="494">
        <v>0</v>
      </c>
      <c r="S177" s="494">
        <v>0</v>
      </c>
      <c r="T177" s="494">
        <v>0</v>
      </c>
      <c r="U177" s="494">
        <v>0</v>
      </c>
      <c r="V177" s="494">
        <v>0</v>
      </c>
      <c r="W177" s="494">
        <v>0</v>
      </c>
      <c r="X177" s="494">
        <v>0</v>
      </c>
      <c r="Y177" s="494">
        <v>0</v>
      </c>
      <c r="Z177" s="494">
        <v>0</v>
      </c>
      <c r="AA177" s="494">
        <v>0</v>
      </c>
      <c r="AB177" s="494">
        <v>0</v>
      </c>
      <c r="AC177" s="494">
        <v>0</v>
      </c>
      <c r="AD177" s="494">
        <v>0</v>
      </c>
      <c r="AE177" s="494">
        <f t="shared" si="26"/>
        <v>0</v>
      </c>
      <c r="AF177" s="494">
        <f t="shared" si="26"/>
        <v>0</v>
      </c>
      <c r="AG177" s="494">
        <f t="shared" si="26"/>
        <v>0</v>
      </c>
    </row>
    <row r="178" spans="1:34" x14ac:dyDescent="0.35">
      <c r="A178" s="482" t="s">
        <v>696</v>
      </c>
      <c r="B178" s="493" t="s">
        <v>503</v>
      </c>
      <c r="C178" s="493" t="s">
        <v>707</v>
      </c>
      <c r="D178" s="494">
        <v>0</v>
      </c>
      <c r="E178" s="494">
        <v>0</v>
      </c>
      <c r="F178" s="494">
        <v>0</v>
      </c>
      <c r="G178" s="494">
        <v>0</v>
      </c>
      <c r="H178" s="494">
        <v>0</v>
      </c>
      <c r="I178" s="494">
        <v>0</v>
      </c>
      <c r="J178" s="494">
        <v>0</v>
      </c>
      <c r="K178" s="494">
        <v>0</v>
      </c>
      <c r="L178" s="494">
        <v>0</v>
      </c>
      <c r="M178" s="494">
        <v>0</v>
      </c>
      <c r="N178" s="494">
        <v>0</v>
      </c>
      <c r="O178" s="494">
        <v>0</v>
      </c>
      <c r="P178" s="494">
        <v>0</v>
      </c>
      <c r="Q178" s="494">
        <v>0</v>
      </c>
      <c r="R178" s="494">
        <v>0</v>
      </c>
      <c r="S178" s="494">
        <v>0</v>
      </c>
      <c r="T178" s="494">
        <v>0</v>
      </c>
      <c r="U178" s="494">
        <v>0</v>
      </c>
      <c r="V178" s="494">
        <v>0</v>
      </c>
      <c r="W178" s="494">
        <v>0</v>
      </c>
      <c r="X178" s="494">
        <v>0</v>
      </c>
      <c r="Y178" s="494">
        <v>0</v>
      </c>
      <c r="Z178" s="494">
        <v>0</v>
      </c>
      <c r="AA178" s="494">
        <v>0</v>
      </c>
      <c r="AB178" s="494">
        <v>0</v>
      </c>
      <c r="AC178" s="494">
        <v>0</v>
      </c>
      <c r="AD178" s="494">
        <v>0</v>
      </c>
      <c r="AE178" s="494">
        <f t="shared" si="26"/>
        <v>0</v>
      </c>
      <c r="AF178" s="494">
        <f t="shared" si="26"/>
        <v>0</v>
      </c>
      <c r="AG178" s="494">
        <f t="shared" si="26"/>
        <v>0</v>
      </c>
    </row>
    <row r="179" spans="1:34" x14ac:dyDescent="0.35">
      <c r="A179" s="482" t="s">
        <v>695</v>
      </c>
      <c r="B179" s="493" t="s">
        <v>503</v>
      </c>
      <c r="C179" s="493" t="s">
        <v>707</v>
      </c>
      <c r="D179" s="494">
        <v>0</v>
      </c>
      <c r="E179" s="501">
        <v>-778.19</v>
      </c>
      <c r="F179" s="494">
        <v>0</v>
      </c>
      <c r="G179" s="494">
        <v>0</v>
      </c>
      <c r="H179" s="494">
        <v>0</v>
      </c>
      <c r="I179" s="494">
        <v>0</v>
      </c>
      <c r="J179" s="494">
        <v>0</v>
      </c>
      <c r="K179" s="494">
        <v>0</v>
      </c>
      <c r="L179" s="494">
        <v>0</v>
      </c>
      <c r="M179" s="494">
        <v>0</v>
      </c>
      <c r="N179" s="494">
        <v>0</v>
      </c>
      <c r="O179" s="494">
        <v>0</v>
      </c>
      <c r="P179" s="494">
        <v>0</v>
      </c>
      <c r="Q179" s="494">
        <v>0</v>
      </c>
      <c r="R179" s="494">
        <v>0</v>
      </c>
      <c r="S179" s="494">
        <v>0</v>
      </c>
      <c r="T179" s="494">
        <v>0</v>
      </c>
      <c r="U179" s="494">
        <v>0</v>
      </c>
      <c r="V179" s="494">
        <v>0</v>
      </c>
      <c r="W179" s="494">
        <v>0</v>
      </c>
      <c r="X179" s="494">
        <v>0</v>
      </c>
      <c r="Y179" s="494">
        <v>0</v>
      </c>
      <c r="Z179" s="494">
        <v>0</v>
      </c>
      <c r="AA179" s="494">
        <v>0</v>
      </c>
      <c r="AB179" s="494">
        <v>0</v>
      </c>
      <c r="AC179" s="494">
        <v>0</v>
      </c>
      <c r="AD179" s="494">
        <v>0</v>
      </c>
      <c r="AE179" s="494">
        <f t="shared" si="26"/>
        <v>0</v>
      </c>
      <c r="AF179" s="501">
        <f t="shared" si="26"/>
        <v>-778.19</v>
      </c>
      <c r="AG179" s="494">
        <f t="shared" si="26"/>
        <v>0</v>
      </c>
    </row>
    <row r="180" spans="1:34" x14ac:dyDescent="0.35">
      <c r="A180" s="482" t="s">
        <v>694</v>
      </c>
      <c r="B180" s="493" t="s">
        <v>503</v>
      </c>
      <c r="C180" s="493" t="s">
        <v>707</v>
      </c>
      <c r="D180" s="494">
        <v>0</v>
      </c>
      <c r="E180" s="494">
        <v>0</v>
      </c>
      <c r="F180" s="494">
        <v>0</v>
      </c>
      <c r="G180" s="494">
        <v>0</v>
      </c>
      <c r="H180" s="494">
        <v>0</v>
      </c>
      <c r="I180" s="494">
        <v>0</v>
      </c>
      <c r="J180" s="494">
        <v>0</v>
      </c>
      <c r="K180" s="494">
        <v>0</v>
      </c>
      <c r="L180" s="494">
        <v>0</v>
      </c>
      <c r="M180" s="494">
        <v>0</v>
      </c>
      <c r="N180" s="494">
        <v>0</v>
      </c>
      <c r="O180" s="494">
        <v>0</v>
      </c>
      <c r="P180" s="494">
        <v>0</v>
      </c>
      <c r="Q180" s="494">
        <v>0</v>
      </c>
      <c r="R180" s="494">
        <v>0</v>
      </c>
      <c r="S180" s="494">
        <v>0</v>
      </c>
      <c r="T180" s="494">
        <v>0</v>
      </c>
      <c r="U180" s="494">
        <v>0</v>
      </c>
      <c r="V180" s="494">
        <v>0</v>
      </c>
      <c r="W180" s="494">
        <v>0</v>
      </c>
      <c r="X180" s="494">
        <v>0</v>
      </c>
      <c r="Y180" s="494">
        <v>0</v>
      </c>
      <c r="Z180" s="494">
        <v>0</v>
      </c>
      <c r="AA180" s="494">
        <v>0</v>
      </c>
      <c r="AB180" s="494">
        <v>0</v>
      </c>
      <c r="AC180" s="494">
        <v>0</v>
      </c>
      <c r="AD180" s="494">
        <v>0</v>
      </c>
      <c r="AE180" s="494">
        <f t="shared" si="26"/>
        <v>0</v>
      </c>
      <c r="AF180" s="494">
        <f t="shared" si="26"/>
        <v>0</v>
      </c>
      <c r="AG180" s="494">
        <f t="shared" si="26"/>
        <v>0</v>
      </c>
    </row>
    <row r="181" spans="1:34" x14ac:dyDescent="0.35">
      <c r="A181" s="482" t="s">
        <v>693</v>
      </c>
      <c r="B181" s="493" t="s">
        <v>503</v>
      </c>
      <c r="C181" s="493" t="s">
        <v>707</v>
      </c>
      <c r="D181" s="494">
        <v>0</v>
      </c>
      <c r="E181" s="494">
        <v>0</v>
      </c>
      <c r="F181" s="494">
        <v>0</v>
      </c>
      <c r="G181" s="494">
        <v>0</v>
      </c>
      <c r="H181" s="494">
        <v>0</v>
      </c>
      <c r="I181" s="494">
        <v>0</v>
      </c>
      <c r="J181" s="494">
        <v>0</v>
      </c>
      <c r="K181" s="494">
        <v>0</v>
      </c>
      <c r="L181" s="494">
        <v>0</v>
      </c>
      <c r="M181" s="494">
        <v>0</v>
      </c>
      <c r="N181" s="494">
        <v>0</v>
      </c>
      <c r="O181" s="494">
        <v>0</v>
      </c>
      <c r="P181" s="494">
        <v>0</v>
      </c>
      <c r="Q181" s="494">
        <v>0</v>
      </c>
      <c r="R181" s="494">
        <v>0</v>
      </c>
      <c r="S181" s="494">
        <v>0</v>
      </c>
      <c r="T181" s="494">
        <v>0</v>
      </c>
      <c r="U181" s="494">
        <v>0</v>
      </c>
      <c r="V181" s="494">
        <v>0</v>
      </c>
      <c r="W181" s="494">
        <v>0</v>
      </c>
      <c r="X181" s="494">
        <v>0</v>
      </c>
      <c r="Y181" s="494">
        <v>0</v>
      </c>
      <c r="Z181" s="494">
        <v>0</v>
      </c>
      <c r="AA181" s="494">
        <v>0</v>
      </c>
      <c r="AB181" s="494">
        <v>0</v>
      </c>
      <c r="AC181" s="494">
        <v>0</v>
      </c>
      <c r="AD181" s="494">
        <v>0</v>
      </c>
      <c r="AE181" s="494">
        <f t="shared" si="26"/>
        <v>0</v>
      </c>
      <c r="AF181" s="494">
        <f t="shared" si="26"/>
        <v>0</v>
      </c>
      <c r="AG181" s="494">
        <f t="shared" si="26"/>
        <v>0</v>
      </c>
    </row>
    <row r="182" spans="1:34" s="488" customFormat="1" ht="24" x14ac:dyDescent="0.35">
      <c r="A182" s="489" t="s">
        <v>347</v>
      </c>
      <c r="B182" s="490" t="s">
        <v>503</v>
      </c>
      <c r="C182" s="490"/>
      <c r="D182" s="492">
        <f>SUM(D183:D191)</f>
        <v>-20093.66</v>
      </c>
      <c r="E182" s="491">
        <f t="shared" ref="E182:AG182" si="27">SUM(E183:E191)</f>
        <v>0</v>
      </c>
      <c r="F182" s="491">
        <f t="shared" si="27"/>
        <v>0</v>
      </c>
      <c r="G182" s="491">
        <f t="shared" si="27"/>
        <v>0</v>
      </c>
      <c r="H182" s="491">
        <f t="shared" si="27"/>
        <v>0</v>
      </c>
      <c r="I182" s="491">
        <f t="shared" si="27"/>
        <v>0</v>
      </c>
      <c r="J182" s="492">
        <f t="shared" si="27"/>
        <v>-1577566.0300000017</v>
      </c>
      <c r="K182" s="491">
        <f t="shared" si="27"/>
        <v>0</v>
      </c>
      <c r="L182" s="491">
        <f t="shared" si="27"/>
        <v>0</v>
      </c>
      <c r="M182" s="492">
        <f t="shared" si="27"/>
        <v>-3.35</v>
      </c>
      <c r="N182" s="491">
        <f t="shared" si="27"/>
        <v>0</v>
      </c>
      <c r="O182" s="491">
        <f t="shared" si="27"/>
        <v>0</v>
      </c>
      <c r="P182" s="492">
        <f t="shared" si="27"/>
        <v>-20728.499999999996</v>
      </c>
      <c r="Q182" s="491">
        <f t="shared" si="27"/>
        <v>0</v>
      </c>
      <c r="R182" s="491">
        <f t="shared" si="27"/>
        <v>0</v>
      </c>
      <c r="S182" s="491">
        <f t="shared" si="27"/>
        <v>0</v>
      </c>
      <c r="T182" s="491">
        <f t="shared" si="27"/>
        <v>0</v>
      </c>
      <c r="U182" s="491">
        <f t="shared" si="27"/>
        <v>0</v>
      </c>
      <c r="V182" s="491">
        <f t="shared" si="27"/>
        <v>0</v>
      </c>
      <c r="W182" s="491">
        <f t="shared" si="27"/>
        <v>0</v>
      </c>
      <c r="X182" s="491">
        <f t="shared" si="27"/>
        <v>0</v>
      </c>
      <c r="Y182" s="492">
        <f t="shared" si="27"/>
        <v>-822.08999999999969</v>
      </c>
      <c r="Z182" s="491">
        <f t="shared" si="27"/>
        <v>0</v>
      </c>
      <c r="AA182" s="491">
        <f t="shared" si="27"/>
        <v>0</v>
      </c>
      <c r="AB182" s="491">
        <f t="shared" si="27"/>
        <v>0</v>
      </c>
      <c r="AC182" s="491">
        <f t="shared" si="27"/>
        <v>0</v>
      </c>
      <c r="AD182" s="491">
        <f t="shared" si="27"/>
        <v>0</v>
      </c>
      <c r="AE182" s="492">
        <f t="shared" si="27"/>
        <v>-1619213.6300000015</v>
      </c>
      <c r="AF182" s="491">
        <f t="shared" si="27"/>
        <v>0</v>
      </c>
      <c r="AG182" s="491">
        <f t="shared" si="27"/>
        <v>0</v>
      </c>
      <c r="AH182" s="488" t="b">
        <v>1</v>
      </c>
    </row>
    <row r="183" spans="1:34" x14ac:dyDescent="0.35">
      <c r="A183" s="482" t="s">
        <v>701</v>
      </c>
      <c r="B183" s="493" t="s">
        <v>503</v>
      </c>
      <c r="C183" s="493" t="s">
        <v>705</v>
      </c>
      <c r="D183" s="501">
        <v>-687.4599999999997</v>
      </c>
      <c r="E183" s="494">
        <v>0</v>
      </c>
      <c r="F183" s="494">
        <v>0</v>
      </c>
      <c r="G183" s="494">
        <v>0</v>
      </c>
      <c r="H183" s="494">
        <v>0</v>
      </c>
      <c r="I183" s="494">
        <v>0</v>
      </c>
      <c r="J183" s="501">
        <v>-435.68999999999784</v>
      </c>
      <c r="K183" s="494">
        <v>0</v>
      </c>
      <c r="L183" s="494">
        <v>0</v>
      </c>
      <c r="M183" s="501">
        <v>-3.35</v>
      </c>
      <c r="N183" s="494">
        <v>0</v>
      </c>
      <c r="O183" s="494">
        <v>0</v>
      </c>
      <c r="P183" s="501">
        <v>-611.72</v>
      </c>
      <c r="Q183" s="494">
        <v>0</v>
      </c>
      <c r="R183" s="494">
        <v>0</v>
      </c>
      <c r="S183" s="494">
        <v>0</v>
      </c>
      <c r="T183" s="494">
        <v>0</v>
      </c>
      <c r="U183" s="494">
        <v>0</v>
      </c>
      <c r="V183" s="494">
        <v>0</v>
      </c>
      <c r="W183" s="494">
        <v>0</v>
      </c>
      <c r="X183" s="494">
        <v>0</v>
      </c>
      <c r="Y183" s="501">
        <v>-822.08999999999969</v>
      </c>
      <c r="Z183" s="494">
        <v>0</v>
      </c>
      <c r="AA183" s="494">
        <v>0</v>
      </c>
      <c r="AB183" s="494">
        <v>0</v>
      </c>
      <c r="AC183" s="494">
        <v>0</v>
      </c>
      <c r="AD183" s="494">
        <v>0</v>
      </c>
      <c r="AE183" s="501">
        <f t="shared" si="20"/>
        <v>-2560.3099999999972</v>
      </c>
      <c r="AF183" s="494">
        <f t="shared" si="20"/>
        <v>0</v>
      </c>
      <c r="AG183" s="494">
        <f t="shared" si="20"/>
        <v>0</v>
      </c>
    </row>
    <row r="184" spans="1:34" x14ac:dyDescent="0.35">
      <c r="A184" s="482" t="s">
        <v>700</v>
      </c>
      <c r="B184" s="493" t="s">
        <v>503</v>
      </c>
      <c r="C184" s="493" t="s">
        <v>707</v>
      </c>
      <c r="D184" s="501">
        <v>-437.37000000000006</v>
      </c>
      <c r="E184" s="494">
        <v>0</v>
      </c>
      <c r="F184" s="494">
        <v>0</v>
      </c>
      <c r="G184" s="494">
        <v>0</v>
      </c>
      <c r="H184" s="494">
        <v>0</v>
      </c>
      <c r="I184" s="494">
        <v>0</v>
      </c>
      <c r="J184" s="501">
        <v>-764.61</v>
      </c>
      <c r="K184" s="494">
        <v>0</v>
      </c>
      <c r="L184" s="494">
        <v>0</v>
      </c>
      <c r="M184" s="494">
        <v>0</v>
      </c>
      <c r="N184" s="494">
        <v>0</v>
      </c>
      <c r="O184" s="494">
        <v>0</v>
      </c>
      <c r="P184" s="501">
        <v>-25.75</v>
      </c>
      <c r="Q184" s="494">
        <v>0</v>
      </c>
      <c r="R184" s="494">
        <v>0</v>
      </c>
      <c r="S184" s="494">
        <v>0</v>
      </c>
      <c r="T184" s="494">
        <v>0</v>
      </c>
      <c r="U184" s="494">
        <v>0</v>
      </c>
      <c r="V184" s="494">
        <v>0</v>
      </c>
      <c r="W184" s="494">
        <v>0</v>
      </c>
      <c r="X184" s="494">
        <v>0</v>
      </c>
      <c r="Y184" s="494">
        <v>0</v>
      </c>
      <c r="Z184" s="494">
        <v>0</v>
      </c>
      <c r="AA184" s="494">
        <v>0</v>
      </c>
      <c r="AB184" s="494">
        <v>0</v>
      </c>
      <c r="AC184" s="494">
        <v>0</v>
      </c>
      <c r="AD184" s="494">
        <v>0</v>
      </c>
      <c r="AE184" s="501">
        <f t="shared" si="20"/>
        <v>-1227.73</v>
      </c>
      <c r="AF184" s="494">
        <f t="shared" si="20"/>
        <v>0</v>
      </c>
      <c r="AG184" s="494">
        <f t="shared" si="20"/>
        <v>0</v>
      </c>
    </row>
    <row r="185" spans="1:34" x14ac:dyDescent="0.35">
      <c r="A185" s="482" t="s">
        <v>699</v>
      </c>
      <c r="B185" s="493" t="s">
        <v>503</v>
      </c>
      <c r="C185" s="493" t="s">
        <v>707</v>
      </c>
      <c r="D185" s="494">
        <v>0</v>
      </c>
      <c r="E185" s="494">
        <v>0</v>
      </c>
      <c r="F185" s="494">
        <v>0</v>
      </c>
      <c r="G185" s="494">
        <v>0</v>
      </c>
      <c r="H185" s="494">
        <v>0</v>
      </c>
      <c r="I185" s="494">
        <v>0</v>
      </c>
      <c r="J185" s="501">
        <v>-3296.3299999999995</v>
      </c>
      <c r="K185" s="494">
        <v>0</v>
      </c>
      <c r="L185" s="494">
        <v>0</v>
      </c>
      <c r="M185" s="494">
        <v>0</v>
      </c>
      <c r="N185" s="494">
        <v>0</v>
      </c>
      <c r="O185" s="494">
        <v>0</v>
      </c>
      <c r="P185" s="501">
        <v>-1168.3699999999999</v>
      </c>
      <c r="Q185" s="494">
        <v>0</v>
      </c>
      <c r="R185" s="494">
        <v>0</v>
      </c>
      <c r="S185" s="494">
        <v>0</v>
      </c>
      <c r="T185" s="494">
        <v>0</v>
      </c>
      <c r="U185" s="494">
        <v>0</v>
      </c>
      <c r="V185" s="494">
        <v>0</v>
      </c>
      <c r="W185" s="494">
        <v>0</v>
      </c>
      <c r="X185" s="494">
        <v>0</v>
      </c>
      <c r="Y185" s="494">
        <v>0</v>
      </c>
      <c r="Z185" s="494">
        <v>0</v>
      </c>
      <c r="AA185" s="494">
        <v>0</v>
      </c>
      <c r="AB185" s="494">
        <v>0</v>
      </c>
      <c r="AC185" s="494">
        <v>0</v>
      </c>
      <c r="AD185" s="494">
        <v>0</v>
      </c>
      <c r="AE185" s="501">
        <f t="shared" si="20"/>
        <v>-4464.6999999999989</v>
      </c>
      <c r="AF185" s="494">
        <f t="shared" si="20"/>
        <v>0</v>
      </c>
      <c r="AG185" s="494">
        <f t="shared" si="20"/>
        <v>0</v>
      </c>
    </row>
    <row r="186" spans="1:34" x14ac:dyDescent="0.35">
      <c r="A186" s="482" t="s">
        <v>698</v>
      </c>
      <c r="B186" s="493" t="s">
        <v>503</v>
      </c>
      <c r="C186" s="493" t="s">
        <v>707</v>
      </c>
      <c r="D186" s="494">
        <v>0</v>
      </c>
      <c r="E186" s="494">
        <v>0</v>
      </c>
      <c r="F186" s="494">
        <v>0</v>
      </c>
      <c r="G186" s="494">
        <v>0</v>
      </c>
      <c r="H186" s="494">
        <v>0</v>
      </c>
      <c r="I186" s="494">
        <v>0</v>
      </c>
      <c r="J186" s="501">
        <v>-10626.56</v>
      </c>
      <c r="K186" s="494">
        <v>0</v>
      </c>
      <c r="L186" s="494">
        <v>0</v>
      </c>
      <c r="M186" s="494">
        <v>0</v>
      </c>
      <c r="N186" s="494">
        <v>0</v>
      </c>
      <c r="O186" s="494">
        <v>0</v>
      </c>
      <c r="P186" s="501">
        <v>-1638.06</v>
      </c>
      <c r="Q186" s="494">
        <v>0</v>
      </c>
      <c r="R186" s="494">
        <v>0</v>
      </c>
      <c r="S186" s="494">
        <v>0</v>
      </c>
      <c r="T186" s="494">
        <v>0</v>
      </c>
      <c r="U186" s="494">
        <v>0</v>
      </c>
      <c r="V186" s="494">
        <v>0</v>
      </c>
      <c r="W186" s="494">
        <v>0</v>
      </c>
      <c r="X186" s="494">
        <v>0</v>
      </c>
      <c r="Y186" s="494">
        <v>0</v>
      </c>
      <c r="Z186" s="494">
        <v>0</v>
      </c>
      <c r="AA186" s="494">
        <v>0</v>
      </c>
      <c r="AB186" s="494">
        <v>0</v>
      </c>
      <c r="AC186" s="494">
        <v>0</v>
      </c>
      <c r="AD186" s="494">
        <v>0</v>
      </c>
      <c r="AE186" s="501">
        <f t="shared" si="20"/>
        <v>-12264.619999999999</v>
      </c>
      <c r="AF186" s="494">
        <f t="shared" si="20"/>
        <v>0</v>
      </c>
      <c r="AG186" s="494">
        <f t="shared" si="20"/>
        <v>0</v>
      </c>
    </row>
    <row r="187" spans="1:34" x14ac:dyDescent="0.35">
      <c r="A187" s="482" t="s">
        <v>697</v>
      </c>
      <c r="B187" s="493" t="s">
        <v>503</v>
      </c>
      <c r="C187" s="493" t="s">
        <v>707</v>
      </c>
      <c r="D187" s="494">
        <v>0</v>
      </c>
      <c r="E187" s="494">
        <v>0</v>
      </c>
      <c r="F187" s="494">
        <v>0</v>
      </c>
      <c r="G187" s="494">
        <v>0</v>
      </c>
      <c r="H187" s="494">
        <v>0</v>
      </c>
      <c r="I187" s="494">
        <v>0</v>
      </c>
      <c r="J187" s="501">
        <v>-12356.580000000004</v>
      </c>
      <c r="K187" s="494">
        <v>0</v>
      </c>
      <c r="L187" s="494">
        <v>0</v>
      </c>
      <c r="M187" s="494">
        <v>0</v>
      </c>
      <c r="N187" s="494">
        <v>0</v>
      </c>
      <c r="O187" s="494">
        <v>0</v>
      </c>
      <c r="P187" s="501">
        <v>-17284.55</v>
      </c>
      <c r="Q187" s="494">
        <v>0</v>
      </c>
      <c r="R187" s="494">
        <v>0</v>
      </c>
      <c r="S187" s="494">
        <v>0</v>
      </c>
      <c r="T187" s="494">
        <v>0</v>
      </c>
      <c r="U187" s="494">
        <v>0</v>
      </c>
      <c r="V187" s="494">
        <v>0</v>
      </c>
      <c r="W187" s="494">
        <v>0</v>
      </c>
      <c r="X187" s="494">
        <v>0</v>
      </c>
      <c r="Y187" s="494">
        <v>0</v>
      </c>
      <c r="Z187" s="494">
        <v>0</v>
      </c>
      <c r="AA187" s="494">
        <v>0</v>
      </c>
      <c r="AB187" s="494">
        <v>0</v>
      </c>
      <c r="AC187" s="494">
        <v>0</v>
      </c>
      <c r="AD187" s="494">
        <v>0</v>
      </c>
      <c r="AE187" s="501">
        <f t="shared" si="20"/>
        <v>-29641.130000000005</v>
      </c>
      <c r="AF187" s="494">
        <f t="shared" si="20"/>
        <v>0</v>
      </c>
      <c r="AG187" s="494">
        <f t="shared" si="20"/>
        <v>0</v>
      </c>
    </row>
    <row r="188" spans="1:34" x14ac:dyDescent="0.35">
      <c r="A188" s="482" t="s">
        <v>696</v>
      </c>
      <c r="B188" s="493" t="s">
        <v>503</v>
      </c>
      <c r="C188" s="493" t="s">
        <v>707</v>
      </c>
      <c r="D188" s="501">
        <v>-18.38</v>
      </c>
      <c r="E188" s="494">
        <v>0</v>
      </c>
      <c r="F188" s="494">
        <v>0</v>
      </c>
      <c r="G188" s="494">
        <v>0</v>
      </c>
      <c r="H188" s="494">
        <v>0</v>
      </c>
      <c r="I188" s="494">
        <v>0</v>
      </c>
      <c r="J188" s="501">
        <v>-34733.589999999997</v>
      </c>
      <c r="K188" s="494">
        <v>0</v>
      </c>
      <c r="L188" s="494">
        <v>0</v>
      </c>
      <c r="M188" s="494">
        <v>0</v>
      </c>
      <c r="N188" s="494">
        <v>0</v>
      </c>
      <c r="O188" s="494">
        <v>0</v>
      </c>
      <c r="P188" s="501">
        <v>-0.05</v>
      </c>
      <c r="Q188" s="494">
        <v>0</v>
      </c>
      <c r="R188" s="494">
        <v>0</v>
      </c>
      <c r="S188" s="494">
        <v>0</v>
      </c>
      <c r="T188" s="494">
        <v>0</v>
      </c>
      <c r="U188" s="494">
        <v>0</v>
      </c>
      <c r="V188" s="494">
        <v>0</v>
      </c>
      <c r="W188" s="494">
        <v>0</v>
      </c>
      <c r="X188" s="494">
        <v>0</v>
      </c>
      <c r="Y188" s="494">
        <v>0</v>
      </c>
      <c r="Z188" s="494">
        <v>0</v>
      </c>
      <c r="AA188" s="494">
        <v>0</v>
      </c>
      <c r="AB188" s="494">
        <v>0</v>
      </c>
      <c r="AC188" s="494">
        <v>0</v>
      </c>
      <c r="AD188" s="494">
        <v>0</v>
      </c>
      <c r="AE188" s="501">
        <f t="shared" si="20"/>
        <v>-34752.019999999997</v>
      </c>
      <c r="AF188" s="494">
        <f t="shared" si="20"/>
        <v>0</v>
      </c>
      <c r="AG188" s="494">
        <f t="shared" si="20"/>
        <v>0</v>
      </c>
    </row>
    <row r="189" spans="1:34" x14ac:dyDescent="0.35">
      <c r="A189" s="482" t="s">
        <v>695</v>
      </c>
      <c r="B189" s="493" t="s">
        <v>503</v>
      </c>
      <c r="C189" s="493" t="s">
        <v>707</v>
      </c>
      <c r="D189" s="501">
        <v>-5415.05</v>
      </c>
      <c r="E189" s="494">
        <v>0</v>
      </c>
      <c r="F189" s="494">
        <v>0</v>
      </c>
      <c r="G189" s="494">
        <v>0</v>
      </c>
      <c r="H189" s="494">
        <v>0</v>
      </c>
      <c r="I189" s="494">
        <v>0</v>
      </c>
      <c r="J189" s="501">
        <v>-196205.7699999999</v>
      </c>
      <c r="K189" s="494">
        <v>0</v>
      </c>
      <c r="L189" s="494">
        <v>0</v>
      </c>
      <c r="M189" s="494">
        <v>0</v>
      </c>
      <c r="N189" s="494">
        <v>0</v>
      </c>
      <c r="O189" s="494">
        <v>0</v>
      </c>
      <c r="P189" s="494">
        <v>0</v>
      </c>
      <c r="Q189" s="494">
        <v>0</v>
      </c>
      <c r="R189" s="494">
        <v>0</v>
      </c>
      <c r="S189" s="494">
        <v>0</v>
      </c>
      <c r="T189" s="494">
        <v>0</v>
      </c>
      <c r="U189" s="494">
        <v>0</v>
      </c>
      <c r="V189" s="494">
        <v>0</v>
      </c>
      <c r="W189" s="494">
        <v>0</v>
      </c>
      <c r="X189" s="494">
        <v>0</v>
      </c>
      <c r="Y189" s="494">
        <v>0</v>
      </c>
      <c r="Z189" s="494">
        <v>0</v>
      </c>
      <c r="AA189" s="494">
        <v>0</v>
      </c>
      <c r="AB189" s="494">
        <v>0</v>
      </c>
      <c r="AC189" s="494">
        <v>0</v>
      </c>
      <c r="AD189" s="494">
        <v>0</v>
      </c>
      <c r="AE189" s="501">
        <f t="shared" si="20"/>
        <v>-201620.81999999989</v>
      </c>
      <c r="AF189" s="494">
        <f t="shared" si="20"/>
        <v>0</v>
      </c>
      <c r="AG189" s="494">
        <f t="shared" si="20"/>
        <v>0</v>
      </c>
    </row>
    <row r="190" spans="1:34" x14ac:dyDescent="0.35">
      <c r="A190" s="482" t="s">
        <v>694</v>
      </c>
      <c r="B190" s="493" t="s">
        <v>503</v>
      </c>
      <c r="C190" s="493" t="s">
        <v>707</v>
      </c>
      <c r="D190" s="501">
        <v>-13535.4</v>
      </c>
      <c r="E190" s="494">
        <v>0</v>
      </c>
      <c r="F190" s="494">
        <v>0</v>
      </c>
      <c r="G190" s="494">
        <v>0</v>
      </c>
      <c r="H190" s="494">
        <v>0</v>
      </c>
      <c r="I190" s="494">
        <v>0</v>
      </c>
      <c r="J190" s="501">
        <v>-1303775.9200000018</v>
      </c>
      <c r="K190" s="494">
        <v>0</v>
      </c>
      <c r="L190" s="494">
        <v>0</v>
      </c>
      <c r="M190" s="494">
        <v>0</v>
      </c>
      <c r="N190" s="494">
        <v>0</v>
      </c>
      <c r="O190" s="494">
        <v>0</v>
      </c>
      <c r="P190" s="494">
        <v>0</v>
      </c>
      <c r="Q190" s="494">
        <v>0</v>
      </c>
      <c r="R190" s="494">
        <v>0</v>
      </c>
      <c r="S190" s="494">
        <v>0</v>
      </c>
      <c r="T190" s="494">
        <v>0</v>
      </c>
      <c r="U190" s="494">
        <v>0</v>
      </c>
      <c r="V190" s="494">
        <v>0</v>
      </c>
      <c r="W190" s="494">
        <v>0</v>
      </c>
      <c r="X190" s="494">
        <v>0</v>
      </c>
      <c r="Y190" s="494">
        <v>0</v>
      </c>
      <c r="Z190" s="494">
        <v>0</v>
      </c>
      <c r="AA190" s="494">
        <v>0</v>
      </c>
      <c r="AB190" s="494">
        <v>0</v>
      </c>
      <c r="AC190" s="494">
        <v>0</v>
      </c>
      <c r="AD190" s="494">
        <v>0</v>
      </c>
      <c r="AE190" s="501">
        <f t="shared" si="20"/>
        <v>-1317311.3200000017</v>
      </c>
      <c r="AF190" s="494">
        <f t="shared" si="20"/>
        <v>0</v>
      </c>
      <c r="AG190" s="494">
        <f t="shared" si="20"/>
        <v>0</v>
      </c>
    </row>
    <row r="191" spans="1:34" x14ac:dyDescent="0.35">
      <c r="A191" s="482" t="s">
        <v>693</v>
      </c>
      <c r="B191" s="493" t="s">
        <v>503</v>
      </c>
      <c r="C191" s="493" t="s">
        <v>707</v>
      </c>
      <c r="D191" s="494">
        <v>0</v>
      </c>
      <c r="E191" s="494">
        <v>0</v>
      </c>
      <c r="F191" s="494">
        <v>0</v>
      </c>
      <c r="G191" s="494">
        <v>0</v>
      </c>
      <c r="H191" s="494">
        <v>0</v>
      </c>
      <c r="I191" s="494">
        <v>0</v>
      </c>
      <c r="J191" s="501">
        <v>-15370.98</v>
      </c>
      <c r="K191" s="494">
        <v>0</v>
      </c>
      <c r="L191" s="494">
        <v>0</v>
      </c>
      <c r="M191" s="494">
        <v>0</v>
      </c>
      <c r="N191" s="494">
        <v>0</v>
      </c>
      <c r="O191" s="494">
        <v>0</v>
      </c>
      <c r="P191" s="494">
        <v>0</v>
      </c>
      <c r="Q191" s="494">
        <v>0</v>
      </c>
      <c r="R191" s="494">
        <v>0</v>
      </c>
      <c r="S191" s="494">
        <v>0</v>
      </c>
      <c r="T191" s="494">
        <v>0</v>
      </c>
      <c r="U191" s="494">
        <v>0</v>
      </c>
      <c r="V191" s="494">
        <v>0</v>
      </c>
      <c r="W191" s="494">
        <v>0</v>
      </c>
      <c r="X191" s="494">
        <v>0</v>
      </c>
      <c r="Y191" s="494">
        <v>0</v>
      </c>
      <c r="Z191" s="494">
        <v>0</v>
      </c>
      <c r="AA191" s="494">
        <v>0</v>
      </c>
      <c r="AB191" s="494">
        <v>0</v>
      </c>
      <c r="AC191" s="494">
        <v>0</v>
      </c>
      <c r="AD191" s="494">
        <v>0</v>
      </c>
      <c r="AE191" s="501">
        <f t="shared" si="20"/>
        <v>-15370.98</v>
      </c>
      <c r="AF191" s="494">
        <f t="shared" si="20"/>
        <v>0</v>
      </c>
      <c r="AG191" s="494">
        <f t="shared" si="20"/>
        <v>0</v>
      </c>
    </row>
    <row r="192" spans="1:34" s="488" customFormat="1" ht="24" x14ac:dyDescent="0.35">
      <c r="A192" s="489" t="s">
        <v>329</v>
      </c>
      <c r="B192" s="490" t="s">
        <v>503</v>
      </c>
      <c r="C192" s="490"/>
      <c r="D192" s="491">
        <f>SUM(D193:D201)</f>
        <v>0</v>
      </c>
      <c r="E192" s="491">
        <f t="shared" ref="E192:AG192" si="28">SUM(E193:E201)</f>
        <v>0</v>
      </c>
      <c r="F192" s="491">
        <f t="shared" si="28"/>
        <v>0</v>
      </c>
      <c r="G192" s="491">
        <f t="shared" si="28"/>
        <v>0</v>
      </c>
      <c r="H192" s="491">
        <f t="shared" si="28"/>
        <v>0</v>
      </c>
      <c r="I192" s="491">
        <f t="shared" si="28"/>
        <v>0</v>
      </c>
      <c r="J192" s="492">
        <f t="shared" si="28"/>
        <v>-201849.59</v>
      </c>
      <c r="K192" s="491">
        <f t="shared" si="28"/>
        <v>0</v>
      </c>
      <c r="L192" s="491">
        <f t="shared" si="28"/>
        <v>0</v>
      </c>
      <c r="M192" s="491">
        <f t="shared" si="28"/>
        <v>0</v>
      </c>
      <c r="N192" s="491">
        <f t="shared" si="28"/>
        <v>0</v>
      </c>
      <c r="O192" s="491">
        <f t="shared" si="28"/>
        <v>0</v>
      </c>
      <c r="P192" s="491">
        <f t="shared" si="28"/>
        <v>0</v>
      </c>
      <c r="Q192" s="491">
        <f t="shared" si="28"/>
        <v>0</v>
      </c>
      <c r="R192" s="491">
        <f t="shared" si="28"/>
        <v>0</v>
      </c>
      <c r="S192" s="491">
        <f t="shared" si="28"/>
        <v>0</v>
      </c>
      <c r="T192" s="491">
        <f t="shared" si="28"/>
        <v>0</v>
      </c>
      <c r="U192" s="491">
        <f t="shared" si="28"/>
        <v>0</v>
      </c>
      <c r="V192" s="491">
        <f t="shared" si="28"/>
        <v>0</v>
      </c>
      <c r="W192" s="491">
        <f t="shared" si="28"/>
        <v>0</v>
      </c>
      <c r="X192" s="491">
        <f t="shared" si="28"/>
        <v>0</v>
      </c>
      <c r="Y192" s="491">
        <f t="shared" si="28"/>
        <v>0</v>
      </c>
      <c r="Z192" s="491">
        <f t="shared" si="28"/>
        <v>0</v>
      </c>
      <c r="AA192" s="491">
        <f t="shared" si="28"/>
        <v>0</v>
      </c>
      <c r="AB192" s="491">
        <f t="shared" si="28"/>
        <v>0</v>
      </c>
      <c r="AC192" s="491">
        <f t="shared" si="28"/>
        <v>0</v>
      </c>
      <c r="AD192" s="491">
        <f t="shared" si="28"/>
        <v>0</v>
      </c>
      <c r="AE192" s="492">
        <f t="shared" si="28"/>
        <v>-201849.59</v>
      </c>
      <c r="AF192" s="491">
        <f t="shared" si="28"/>
        <v>0</v>
      </c>
      <c r="AG192" s="491">
        <f t="shared" si="28"/>
        <v>0</v>
      </c>
      <c r="AH192" s="488" t="b">
        <v>1</v>
      </c>
    </row>
    <row r="193" spans="1:34" x14ac:dyDescent="0.35">
      <c r="A193" s="482" t="s">
        <v>701</v>
      </c>
      <c r="B193" s="493" t="s">
        <v>503</v>
      </c>
      <c r="C193" s="493" t="s">
        <v>705</v>
      </c>
      <c r="D193" s="494">
        <v>0</v>
      </c>
      <c r="E193" s="494">
        <v>0</v>
      </c>
      <c r="F193" s="494">
        <v>0</v>
      </c>
      <c r="G193" s="494">
        <v>0</v>
      </c>
      <c r="H193" s="494">
        <v>0</v>
      </c>
      <c r="I193" s="494">
        <v>0</v>
      </c>
      <c r="J193" s="494">
        <v>0</v>
      </c>
      <c r="K193" s="494">
        <v>0</v>
      </c>
      <c r="L193" s="494">
        <v>0</v>
      </c>
      <c r="M193" s="494">
        <v>0</v>
      </c>
      <c r="N193" s="494">
        <v>0</v>
      </c>
      <c r="O193" s="494">
        <v>0</v>
      </c>
      <c r="P193" s="494">
        <v>0</v>
      </c>
      <c r="Q193" s="494">
        <v>0</v>
      </c>
      <c r="R193" s="494">
        <v>0</v>
      </c>
      <c r="S193" s="494">
        <v>0</v>
      </c>
      <c r="T193" s="494">
        <v>0</v>
      </c>
      <c r="U193" s="494">
        <v>0</v>
      </c>
      <c r="V193" s="494">
        <v>0</v>
      </c>
      <c r="W193" s="494">
        <v>0</v>
      </c>
      <c r="X193" s="494">
        <v>0</v>
      </c>
      <c r="Y193" s="494">
        <v>0</v>
      </c>
      <c r="Z193" s="494">
        <v>0</v>
      </c>
      <c r="AA193" s="494">
        <v>0</v>
      </c>
      <c r="AB193" s="494">
        <v>0</v>
      </c>
      <c r="AC193" s="494">
        <v>0</v>
      </c>
      <c r="AD193" s="494">
        <v>0</v>
      </c>
      <c r="AE193" s="494">
        <f t="shared" si="20"/>
        <v>0</v>
      </c>
      <c r="AF193" s="495">
        <f t="shared" si="20"/>
        <v>0</v>
      </c>
      <c r="AG193" s="495">
        <f t="shared" si="20"/>
        <v>0</v>
      </c>
    </row>
    <row r="194" spans="1:34" x14ac:dyDescent="0.35">
      <c r="A194" s="482" t="s">
        <v>700</v>
      </c>
      <c r="B194" s="493" t="s">
        <v>503</v>
      </c>
      <c r="C194" s="493" t="s">
        <v>707</v>
      </c>
      <c r="D194" s="494">
        <v>0</v>
      </c>
      <c r="E194" s="494">
        <v>0</v>
      </c>
      <c r="F194" s="494">
        <v>0</v>
      </c>
      <c r="G194" s="494">
        <v>0</v>
      </c>
      <c r="H194" s="494">
        <v>0</v>
      </c>
      <c r="I194" s="494">
        <v>0</v>
      </c>
      <c r="J194" s="494">
        <v>0</v>
      </c>
      <c r="K194" s="494">
        <v>0</v>
      </c>
      <c r="L194" s="494">
        <v>0</v>
      </c>
      <c r="M194" s="494">
        <v>0</v>
      </c>
      <c r="N194" s="494">
        <v>0</v>
      </c>
      <c r="O194" s="494">
        <v>0</v>
      </c>
      <c r="P194" s="494">
        <v>0</v>
      </c>
      <c r="Q194" s="494">
        <v>0</v>
      </c>
      <c r="R194" s="494">
        <v>0</v>
      </c>
      <c r="S194" s="494">
        <v>0</v>
      </c>
      <c r="T194" s="494">
        <v>0</v>
      </c>
      <c r="U194" s="494">
        <v>0</v>
      </c>
      <c r="V194" s="494">
        <v>0</v>
      </c>
      <c r="W194" s="494">
        <v>0</v>
      </c>
      <c r="X194" s="494">
        <v>0</v>
      </c>
      <c r="Y194" s="494">
        <v>0</v>
      </c>
      <c r="Z194" s="494">
        <v>0</v>
      </c>
      <c r="AA194" s="494">
        <v>0</v>
      </c>
      <c r="AB194" s="494">
        <v>0</v>
      </c>
      <c r="AC194" s="494">
        <v>0</v>
      </c>
      <c r="AD194" s="494">
        <v>0</v>
      </c>
      <c r="AE194" s="494">
        <f t="shared" si="20"/>
        <v>0</v>
      </c>
      <c r="AF194" s="495">
        <f t="shared" si="20"/>
        <v>0</v>
      </c>
      <c r="AG194" s="495">
        <f t="shared" si="20"/>
        <v>0</v>
      </c>
    </row>
    <row r="195" spans="1:34" x14ac:dyDescent="0.35">
      <c r="A195" s="482" t="s">
        <v>699</v>
      </c>
      <c r="B195" s="493" t="s">
        <v>503</v>
      </c>
      <c r="C195" s="493" t="s">
        <v>707</v>
      </c>
      <c r="D195" s="494">
        <v>0</v>
      </c>
      <c r="E195" s="494">
        <v>0</v>
      </c>
      <c r="F195" s="494">
        <v>0</v>
      </c>
      <c r="G195" s="494">
        <v>0</v>
      </c>
      <c r="H195" s="494">
        <v>0</v>
      </c>
      <c r="I195" s="494">
        <v>0</v>
      </c>
      <c r="J195" s="494">
        <v>0</v>
      </c>
      <c r="K195" s="494">
        <v>0</v>
      </c>
      <c r="L195" s="494">
        <v>0</v>
      </c>
      <c r="M195" s="494">
        <v>0</v>
      </c>
      <c r="N195" s="494">
        <v>0</v>
      </c>
      <c r="O195" s="494">
        <v>0</v>
      </c>
      <c r="P195" s="494">
        <v>0</v>
      </c>
      <c r="Q195" s="494">
        <v>0</v>
      </c>
      <c r="R195" s="494">
        <v>0</v>
      </c>
      <c r="S195" s="494">
        <v>0</v>
      </c>
      <c r="T195" s="494">
        <v>0</v>
      </c>
      <c r="U195" s="494">
        <v>0</v>
      </c>
      <c r="V195" s="494">
        <v>0</v>
      </c>
      <c r="W195" s="494">
        <v>0</v>
      </c>
      <c r="X195" s="494">
        <v>0</v>
      </c>
      <c r="Y195" s="494">
        <v>0</v>
      </c>
      <c r="Z195" s="494">
        <v>0</v>
      </c>
      <c r="AA195" s="494">
        <v>0</v>
      </c>
      <c r="AB195" s="494">
        <v>0</v>
      </c>
      <c r="AC195" s="494">
        <v>0</v>
      </c>
      <c r="AD195" s="494">
        <v>0</v>
      </c>
      <c r="AE195" s="494">
        <f t="shared" si="20"/>
        <v>0</v>
      </c>
      <c r="AF195" s="495">
        <f t="shared" si="20"/>
        <v>0</v>
      </c>
      <c r="AG195" s="495">
        <f t="shared" si="20"/>
        <v>0</v>
      </c>
    </row>
    <row r="196" spans="1:34" x14ac:dyDescent="0.35">
      <c r="A196" s="482" t="s">
        <v>698</v>
      </c>
      <c r="B196" s="493" t="s">
        <v>503</v>
      </c>
      <c r="C196" s="493" t="s">
        <v>707</v>
      </c>
      <c r="D196" s="494">
        <v>0</v>
      </c>
      <c r="E196" s="494">
        <v>0</v>
      </c>
      <c r="F196" s="494">
        <v>0</v>
      </c>
      <c r="G196" s="494">
        <v>0</v>
      </c>
      <c r="H196" s="494">
        <v>0</v>
      </c>
      <c r="I196" s="494">
        <v>0</v>
      </c>
      <c r="J196" s="501">
        <v>-510.57</v>
      </c>
      <c r="K196" s="494">
        <v>0</v>
      </c>
      <c r="L196" s="494">
        <v>0</v>
      </c>
      <c r="M196" s="494">
        <v>0</v>
      </c>
      <c r="N196" s="494">
        <v>0</v>
      </c>
      <c r="O196" s="494">
        <v>0</v>
      </c>
      <c r="P196" s="494">
        <v>0</v>
      </c>
      <c r="Q196" s="494">
        <v>0</v>
      </c>
      <c r="R196" s="494">
        <v>0</v>
      </c>
      <c r="S196" s="494">
        <v>0</v>
      </c>
      <c r="T196" s="494">
        <v>0</v>
      </c>
      <c r="U196" s="494">
        <v>0</v>
      </c>
      <c r="V196" s="494">
        <v>0</v>
      </c>
      <c r="W196" s="494">
        <v>0</v>
      </c>
      <c r="X196" s="494">
        <v>0</v>
      </c>
      <c r="Y196" s="494">
        <v>0</v>
      </c>
      <c r="Z196" s="494">
        <v>0</v>
      </c>
      <c r="AA196" s="494">
        <v>0</v>
      </c>
      <c r="AB196" s="494">
        <v>0</v>
      </c>
      <c r="AC196" s="494">
        <v>0</v>
      </c>
      <c r="AD196" s="494">
        <v>0</v>
      </c>
      <c r="AE196" s="501">
        <f t="shared" si="20"/>
        <v>-510.57</v>
      </c>
      <c r="AF196" s="495">
        <f t="shared" si="20"/>
        <v>0</v>
      </c>
      <c r="AG196" s="495">
        <f t="shared" si="20"/>
        <v>0</v>
      </c>
    </row>
    <row r="197" spans="1:34" x14ac:dyDescent="0.35">
      <c r="A197" s="482" t="s">
        <v>697</v>
      </c>
      <c r="B197" s="493" t="s">
        <v>503</v>
      </c>
      <c r="C197" s="493" t="s">
        <v>707</v>
      </c>
      <c r="D197" s="494">
        <v>0</v>
      </c>
      <c r="E197" s="494">
        <v>0</v>
      </c>
      <c r="F197" s="494">
        <v>0</v>
      </c>
      <c r="G197" s="494">
        <v>0</v>
      </c>
      <c r="H197" s="494">
        <v>0</v>
      </c>
      <c r="I197" s="494">
        <v>0</v>
      </c>
      <c r="J197" s="494">
        <v>0</v>
      </c>
      <c r="K197" s="494">
        <v>0</v>
      </c>
      <c r="L197" s="494">
        <v>0</v>
      </c>
      <c r="M197" s="494">
        <v>0</v>
      </c>
      <c r="N197" s="494">
        <v>0</v>
      </c>
      <c r="O197" s="494">
        <v>0</v>
      </c>
      <c r="P197" s="494">
        <v>0</v>
      </c>
      <c r="Q197" s="494">
        <v>0</v>
      </c>
      <c r="R197" s="494">
        <v>0</v>
      </c>
      <c r="S197" s="494">
        <v>0</v>
      </c>
      <c r="T197" s="494">
        <v>0</v>
      </c>
      <c r="U197" s="494">
        <v>0</v>
      </c>
      <c r="V197" s="494">
        <v>0</v>
      </c>
      <c r="W197" s="494">
        <v>0</v>
      </c>
      <c r="X197" s="494">
        <v>0</v>
      </c>
      <c r="Y197" s="494">
        <v>0</v>
      </c>
      <c r="Z197" s="494">
        <v>0</v>
      </c>
      <c r="AA197" s="494">
        <v>0</v>
      </c>
      <c r="AB197" s="494">
        <v>0</v>
      </c>
      <c r="AC197" s="494">
        <v>0</v>
      </c>
      <c r="AD197" s="494">
        <v>0</v>
      </c>
      <c r="AE197" s="494">
        <f t="shared" si="20"/>
        <v>0</v>
      </c>
      <c r="AF197" s="495">
        <f t="shared" si="20"/>
        <v>0</v>
      </c>
      <c r="AG197" s="495">
        <f t="shared" si="20"/>
        <v>0</v>
      </c>
    </row>
    <row r="198" spans="1:34" x14ac:dyDescent="0.35">
      <c r="A198" s="482" t="s">
        <v>696</v>
      </c>
      <c r="B198" s="493" t="s">
        <v>503</v>
      </c>
      <c r="C198" s="493" t="s">
        <v>707</v>
      </c>
      <c r="D198" s="494">
        <v>0</v>
      </c>
      <c r="E198" s="494">
        <v>0</v>
      </c>
      <c r="F198" s="494">
        <v>0</v>
      </c>
      <c r="G198" s="494">
        <v>0</v>
      </c>
      <c r="H198" s="494">
        <v>0</v>
      </c>
      <c r="I198" s="494">
        <v>0</v>
      </c>
      <c r="J198" s="494">
        <v>0</v>
      </c>
      <c r="K198" s="494">
        <v>0</v>
      </c>
      <c r="L198" s="494">
        <v>0</v>
      </c>
      <c r="M198" s="494">
        <v>0</v>
      </c>
      <c r="N198" s="494">
        <v>0</v>
      </c>
      <c r="O198" s="494">
        <v>0</v>
      </c>
      <c r="P198" s="494">
        <v>0</v>
      </c>
      <c r="Q198" s="494">
        <v>0</v>
      </c>
      <c r="R198" s="494">
        <v>0</v>
      </c>
      <c r="S198" s="494">
        <v>0</v>
      </c>
      <c r="T198" s="494">
        <v>0</v>
      </c>
      <c r="U198" s="494">
        <v>0</v>
      </c>
      <c r="V198" s="494">
        <v>0</v>
      </c>
      <c r="W198" s="494">
        <v>0</v>
      </c>
      <c r="X198" s="494">
        <v>0</v>
      </c>
      <c r="Y198" s="494">
        <v>0</v>
      </c>
      <c r="Z198" s="494">
        <v>0</v>
      </c>
      <c r="AA198" s="494">
        <v>0</v>
      </c>
      <c r="AB198" s="494">
        <v>0</v>
      </c>
      <c r="AC198" s="494">
        <v>0</v>
      </c>
      <c r="AD198" s="494">
        <v>0</v>
      </c>
      <c r="AE198" s="495">
        <f t="shared" si="20"/>
        <v>0</v>
      </c>
      <c r="AF198" s="495">
        <f t="shared" si="20"/>
        <v>0</v>
      </c>
      <c r="AG198" s="495">
        <f t="shared" si="20"/>
        <v>0</v>
      </c>
    </row>
    <row r="199" spans="1:34" x14ac:dyDescent="0.35">
      <c r="A199" s="482" t="s">
        <v>695</v>
      </c>
      <c r="B199" s="493" t="s">
        <v>503</v>
      </c>
      <c r="C199" s="493" t="s">
        <v>707</v>
      </c>
      <c r="D199" s="494">
        <v>0</v>
      </c>
      <c r="E199" s="494">
        <v>0</v>
      </c>
      <c r="F199" s="494">
        <v>0</v>
      </c>
      <c r="G199" s="494">
        <v>0</v>
      </c>
      <c r="H199" s="494">
        <v>0</v>
      </c>
      <c r="I199" s="494">
        <v>0</v>
      </c>
      <c r="J199" s="494">
        <v>0</v>
      </c>
      <c r="K199" s="494">
        <v>0</v>
      </c>
      <c r="L199" s="494">
        <v>0</v>
      </c>
      <c r="M199" s="494">
        <v>0</v>
      </c>
      <c r="N199" s="494">
        <v>0</v>
      </c>
      <c r="O199" s="494">
        <v>0</v>
      </c>
      <c r="P199" s="494">
        <v>0</v>
      </c>
      <c r="Q199" s="494">
        <v>0</v>
      </c>
      <c r="R199" s="494">
        <v>0</v>
      </c>
      <c r="S199" s="494">
        <v>0</v>
      </c>
      <c r="T199" s="494">
        <v>0</v>
      </c>
      <c r="U199" s="494">
        <v>0</v>
      </c>
      <c r="V199" s="494">
        <v>0</v>
      </c>
      <c r="W199" s="494">
        <v>0</v>
      </c>
      <c r="X199" s="494">
        <v>0</v>
      </c>
      <c r="Y199" s="494">
        <v>0</v>
      </c>
      <c r="Z199" s="494">
        <v>0</v>
      </c>
      <c r="AA199" s="494">
        <v>0</v>
      </c>
      <c r="AB199" s="494">
        <v>0</v>
      </c>
      <c r="AC199" s="494">
        <v>0</v>
      </c>
      <c r="AD199" s="494">
        <v>0</v>
      </c>
      <c r="AE199" s="495">
        <f t="shared" si="20"/>
        <v>0</v>
      </c>
      <c r="AF199" s="495">
        <f t="shared" si="20"/>
        <v>0</v>
      </c>
      <c r="AG199" s="495">
        <f t="shared" si="20"/>
        <v>0</v>
      </c>
    </row>
    <row r="200" spans="1:34" x14ac:dyDescent="0.35">
      <c r="A200" s="482" t="s">
        <v>694</v>
      </c>
      <c r="B200" s="493" t="s">
        <v>503</v>
      </c>
      <c r="C200" s="493" t="s">
        <v>707</v>
      </c>
      <c r="D200" s="494">
        <v>0</v>
      </c>
      <c r="E200" s="494">
        <v>0</v>
      </c>
      <c r="F200" s="494">
        <v>0</v>
      </c>
      <c r="G200" s="494">
        <v>0</v>
      </c>
      <c r="H200" s="494">
        <v>0</v>
      </c>
      <c r="I200" s="494">
        <v>0</v>
      </c>
      <c r="J200" s="501">
        <v>-197414.56999999998</v>
      </c>
      <c r="K200" s="494">
        <v>0</v>
      </c>
      <c r="L200" s="494">
        <v>0</v>
      </c>
      <c r="M200" s="494">
        <v>0</v>
      </c>
      <c r="N200" s="494">
        <v>0</v>
      </c>
      <c r="O200" s="494">
        <v>0</v>
      </c>
      <c r="P200" s="494">
        <v>0</v>
      </c>
      <c r="Q200" s="494">
        <v>0</v>
      </c>
      <c r="R200" s="494">
        <v>0</v>
      </c>
      <c r="S200" s="494">
        <v>0</v>
      </c>
      <c r="T200" s="494">
        <v>0</v>
      </c>
      <c r="U200" s="494">
        <v>0</v>
      </c>
      <c r="V200" s="494">
        <v>0</v>
      </c>
      <c r="W200" s="494">
        <v>0</v>
      </c>
      <c r="X200" s="494">
        <v>0</v>
      </c>
      <c r="Y200" s="494">
        <v>0</v>
      </c>
      <c r="Z200" s="494">
        <v>0</v>
      </c>
      <c r="AA200" s="494">
        <v>0</v>
      </c>
      <c r="AB200" s="494">
        <v>0</v>
      </c>
      <c r="AC200" s="494">
        <v>0</v>
      </c>
      <c r="AD200" s="494">
        <v>0</v>
      </c>
      <c r="AE200" s="501">
        <f t="shared" si="20"/>
        <v>-197414.56999999998</v>
      </c>
      <c r="AF200" s="495">
        <f t="shared" si="20"/>
        <v>0</v>
      </c>
      <c r="AG200" s="495">
        <f t="shared" si="20"/>
        <v>0</v>
      </c>
    </row>
    <row r="201" spans="1:34" x14ac:dyDescent="0.35">
      <c r="A201" s="482" t="s">
        <v>693</v>
      </c>
      <c r="B201" s="493" t="s">
        <v>503</v>
      </c>
      <c r="C201" s="493" t="s">
        <v>707</v>
      </c>
      <c r="D201" s="494">
        <v>0</v>
      </c>
      <c r="E201" s="494">
        <v>0</v>
      </c>
      <c r="F201" s="494">
        <v>0</v>
      </c>
      <c r="G201" s="494">
        <v>0</v>
      </c>
      <c r="H201" s="494">
        <v>0</v>
      </c>
      <c r="I201" s="494">
        <v>0</v>
      </c>
      <c r="J201" s="501">
        <v>-3924.45</v>
      </c>
      <c r="K201" s="494">
        <v>0</v>
      </c>
      <c r="L201" s="494">
        <v>0</v>
      </c>
      <c r="M201" s="494">
        <v>0</v>
      </c>
      <c r="N201" s="494">
        <v>0</v>
      </c>
      <c r="O201" s="494">
        <v>0</v>
      </c>
      <c r="P201" s="494">
        <v>0</v>
      </c>
      <c r="Q201" s="494">
        <v>0</v>
      </c>
      <c r="R201" s="494">
        <v>0</v>
      </c>
      <c r="S201" s="494">
        <v>0</v>
      </c>
      <c r="T201" s="494">
        <v>0</v>
      </c>
      <c r="U201" s="494">
        <v>0</v>
      </c>
      <c r="V201" s="494">
        <v>0</v>
      </c>
      <c r="W201" s="494">
        <v>0</v>
      </c>
      <c r="X201" s="494">
        <v>0</v>
      </c>
      <c r="Y201" s="494">
        <v>0</v>
      </c>
      <c r="Z201" s="494">
        <v>0</v>
      </c>
      <c r="AA201" s="494">
        <v>0</v>
      </c>
      <c r="AB201" s="494">
        <v>0</v>
      </c>
      <c r="AC201" s="494">
        <v>0</v>
      </c>
      <c r="AD201" s="494">
        <v>0</v>
      </c>
      <c r="AE201" s="501">
        <f t="shared" si="20"/>
        <v>-3924.45</v>
      </c>
      <c r="AF201" s="495">
        <f t="shared" si="20"/>
        <v>0</v>
      </c>
      <c r="AG201" s="495">
        <f t="shared" si="20"/>
        <v>0</v>
      </c>
    </row>
    <row r="202" spans="1:34" s="488" customFormat="1" ht="24" x14ac:dyDescent="0.35">
      <c r="A202" s="497" t="s">
        <v>750</v>
      </c>
      <c r="B202" s="498" t="s">
        <v>503</v>
      </c>
      <c r="C202" s="498"/>
      <c r="D202" s="500">
        <f>SUM(D203)</f>
        <v>0</v>
      </c>
      <c r="E202" s="499">
        <f t="shared" ref="E202:AG202" si="29">SUM(E203)</f>
        <v>-72.209999999999994</v>
      </c>
      <c r="F202" s="500">
        <f t="shared" si="29"/>
        <v>0</v>
      </c>
      <c r="G202" s="500">
        <f t="shared" si="29"/>
        <v>0</v>
      </c>
      <c r="H202" s="500">
        <f t="shared" si="29"/>
        <v>0</v>
      </c>
      <c r="I202" s="500">
        <f t="shared" si="29"/>
        <v>0</v>
      </c>
      <c r="J202" s="500">
        <f t="shared" si="29"/>
        <v>0</v>
      </c>
      <c r="K202" s="500">
        <f t="shared" si="29"/>
        <v>0</v>
      </c>
      <c r="L202" s="500">
        <f t="shared" si="29"/>
        <v>0</v>
      </c>
      <c r="M202" s="500">
        <f t="shared" si="29"/>
        <v>0</v>
      </c>
      <c r="N202" s="500">
        <f t="shared" si="29"/>
        <v>0</v>
      </c>
      <c r="O202" s="500">
        <f t="shared" si="29"/>
        <v>0</v>
      </c>
      <c r="P202" s="500">
        <f t="shared" si="29"/>
        <v>0</v>
      </c>
      <c r="Q202" s="500">
        <f t="shared" si="29"/>
        <v>0</v>
      </c>
      <c r="R202" s="500">
        <f t="shared" si="29"/>
        <v>0</v>
      </c>
      <c r="S202" s="500">
        <f t="shared" si="29"/>
        <v>0</v>
      </c>
      <c r="T202" s="500">
        <f t="shared" si="29"/>
        <v>0</v>
      </c>
      <c r="U202" s="500">
        <f t="shared" si="29"/>
        <v>0</v>
      </c>
      <c r="V202" s="500">
        <f t="shared" si="29"/>
        <v>0</v>
      </c>
      <c r="W202" s="500">
        <f t="shared" si="29"/>
        <v>0</v>
      </c>
      <c r="X202" s="500">
        <f t="shared" si="29"/>
        <v>0</v>
      </c>
      <c r="Y202" s="500">
        <f t="shared" si="29"/>
        <v>0</v>
      </c>
      <c r="Z202" s="500">
        <f t="shared" si="29"/>
        <v>0</v>
      </c>
      <c r="AA202" s="500">
        <f t="shared" si="29"/>
        <v>0</v>
      </c>
      <c r="AB202" s="500">
        <f t="shared" si="29"/>
        <v>0</v>
      </c>
      <c r="AC202" s="500">
        <f t="shared" si="29"/>
        <v>0</v>
      </c>
      <c r="AD202" s="500">
        <f t="shared" si="29"/>
        <v>0</v>
      </c>
      <c r="AE202" s="500">
        <f t="shared" si="29"/>
        <v>0</v>
      </c>
      <c r="AF202" s="499">
        <f t="shared" si="29"/>
        <v>-72.209999999999994</v>
      </c>
      <c r="AG202" s="500">
        <f t="shared" si="29"/>
        <v>0</v>
      </c>
      <c r="AH202" s="488" t="b">
        <v>1</v>
      </c>
    </row>
    <row r="203" spans="1:34" x14ac:dyDescent="0.35">
      <c r="A203" s="482" t="s">
        <v>701</v>
      </c>
      <c r="B203" s="493" t="s">
        <v>503</v>
      </c>
      <c r="C203" s="493" t="s">
        <v>705</v>
      </c>
      <c r="D203" s="494">
        <v>0</v>
      </c>
      <c r="E203" s="501">
        <v>-72.209999999999994</v>
      </c>
      <c r="F203" s="494">
        <v>0</v>
      </c>
      <c r="G203" s="494">
        <v>0</v>
      </c>
      <c r="H203" s="494">
        <v>0</v>
      </c>
      <c r="I203" s="494">
        <v>0</v>
      </c>
      <c r="J203" s="494">
        <v>0</v>
      </c>
      <c r="K203" s="494">
        <v>0</v>
      </c>
      <c r="L203" s="494">
        <v>0</v>
      </c>
      <c r="M203" s="494">
        <v>0</v>
      </c>
      <c r="N203" s="494">
        <v>0</v>
      </c>
      <c r="O203" s="494">
        <v>0</v>
      </c>
      <c r="P203" s="494">
        <v>0</v>
      </c>
      <c r="Q203" s="494">
        <v>0</v>
      </c>
      <c r="R203" s="494">
        <v>0</v>
      </c>
      <c r="S203" s="494">
        <v>0</v>
      </c>
      <c r="T203" s="494">
        <v>0</v>
      </c>
      <c r="U203" s="494">
        <v>0</v>
      </c>
      <c r="V203" s="494">
        <v>0</v>
      </c>
      <c r="W203" s="494">
        <v>0</v>
      </c>
      <c r="X203" s="494">
        <v>0</v>
      </c>
      <c r="Y203" s="494">
        <v>0</v>
      </c>
      <c r="Z203" s="494">
        <v>0</v>
      </c>
      <c r="AA203" s="494">
        <v>0</v>
      </c>
      <c r="AB203" s="494">
        <v>0</v>
      </c>
      <c r="AC203" s="494">
        <v>0</v>
      </c>
      <c r="AD203" s="494">
        <v>0</v>
      </c>
      <c r="AE203" s="494">
        <f t="shared" ref="AE203:AG203" si="30">SUM(A203,D203,G203,J203,M203,P203,S203,V203,Y203,AB203)</f>
        <v>0</v>
      </c>
      <c r="AF203" s="501">
        <f t="shared" si="30"/>
        <v>-72.209999999999994</v>
      </c>
      <c r="AG203" s="494">
        <f t="shared" si="30"/>
        <v>0</v>
      </c>
    </row>
    <row r="204" spans="1:34" s="488" customFormat="1" ht="24" x14ac:dyDescent="0.35">
      <c r="A204" s="497" t="s">
        <v>345</v>
      </c>
      <c r="B204" s="498" t="s">
        <v>503</v>
      </c>
      <c r="C204" s="498"/>
      <c r="D204" s="499">
        <f>SUM(D205)</f>
        <v>-153807.08000000005</v>
      </c>
      <c r="E204" s="500">
        <f t="shared" ref="E204:AG204" si="31">SUM(E205)</f>
        <v>0</v>
      </c>
      <c r="F204" s="500">
        <f t="shared" si="31"/>
        <v>0</v>
      </c>
      <c r="G204" s="500">
        <f t="shared" si="31"/>
        <v>0</v>
      </c>
      <c r="H204" s="500">
        <f t="shared" si="31"/>
        <v>0</v>
      </c>
      <c r="I204" s="500">
        <f t="shared" si="31"/>
        <v>0</v>
      </c>
      <c r="J204" s="499">
        <f t="shared" si="31"/>
        <v>-9616.2899999999991</v>
      </c>
      <c r="K204" s="500">
        <f t="shared" si="31"/>
        <v>0</v>
      </c>
      <c r="L204" s="500">
        <f t="shared" si="31"/>
        <v>0</v>
      </c>
      <c r="M204" s="500">
        <f t="shared" si="31"/>
        <v>0</v>
      </c>
      <c r="N204" s="500">
        <f t="shared" si="31"/>
        <v>0</v>
      </c>
      <c r="O204" s="500">
        <f t="shared" si="31"/>
        <v>0</v>
      </c>
      <c r="P204" s="500">
        <f t="shared" si="31"/>
        <v>0</v>
      </c>
      <c r="Q204" s="500">
        <f t="shared" si="31"/>
        <v>0</v>
      </c>
      <c r="R204" s="500">
        <f t="shared" si="31"/>
        <v>0</v>
      </c>
      <c r="S204" s="500">
        <f t="shared" si="31"/>
        <v>0</v>
      </c>
      <c r="T204" s="500">
        <f t="shared" si="31"/>
        <v>0</v>
      </c>
      <c r="U204" s="500">
        <f t="shared" si="31"/>
        <v>0</v>
      </c>
      <c r="V204" s="500">
        <f t="shared" si="31"/>
        <v>0</v>
      </c>
      <c r="W204" s="500">
        <f t="shared" si="31"/>
        <v>0</v>
      </c>
      <c r="X204" s="500">
        <f t="shared" si="31"/>
        <v>0</v>
      </c>
      <c r="Y204" s="500">
        <f t="shared" si="31"/>
        <v>0</v>
      </c>
      <c r="Z204" s="500">
        <f t="shared" si="31"/>
        <v>0</v>
      </c>
      <c r="AA204" s="500">
        <f t="shared" si="31"/>
        <v>0</v>
      </c>
      <c r="AB204" s="500">
        <f t="shared" si="31"/>
        <v>0</v>
      </c>
      <c r="AC204" s="500">
        <f t="shared" si="31"/>
        <v>0</v>
      </c>
      <c r="AD204" s="500">
        <f t="shared" si="31"/>
        <v>0</v>
      </c>
      <c r="AE204" s="499">
        <f t="shared" si="31"/>
        <v>-163423.37000000005</v>
      </c>
      <c r="AF204" s="500">
        <f t="shared" si="31"/>
        <v>0</v>
      </c>
      <c r="AG204" s="500">
        <f t="shared" si="31"/>
        <v>0</v>
      </c>
      <c r="AH204" s="488" t="b">
        <v>1</v>
      </c>
    </row>
    <row r="205" spans="1:34" x14ac:dyDescent="0.35">
      <c r="A205" s="482" t="s">
        <v>701</v>
      </c>
      <c r="B205" s="493" t="s">
        <v>503</v>
      </c>
      <c r="C205" s="493" t="s">
        <v>705</v>
      </c>
      <c r="D205" s="501">
        <v>-153807.08000000005</v>
      </c>
      <c r="E205" s="494">
        <v>0</v>
      </c>
      <c r="F205" s="494">
        <v>0</v>
      </c>
      <c r="G205" s="494">
        <v>0</v>
      </c>
      <c r="H205" s="494">
        <v>0</v>
      </c>
      <c r="I205" s="494">
        <v>0</v>
      </c>
      <c r="J205" s="501">
        <v>-9616.2899999999991</v>
      </c>
      <c r="K205" s="494">
        <v>0</v>
      </c>
      <c r="L205" s="494">
        <v>0</v>
      </c>
      <c r="M205" s="494"/>
      <c r="N205" s="494"/>
      <c r="O205" s="494"/>
      <c r="P205" s="494"/>
      <c r="Q205" s="494"/>
      <c r="R205" s="494"/>
      <c r="S205" s="494"/>
      <c r="T205" s="494"/>
      <c r="U205" s="494"/>
      <c r="V205" s="494"/>
      <c r="W205" s="494"/>
      <c r="X205" s="494"/>
      <c r="Y205" s="494"/>
      <c r="Z205" s="494"/>
      <c r="AA205" s="494"/>
      <c r="AB205" s="494"/>
      <c r="AC205" s="494"/>
      <c r="AD205" s="494"/>
      <c r="AE205" s="501">
        <f t="shared" si="20"/>
        <v>-163423.37000000005</v>
      </c>
      <c r="AF205" s="494">
        <f t="shared" si="20"/>
        <v>0</v>
      </c>
      <c r="AG205" s="494">
        <f t="shared" si="20"/>
        <v>0</v>
      </c>
    </row>
    <row r="206" spans="1:34" s="488" customFormat="1" x14ac:dyDescent="0.35">
      <c r="A206" s="484" t="s">
        <v>322</v>
      </c>
      <c r="B206" s="485" t="s">
        <v>503</v>
      </c>
      <c r="C206" s="485"/>
      <c r="D206" s="486">
        <f>SUM(D207:D215)</f>
        <v>0</v>
      </c>
      <c r="E206" s="486">
        <f t="shared" ref="E206:AG206" si="32">SUM(E207:E215)</f>
        <v>0</v>
      </c>
      <c r="F206" s="486">
        <f t="shared" si="32"/>
        <v>1161761.1200000003</v>
      </c>
      <c r="G206" s="486">
        <f t="shared" si="32"/>
        <v>0</v>
      </c>
      <c r="H206" s="486">
        <f t="shared" si="32"/>
        <v>0</v>
      </c>
      <c r="I206" s="486">
        <f t="shared" si="32"/>
        <v>0</v>
      </c>
      <c r="J206" s="486">
        <f t="shared" si="32"/>
        <v>0</v>
      </c>
      <c r="K206" s="486">
        <f t="shared" si="32"/>
        <v>0</v>
      </c>
      <c r="L206" s="486">
        <f t="shared" si="32"/>
        <v>367861.91000000003</v>
      </c>
      <c r="M206" s="486">
        <f t="shared" si="32"/>
        <v>0</v>
      </c>
      <c r="N206" s="486">
        <f t="shared" si="32"/>
        <v>0</v>
      </c>
      <c r="O206" s="486">
        <f t="shared" si="32"/>
        <v>157958.66999999998</v>
      </c>
      <c r="P206" s="486">
        <f t="shared" si="32"/>
        <v>0</v>
      </c>
      <c r="Q206" s="486">
        <f t="shared" si="32"/>
        <v>0</v>
      </c>
      <c r="R206" s="486">
        <f t="shared" si="32"/>
        <v>7282.09</v>
      </c>
      <c r="S206" s="486">
        <f t="shared" si="32"/>
        <v>0</v>
      </c>
      <c r="T206" s="486">
        <f t="shared" si="32"/>
        <v>0</v>
      </c>
      <c r="U206" s="486">
        <f t="shared" si="32"/>
        <v>0</v>
      </c>
      <c r="V206" s="486">
        <f t="shared" si="32"/>
        <v>0</v>
      </c>
      <c r="W206" s="486">
        <f t="shared" si="32"/>
        <v>0</v>
      </c>
      <c r="X206" s="486">
        <f t="shared" si="32"/>
        <v>0</v>
      </c>
      <c r="Y206" s="486">
        <f t="shared" si="32"/>
        <v>0</v>
      </c>
      <c r="Z206" s="486">
        <f t="shared" si="32"/>
        <v>0</v>
      </c>
      <c r="AA206" s="486">
        <f t="shared" si="32"/>
        <v>42187.909999999996</v>
      </c>
      <c r="AB206" s="486">
        <f t="shared" si="32"/>
        <v>0</v>
      </c>
      <c r="AC206" s="486">
        <f t="shared" si="32"/>
        <v>0</v>
      </c>
      <c r="AD206" s="486">
        <f t="shared" si="32"/>
        <v>0</v>
      </c>
      <c r="AE206" s="486">
        <f t="shared" si="32"/>
        <v>0</v>
      </c>
      <c r="AF206" s="486">
        <f t="shared" si="32"/>
        <v>0</v>
      </c>
      <c r="AG206" s="486">
        <f t="shared" si="32"/>
        <v>1737051.7000000002</v>
      </c>
      <c r="AH206" s="488" t="b">
        <v>1</v>
      </c>
    </row>
    <row r="207" spans="1:34" x14ac:dyDescent="0.35">
      <c r="A207" s="482" t="s">
        <v>701</v>
      </c>
      <c r="B207" s="493" t="s">
        <v>503</v>
      </c>
      <c r="C207" s="493" t="s">
        <v>705</v>
      </c>
      <c r="D207" s="494">
        <v>0</v>
      </c>
      <c r="E207" s="494">
        <v>0</v>
      </c>
      <c r="F207" s="494">
        <v>29161.47</v>
      </c>
      <c r="G207" s="494">
        <v>0</v>
      </c>
      <c r="H207" s="494">
        <v>0</v>
      </c>
      <c r="I207" s="494">
        <v>0</v>
      </c>
      <c r="J207" s="494">
        <v>0</v>
      </c>
      <c r="K207" s="494">
        <v>0</v>
      </c>
      <c r="L207" s="494">
        <v>37447.81</v>
      </c>
      <c r="M207" s="494">
        <v>0</v>
      </c>
      <c r="N207" s="494">
        <v>0</v>
      </c>
      <c r="O207" s="494">
        <v>157632.74</v>
      </c>
      <c r="P207" s="494">
        <v>0</v>
      </c>
      <c r="Q207" s="494">
        <v>0</v>
      </c>
      <c r="R207" s="494">
        <v>5295.83</v>
      </c>
      <c r="S207" s="494">
        <v>0</v>
      </c>
      <c r="T207" s="494">
        <v>0</v>
      </c>
      <c r="U207" s="494">
        <v>0</v>
      </c>
      <c r="V207" s="494">
        <v>0</v>
      </c>
      <c r="W207" s="494">
        <v>0</v>
      </c>
      <c r="X207" s="494">
        <v>0</v>
      </c>
      <c r="Y207" s="494">
        <v>0</v>
      </c>
      <c r="Z207" s="494">
        <v>0</v>
      </c>
      <c r="AA207" s="494">
        <v>15596.96</v>
      </c>
      <c r="AB207" s="494">
        <v>0</v>
      </c>
      <c r="AC207" s="494">
        <v>0</v>
      </c>
      <c r="AD207" s="494">
        <v>0</v>
      </c>
      <c r="AE207" s="494">
        <f t="shared" si="20"/>
        <v>0</v>
      </c>
      <c r="AF207" s="494">
        <f t="shared" si="20"/>
        <v>0</v>
      </c>
      <c r="AG207" s="494">
        <f t="shared" si="20"/>
        <v>245134.80999999997</v>
      </c>
    </row>
    <row r="208" spans="1:34" x14ac:dyDescent="0.35">
      <c r="A208" s="482" t="s">
        <v>700</v>
      </c>
      <c r="B208" s="493" t="s">
        <v>503</v>
      </c>
      <c r="C208" s="493" t="s">
        <v>707</v>
      </c>
      <c r="D208" s="494">
        <v>0</v>
      </c>
      <c r="E208" s="494">
        <v>0</v>
      </c>
      <c r="F208" s="494">
        <v>253.05</v>
      </c>
      <c r="G208" s="494">
        <v>0</v>
      </c>
      <c r="H208" s="494">
        <v>0</v>
      </c>
      <c r="I208" s="494">
        <v>0</v>
      </c>
      <c r="J208" s="494">
        <v>0</v>
      </c>
      <c r="K208" s="494">
        <v>0</v>
      </c>
      <c r="L208" s="494">
        <v>4154.28</v>
      </c>
      <c r="M208" s="494">
        <v>0</v>
      </c>
      <c r="N208" s="494">
        <v>0</v>
      </c>
      <c r="O208" s="494">
        <v>0</v>
      </c>
      <c r="P208" s="494">
        <v>0</v>
      </c>
      <c r="Q208" s="494">
        <v>0</v>
      </c>
      <c r="R208" s="494">
        <v>0</v>
      </c>
      <c r="S208" s="494">
        <v>0</v>
      </c>
      <c r="T208" s="494">
        <v>0</v>
      </c>
      <c r="U208" s="494">
        <v>0</v>
      </c>
      <c r="V208" s="494">
        <v>0</v>
      </c>
      <c r="W208" s="494">
        <v>0</v>
      </c>
      <c r="X208" s="494">
        <v>0</v>
      </c>
      <c r="Y208" s="494">
        <v>0</v>
      </c>
      <c r="Z208" s="494">
        <v>0</v>
      </c>
      <c r="AA208" s="494">
        <v>25836.54</v>
      </c>
      <c r="AB208" s="494">
        <v>0</v>
      </c>
      <c r="AC208" s="494">
        <v>0</v>
      </c>
      <c r="AD208" s="494">
        <v>0</v>
      </c>
      <c r="AE208" s="494">
        <f t="shared" si="20"/>
        <v>0</v>
      </c>
      <c r="AF208" s="494">
        <f t="shared" si="20"/>
        <v>0</v>
      </c>
      <c r="AG208" s="494">
        <f t="shared" si="20"/>
        <v>30243.870000000003</v>
      </c>
    </row>
    <row r="209" spans="1:34" x14ac:dyDescent="0.35">
      <c r="A209" s="482" t="s">
        <v>699</v>
      </c>
      <c r="B209" s="493" t="s">
        <v>503</v>
      </c>
      <c r="C209" s="493" t="s">
        <v>707</v>
      </c>
      <c r="D209" s="494">
        <v>0</v>
      </c>
      <c r="E209" s="494">
        <v>0</v>
      </c>
      <c r="F209" s="494">
        <v>105.1</v>
      </c>
      <c r="G209" s="494">
        <v>0</v>
      </c>
      <c r="H209" s="494">
        <v>0</v>
      </c>
      <c r="I209" s="494">
        <v>0</v>
      </c>
      <c r="J209" s="494">
        <v>0</v>
      </c>
      <c r="K209" s="494">
        <v>0</v>
      </c>
      <c r="L209" s="494">
        <v>7771.31</v>
      </c>
      <c r="M209" s="494">
        <v>0</v>
      </c>
      <c r="N209" s="494">
        <v>0</v>
      </c>
      <c r="O209" s="494">
        <v>0</v>
      </c>
      <c r="P209" s="494">
        <v>0</v>
      </c>
      <c r="Q209" s="494">
        <v>0</v>
      </c>
      <c r="R209" s="494">
        <v>580.79999999999995</v>
      </c>
      <c r="S209" s="494">
        <v>0</v>
      </c>
      <c r="T209" s="494">
        <v>0</v>
      </c>
      <c r="U209" s="494">
        <v>0</v>
      </c>
      <c r="V209" s="494">
        <v>0</v>
      </c>
      <c r="W209" s="494">
        <v>0</v>
      </c>
      <c r="X209" s="494">
        <v>0</v>
      </c>
      <c r="Y209" s="494">
        <v>0</v>
      </c>
      <c r="Z209" s="494">
        <v>0</v>
      </c>
      <c r="AA209" s="494">
        <v>696.46</v>
      </c>
      <c r="AB209" s="494">
        <v>0</v>
      </c>
      <c r="AC209" s="494">
        <v>0</v>
      </c>
      <c r="AD209" s="494">
        <v>0</v>
      </c>
      <c r="AE209" s="494">
        <f t="shared" si="20"/>
        <v>0</v>
      </c>
      <c r="AF209" s="494">
        <f t="shared" si="20"/>
        <v>0</v>
      </c>
      <c r="AG209" s="494">
        <f t="shared" si="20"/>
        <v>9153.6700000000019</v>
      </c>
    </row>
    <row r="210" spans="1:34" x14ac:dyDescent="0.35">
      <c r="A210" s="482" t="s">
        <v>698</v>
      </c>
      <c r="B210" s="493" t="s">
        <v>503</v>
      </c>
      <c r="C210" s="493" t="s">
        <v>707</v>
      </c>
      <c r="D210" s="494">
        <v>0</v>
      </c>
      <c r="E210" s="494">
        <v>0</v>
      </c>
      <c r="F210" s="494">
        <v>0.12</v>
      </c>
      <c r="G210" s="494">
        <v>0</v>
      </c>
      <c r="H210" s="494">
        <v>0</v>
      </c>
      <c r="I210" s="494">
        <v>0</v>
      </c>
      <c r="J210" s="494">
        <v>0</v>
      </c>
      <c r="K210" s="494">
        <v>0</v>
      </c>
      <c r="L210" s="494">
        <v>2450.9899999999998</v>
      </c>
      <c r="M210" s="494">
        <v>0</v>
      </c>
      <c r="N210" s="494">
        <v>0</v>
      </c>
      <c r="O210" s="494">
        <v>0</v>
      </c>
      <c r="P210" s="494">
        <v>0</v>
      </c>
      <c r="Q210" s="494">
        <v>0</v>
      </c>
      <c r="R210" s="494">
        <v>0</v>
      </c>
      <c r="S210" s="494">
        <v>0</v>
      </c>
      <c r="T210" s="494">
        <v>0</v>
      </c>
      <c r="U210" s="494">
        <v>0</v>
      </c>
      <c r="V210" s="494">
        <v>0</v>
      </c>
      <c r="W210" s="494">
        <v>0</v>
      </c>
      <c r="X210" s="494">
        <v>0</v>
      </c>
      <c r="Y210" s="494">
        <v>0</v>
      </c>
      <c r="Z210" s="494">
        <v>0</v>
      </c>
      <c r="AA210" s="494">
        <v>57.95</v>
      </c>
      <c r="AB210" s="494">
        <v>0</v>
      </c>
      <c r="AC210" s="494">
        <v>0</v>
      </c>
      <c r="AD210" s="494">
        <v>0</v>
      </c>
      <c r="AE210" s="494">
        <f t="shared" si="20"/>
        <v>0</v>
      </c>
      <c r="AF210" s="494">
        <f t="shared" si="20"/>
        <v>0</v>
      </c>
      <c r="AG210" s="494">
        <f t="shared" si="20"/>
        <v>2509.0599999999995</v>
      </c>
    </row>
    <row r="211" spans="1:34" x14ac:dyDescent="0.35">
      <c r="A211" s="482" t="s">
        <v>697</v>
      </c>
      <c r="B211" s="493" t="s">
        <v>503</v>
      </c>
      <c r="C211" s="493" t="s">
        <v>707</v>
      </c>
      <c r="D211" s="494">
        <v>0</v>
      </c>
      <c r="E211" s="494">
        <v>0</v>
      </c>
      <c r="F211" s="494">
        <v>285.36000000033528</v>
      </c>
      <c r="G211" s="494">
        <v>0</v>
      </c>
      <c r="H211" s="494">
        <v>0</v>
      </c>
      <c r="I211" s="494">
        <v>0</v>
      </c>
      <c r="J211" s="494">
        <v>0</v>
      </c>
      <c r="K211" s="494">
        <v>0</v>
      </c>
      <c r="L211" s="494">
        <v>10292.23</v>
      </c>
      <c r="M211" s="494">
        <v>0</v>
      </c>
      <c r="N211" s="494">
        <v>0</v>
      </c>
      <c r="O211" s="494">
        <v>325.93</v>
      </c>
      <c r="P211" s="494">
        <v>0</v>
      </c>
      <c r="Q211" s="494">
        <v>0</v>
      </c>
      <c r="R211" s="494">
        <v>1299.92</v>
      </c>
      <c r="S211" s="494">
        <v>0</v>
      </c>
      <c r="T211" s="494">
        <v>0</v>
      </c>
      <c r="U211" s="494">
        <v>0</v>
      </c>
      <c r="V211" s="494">
        <v>0</v>
      </c>
      <c r="W211" s="494">
        <v>0</v>
      </c>
      <c r="X211" s="494">
        <v>0</v>
      </c>
      <c r="Y211" s="494">
        <v>0</v>
      </c>
      <c r="Z211" s="494">
        <v>0</v>
      </c>
      <c r="AA211" s="494">
        <v>0</v>
      </c>
      <c r="AB211" s="494">
        <v>0</v>
      </c>
      <c r="AC211" s="494">
        <v>0</v>
      </c>
      <c r="AD211" s="494">
        <v>0</v>
      </c>
      <c r="AE211" s="494">
        <f t="shared" si="20"/>
        <v>0</v>
      </c>
      <c r="AF211" s="494">
        <f t="shared" si="20"/>
        <v>0</v>
      </c>
      <c r="AG211" s="494">
        <f t="shared" si="20"/>
        <v>12203.440000000335</v>
      </c>
    </row>
    <row r="212" spans="1:34" x14ac:dyDescent="0.35">
      <c r="A212" s="482" t="s">
        <v>696</v>
      </c>
      <c r="B212" s="493" t="s">
        <v>503</v>
      </c>
      <c r="C212" s="493" t="s">
        <v>707</v>
      </c>
      <c r="D212" s="494">
        <v>0</v>
      </c>
      <c r="E212" s="494">
        <v>0</v>
      </c>
      <c r="F212" s="494">
        <v>534.91999999999996</v>
      </c>
      <c r="G212" s="494">
        <v>0</v>
      </c>
      <c r="H212" s="494">
        <v>0</v>
      </c>
      <c r="I212" s="494">
        <v>0</v>
      </c>
      <c r="J212" s="494">
        <v>0</v>
      </c>
      <c r="K212" s="494">
        <v>0</v>
      </c>
      <c r="L212" s="494">
        <v>25096.67</v>
      </c>
      <c r="M212" s="494">
        <v>0</v>
      </c>
      <c r="N212" s="494">
        <v>0</v>
      </c>
      <c r="O212" s="494">
        <v>0</v>
      </c>
      <c r="P212" s="494">
        <v>0</v>
      </c>
      <c r="Q212" s="494">
        <v>0</v>
      </c>
      <c r="R212" s="494">
        <v>105.54</v>
      </c>
      <c r="S212" s="494">
        <v>0</v>
      </c>
      <c r="T212" s="494">
        <v>0</v>
      </c>
      <c r="U212" s="494">
        <v>0</v>
      </c>
      <c r="V212" s="494">
        <v>0</v>
      </c>
      <c r="W212" s="494">
        <v>0</v>
      </c>
      <c r="X212" s="494">
        <v>0</v>
      </c>
      <c r="Y212" s="494">
        <v>0</v>
      </c>
      <c r="Z212" s="494">
        <v>0</v>
      </c>
      <c r="AA212" s="494">
        <v>0</v>
      </c>
      <c r="AB212" s="494">
        <v>0</v>
      </c>
      <c r="AC212" s="494">
        <v>0</v>
      </c>
      <c r="AD212" s="494">
        <v>0</v>
      </c>
      <c r="AE212" s="494">
        <f t="shared" si="20"/>
        <v>0</v>
      </c>
      <c r="AF212" s="494">
        <f t="shared" si="20"/>
        <v>0</v>
      </c>
      <c r="AG212" s="494">
        <f t="shared" si="20"/>
        <v>25737.129999999997</v>
      </c>
    </row>
    <row r="213" spans="1:34" x14ac:dyDescent="0.35">
      <c r="A213" s="482" t="s">
        <v>695</v>
      </c>
      <c r="B213" s="493" t="s">
        <v>503</v>
      </c>
      <c r="C213" s="493" t="s">
        <v>707</v>
      </c>
      <c r="D213" s="494">
        <v>0</v>
      </c>
      <c r="E213" s="494">
        <v>0</v>
      </c>
      <c r="F213" s="494">
        <v>6701.87</v>
      </c>
      <c r="G213" s="494">
        <v>0</v>
      </c>
      <c r="H213" s="494">
        <v>0</v>
      </c>
      <c r="I213" s="494">
        <v>0</v>
      </c>
      <c r="J213" s="494">
        <v>0</v>
      </c>
      <c r="K213" s="494">
        <v>0</v>
      </c>
      <c r="L213" s="494">
        <v>34455.43</v>
      </c>
      <c r="M213" s="494">
        <v>0</v>
      </c>
      <c r="N213" s="494">
        <v>0</v>
      </c>
      <c r="O213" s="494">
        <v>0</v>
      </c>
      <c r="P213" s="494">
        <v>0</v>
      </c>
      <c r="Q213" s="494">
        <v>0</v>
      </c>
      <c r="R213" s="494">
        <v>0</v>
      </c>
      <c r="S213" s="494">
        <v>0</v>
      </c>
      <c r="T213" s="494">
        <v>0</v>
      </c>
      <c r="U213" s="494">
        <v>0</v>
      </c>
      <c r="V213" s="494">
        <v>0</v>
      </c>
      <c r="W213" s="494">
        <v>0</v>
      </c>
      <c r="X213" s="494">
        <v>0</v>
      </c>
      <c r="Y213" s="494">
        <v>0</v>
      </c>
      <c r="Z213" s="494">
        <v>0</v>
      </c>
      <c r="AA213" s="494">
        <v>0</v>
      </c>
      <c r="AB213" s="494">
        <v>0</v>
      </c>
      <c r="AC213" s="494">
        <v>0</v>
      </c>
      <c r="AD213" s="494">
        <v>0</v>
      </c>
      <c r="AE213" s="494">
        <f t="shared" si="20"/>
        <v>0</v>
      </c>
      <c r="AF213" s="494">
        <f t="shared" si="20"/>
        <v>0</v>
      </c>
      <c r="AG213" s="494">
        <f t="shared" si="20"/>
        <v>41157.300000000003</v>
      </c>
    </row>
    <row r="214" spans="1:34" x14ac:dyDescent="0.35">
      <c r="A214" s="482" t="s">
        <v>694</v>
      </c>
      <c r="B214" s="493" t="s">
        <v>503</v>
      </c>
      <c r="C214" s="493" t="s">
        <v>707</v>
      </c>
      <c r="D214" s="494">
        <v>0</v>
      </c>
      <c r="E214" s="494">
        <v>0</v>
      </c>
      <c r="F214" s="494">
        <v>1124719.23</v>
      </c>
      <c r="G214" s="494">
        <v>0</v>
      </c>
      <c r="H214" s="494">
        <v>0</v>
      </c>
      <c r="I214" s="494">
        <v>0</v>
      </c>
      <c r="J214" s="494">
        <v>0</v>
      </c>
      <c r="K214" s="494">
        <v>0</v>
      </c>
      <c r="L214" s="494">
        <v>246193.19</v>
      </c>
      <c r="M214" s="494">
        <v>0</v>
      </c>
      <c r="N214" s="494">
        <v>0</v>
      </c>
      <c r="O214" s="494">
        <v>0</v>
      </c>
      <c r="P214" s="494">
        <v>0</v>
      </c>
      <c r="Q214" s="494">
        <v>0</v>
      </c>
      <c r="R214" s="494">
        <v>0</v>
      </c>
      <c r="S214" s="494">
        <v>0</v>
      </c>
      <c r="T214" s="494">
        <v>0</v>
      </c>
      <c r="U214" s="494">
        <v>0</v>
      </c>
      <c r="V214" s="494">
        <v>0</v>
      </c>
      <c r="W214" s="494">
        <v>0</v>
      </c>
      <c r="X214" s="494">
        <v>0</v>
      </c>
      <c r="Y214" s="494">
        <v>0</v>
      </c>
      <c r="Z214" s="494">
        <v>0</v>
      </c>
      <c r="AA214" s="494">
        <v>0</v>
      </c>
      <c r="AB214" s="494">
        <v>0</v>
      </c>
      <c r="AC214" s="494">
        <v>0</v>
      </c>
      <c r="AD214" s="494">
        <v>0</v>
      </c>
      <c r="AE214" s="494">
        <f t="shared" si="20"/>
        <v>0</v>
      </c>
      <c r="AF214" s="494">
        <f t="shared" si="20"/>
        <v>0</v>
      </c>
      <c r="AG214" s="494">
        <f t="shared" si="20"/>
        <v>1370912.42</v>
      </c>
    </row>
    <row r="215" spans="1:34" x14ac:dyDescent="0.35">
      <c r="A215" s="482" t="s">
        <v>693</v>
      </c>
      <c r="B215" s="493" t="s">
        <v>503</v>
      </c>
      <c r="C215" s="493" t="s">
        <v>707</v>
      </c>
      <c r="D215" s="494">
        <v>0</v>
      </c>
      <c r="E215" s="494">
        <v>0</v>
      </c>
      <c r="F215" s="494">
        <v>0</v>
      </c>
      <c r="G215" s="494">
        <v>0</v>
      </c>
      <c r="H215" s="494">
        <v>0</v>
      </c>
      <c r="I215" s="494">
        <v>0</v>
      </c>
      <c r="J215" s="494">
        <v>0</v>
      </c>
      <c r="K215" s="494">
        <v>0</v>
      </c>
      <c r="L215" s="494">
        <v>0</v>
      </c>
      <c r="M215" s="494">
        <v>0</v>
      </c>
      <c r="N215" s="494">
        <v>0</v>
      </c>
      <c r="O215" s="494">
        <v>0</v>
      </c>
      <c r="P215" s="494">
        <v>0</v>
      </c>
      <c r="Q215" s="494">
        <v>0</v>
      </c>
      <c r="R215" s="494">
        <v>0</v>
      </c>
      <c r="S215" s="494">
        <v>0</v>
      </c>
      <c r="T215" s="494">
        <v>0</v>
      </c>
      <c r="U215" s="494">
        <v>0</v>
      </c>
      <c r="V215" s="494">
        <v>0</v>
      </c>
      <c r="W215" s="494">
        <v>0</v>
      </c>
      <c r="X215" s="494">
        <v>0</v>
      </c>
      <c r="Y215" s="494">
        <v>0</v>
      </c>
      <c r="Z215" s="494">
        <v>0</v>
      </c>
      <c r="AA215" s="494">
        <v>0</v>
      </c>
      <c r="AB215" s="494">
        <v>0</v>
      </c>
      <c r="AC215" s="494">
        <v>0</v>
      </c>
      <c r="AD215" s="494">
        <v>0</v>
      </c>
      <c r="AE215" s="494">
        <f t="shared" si="20"/>
        <v>0</v>
      </c>
      <c r="AF215" s="494">
        <f t="shared" si="20"/>
        <v>0</v>
      </c>
      <c r="AG215" s="494">
        <f t="shared" si="20"/>
        <v>0</v>
      </c>
    </row>
    <row r="216" spans="1:34" s="488" customFormat="1" ht="24" x14ac:dyDescent="0.35">
      <c r="A216" s="489" t="s">
        <v>321</v>
      </c>
      <c r="B216" s="490" t="s">
        <v>503</v>
      </c>
      <c r="C216" s="490"/>
      <c r="D216" s="491">
        <f>SUM(D217:D225)</f>
        <v>0</v>
      </c>
      <c r="E216" s="491">
        <f t="shared" ref="E216:AG216" si="33">SUM(E217:E225)</f>
        <v>0</v>
      </c>
      <c r="F216" s="492">
        <f t="shared" si="33"/>
        <v>-1132080.5</v>
      </c>
      <c r="G216" s="491">
        <f t="shared" si="33"/>
        <v>0</v>
      </c>
      <c r="H216" s="491">
        <f t="shared" si="33"/>
        <v>0</v>
      </c>
      <c r="I216" s="491">
        <f t="shared" si="33"/>
        <v>0</v>
      </c>
      <c r="J216" s="491">
        <f t="shared" si="33"/>
        <v>0</v>
      </c>
      <c r="K216" s="491">
        <f t="shared" si="33"/>
        <v>0</v>
      </c>
      <c r="L216" s="492">
        <f t="shared" si="33"/>
        <v>-308625.75</v>
      </c>
      <c r="M216" s="491">
        <f t="shared" si="33"/>
        <v>0</v>
      </c>
      <c r="N216" s="491">
        <f t="shared" si="33"/>
        <v>0</v>
      </c>
      <c r="O216" s="492">
        <f t="shared" si="33"/>
        <v>-510.83000000000004</v>
      </c>
      <c r="P216" s="491">
        <f t="shared" si="33"/>
        <v>0</v>
      </c>
      <c r="Q216" s="491">
        <f t="shared" si="33"/>
        <v>0</v>
      </c>
      <c r="R216" s="492">
        <f t="shared" si="33"/>
        <v>-985.86</v>
      </c>
      <c r="S216" s="491">
        <f t="shared" si="33"/>
        <v>0</v>
      </c>
      <c r="T216" s="491">
        <f t="shared" si="33"/>
        <v>0</v>
      </c>
      <c r="U216" s="491">
        <f t="shared" si="33"/>
        <v>0</v>
      </c>
      <c r="V216" s="491">
        <f t="shared" si="33"/>
        <v>0</v>
      </c>
      <c r="W216" s="491">
        <f t="shared" si="33"/>
        <v>0</v>
      </c>
      <c r="X216" s="491">
        <f t="shared" si="33"/>
        <v>0</v>
      </c>
      <c r="Y216" s="491">
        <f t="shared" si="33"/>
        <v>0</v>
      </c>
      <c r="Z216" s="491">
        <f t="shared" si="33"/>
        <v>0</v>
      </c>
      <c r="AA216" s="492">
        <f t="shared" si="33"/>
        <v>-974.56</v>
      </c>
      <c r="AB216" s="491">
        <f t="shared" si="33"/>
        <v>0</v>
      </c>
      <c r="AC216" s="491">
        <f t="shared" si="33"/>
        <v>0</v>
      </c>
      <c r="AD216" s="491">
        <f t="shared" si="33"/>
        <v>0</v>
      </c>
      <c r="AE216" s="491">
        <f t="shared" si="33"/>
        <v>0</v>
      </c>
      <c r="AF216" s="491">
        <f t="shared" si="33"/>
        <v>0</v>
      </c>
      <c r="AG216" s="492">
        <f t="shared" si="33"/>
        <v>-1443177.5</v>
      </c>
      <c r="AH216" s="506" t="b">
        <v>1</v>
      </c>
    </row>
    <row r="217" spans="1:34" x14ac:dyDescent="0.35">
      <c r="A217" s="482" t="s">
        <v>701</v>
      </c>
      <c r="B217" s="493" t="s">
        <v>503</v>
      </c>
      <c r="C217" s="493" t="s">
        <v>705</v>
      </c>
      <c r="D217" s="494">
        <v>0</v>
      </c>
      <c r="E217" s="494">
        <v>0</v>
      </c>
      <c r="F217" s="501">
        <v>-58.32</v>
      </c>
      <c r="G217" s="494">
        <v>0</v>
      </c>
      <c r="H217" s="494">
        <v>0</v>
      </c>
      <c r="I217" s="494">
        <v>0</v>
      </c>
      <c r="J217" s="494">
        <v>0</v>
      </c>
      <c r="K217" s="494">
        <v>0</v>
      </c>
      <c r="L217" s="501">
        <v>-74.900000000000006</v>
      </c>
      <c r="M217" s="494">
        <v>0</v>
      </c>
      <c r="N217" s="494">
        <v>0</v>
      </c>
      <c r="O217" s="501">
        <v>-315.27000000000004</v>
      </c>
      <c r="P217" s="494">
        <v>0</v>
      </c>
      <c r="Q217" s="494">
        <v>0</v>
      </c>
      <c r="R217" s="501">
        <v>-10.59</v>
      </c>
      <c r="S217" s="494">
        <v>0</v>
      </c>
      <c r="T217" s="494">
        <v>0</v>
      </c>
      <c r="U217" s="494">
        <v>0</v>
      </c>
      <c r="V217" s="494">
        <v>0</v>
      </c>
      <c r="W217" s="494">
        <v>0</v>
      </c>
      <c r="X217" s="494">
        <v>0</v>
      </c>
      <c r="Y217" s="494">
        <v>0</v>
      </c>
      <c r="Z217" s="494">
        <v>0</v>
      </c>
      <c r="AA217" s="501">
        <v>-31.19</v>
      </c>
      <c r="AB217" s="494">
        <v>0</v>
      </c>
      <c r="AC217" s="494">
        <v>0</v>
      </c>
      <c r="AD217" s="494">
        <v>0</v>
      </c>
      <c r="AE217" s="494">
        <f t="shared" si="20"/>
        <v>0</v>
      </c>
      <c r="AF217" s="494">
        <f t="shared" si="20"/>
        <v>0</v>
      </c>
      <c r="AG217" s="501">
        <f t="shared" si="20"/>
        <v>-490.27</v>
      </c>
    </row>
    <row r="218" spans="1:34" x14ac:dyDescent="0.35">
      <c r="A218" s="482" t="s">
        <v>700</v>
      </c>
      <c r="B218" s="493" t="s">
        <v>503</v>
      </c>
      <c r="C218" s="493" t="s">
        <v>707</v>
      </c>
      <c r="D218" s="494">
        <v>0</v>
      </c>
      <c r="E218" s="494">
        <v>0</v>
      </c>
      <c r="F218" s="501">
        <v>-7.59</v>
      </c>
      <c r="G218" s="494">
        <v>0</v>
      </c>
      <c r="H218" s="494">
        <v>0</v>
      </c>
      <c r="I218" s="494">
        <v>0</v>
      </c>
      <c r="J218" s="494">
        <v>0</v>
      </c>
      <c r="K218" s="494">
        <v>0</v>
      </c>
      <c r="L218" s="501">
        <v>-124.63</v>
      </c>
      <c r="M218" s="494">
        <v>0</v>
      </c>
      <c r="N218" s="494">
        <v>0</v>
      </c>
      <c r="O218" s="494">
        <v>0</v>
      </c>
      <c r="P218" s="494">
        <v>0</v>
      </c>
      <c r="Q218" s="494">
        <v>0</v>
      </c>
      <c r="R218" s="494">
        <v>0</v>
      </c>
      <c r="S218" s="494">
        <v>0</v>
      </c>
      <c r="T218" s="494">
        <v>0</v>
      </c>
      <c r="U218" s="494">
        <v>0</v>
      </c>
      <c r="V218" s="494">
        <v>0</v>
      </c>
      <c r="W218" s="494">
        <v>0</v>
      </c>
      <c r="X218" s="494">
        <v>0</v>
      </c>
      <c r="Y218" s="494">
        <v>0</v>
      </c>
      <c r="Z218" s="494">
        <v>0</v>
      </c>
      <c r="AA218" s="501">
        <v>-775.09999999999991</v>
      </c>
      <c r="AB218" s="494">
        <v>0</v>
      </c>
      <c r="AC218" s="494">
        <v>0</v>
      </c>
      <c r="AD218" s="494">
        <v>0</v>
      </c>
      <c r="AE218" s="494">
        <f t="shared" si="20"/>
        <v>0</v>
      </c>
      <c r="AF218" s="494">
        <f t="shared" si="20"/>
        <v>0</v>
      </c>
      <c r="AG218" s="501">
        <f t="shared" si="20"/>
        <v>-907.31999999999994</v>
      </c>
    </row>
    <row r="219" spans="1:34" x14ac:dyDescent="0.35">
      <c r="A219" s="482" t="s">
        <v>699</v>
      </c>
      <c r="B219" s="493" t="s">
        <v>503</v>
      </c>
      <c r="C219" s="493" t="s">
        <v>707</v>
      </c>
      <c r="D219" s="494">
        <v>0</v>
      </c>
      <c r="E219" s="494">
        <v>0</v>
      </c>
      <c r="F219" s="501">
        <v>-21.02</v>
      </c>
      <c r="G219" s="494">
        <v>0</v>
      </c>
      <c r="H219" s="494">
        <v>0</v>
      </c>
      <c r="I219" s="494">
        <v>0</v>
      </c>
      <c r="J219" s="494">
        <v>0</v>
      </c>
      <c r="K219" s="494">
        <v>0</v>
      </c>
      <c r="L219" s="501">
        <v>-1554.26</v>
      </c>
      <c r="M219" s="494">
        <v>0</v>
      </c>
      <c r="N219" s="494">
        <v>0</v>
      </c>
      <c r="O219" s="494">
        <v>0</v>
      </c>
      <c r="P219" s="494">
        <v>0</v>
      </c>
      <c r="Q219" s="494">
        <v>0</v>
      </c>
      <c r="R219" s="501">
        <v>-116.16</v>
      </c>
      <c r="S219" s="494">
        <v>0</v>
      </c>
      <c r="T219" s="494">
        <v>0</v>
      </c>
      <c r="U219" s="494">
        <v>0</v>
      </c>
      <c r="V219" s="494">
        <v>0</v>
      </c>
      <c r="W219" s="494">
        <v>0</v>
      </c>
      <c r="X219" s="494">
        <v>0</v>
      </c>
      <c r="Y219" s="494">
        <v>0</v>
      </c>
      <c r="Z219" s="494">
        <v>0</v>
      </c>
      <c r="AA219" s="501">
        <v>-139.29</v>
      </c>
      <c r="AB219" s="494">
        <v>0</v>
      </c>
      <c r="AC219" s="494">
        <v>0</v>
      </c>
      <c r="AD219" s="494">
        <v>0</v>
      </c>
      <c r="AE219" s="494">
        <f t="shared" si="20"/>
        <v>0</v>
      </c>
      <c r="AF219" s="494">
        <f t="shared" si="20"/>
        <v>0</v>
      </c>
      <c r="AG219" s="501">
        <f t="shared" si="20"/>
        <v>-1830.73</v>
      </c>
    </row>
    <row r="220" spans="1:34" x14ac:dyDescent="0.35">
      <c r="A220" s="482" t="s">
        <v>698</v>
      </c>
      <c r="B220" s="493" t="s">
        <v>503</v>
      </c>
      <c r="C220" s="493" t="s">
        <v>707</v>
      </c>
      <c r="D220" s="494">
        <v>0</v>
      </c>
      <c r="E220" s="494">
        <v>0</v>
      </c>
      <c r="F220" s="501">
        <v>-0.06</v>
      </c>
      <c r="G220" s="494">
        <v>0</v>
      </c>
      <c r="H220" s="494">
        <v>0</v>
      </c>
      <c r="I220" s="494">
        <v>0</v>
      </c>
      <c r="J220" s="494">
        <v>0</v>
      </c>
      <c r="K220" s="494">
        <v>0</v>
      </c>
      <c r="L220" s="501">
        <v>-1225.5</v>
      </c>
      <c r="M220" s="494">
        <v>0</v>
      </c>
      <c r="N220" s="494">
        <v>0</v>
      </c>
      <c r="O220" s="494">
        <v>0</v>
      </c>
      <c r="P220" s="494">
        <v>0</v>
      </c>
      <c r="Q220" s="494">
        <v>0</v>
      </c>
      <c r="R220" s="494">
        <v>0</v>
      </c>
      <c r="S220" s="494">
        <v>0</v>
      </c>
      <c r="T220" s="494">
        <v>0</v>
      </c>
      <c r="U220" s="494">
        <v>0</v>
      </c>
      <c r="V220" s="494">
        <v>0</v>
      </c>
      <c r="W220" s="494">
        <v>0</v>
      </c>
      <c r="X220" s="494">
        <v>0</v>
      </c>
      <c r="Y220" s="494">
        <v>0</v>
      </c>
      <c r="Z220" s="494">
        <v>0</v>
      </c>
      <c r="AA220" s="501">
        <v>-28.98</v>
      </c>
      <c r="AB220" s="494">
        <v>0</v>
      </c>
      <c r="AC220" s="494">
        <v>0</v>
      </c>
      <c r="AD220" s="494">
        <v>0</v>
      </c>
      <c r="AE220" s="494">
        <f t="shared" si="20"/>
        <v>0</v>
      </c>
      <c r="AF220" s="494">
        <f t="shared" si="20"/>
        <v>0</v>
      </c>
      <c r="AG220" s="501">
        <f t="shared" si="20"/>
        <v>-1254.54</v>
      </c>
    </row>
    <row r="221" spans="1:34" x14ac:dyDescent="0.35">
      <c r="A221" s="482" t="s">
        <v>697</v>
      </c>
      <c r="B221" s="493" t="s">
        <v>503</v>
      </c>
      <c r="C221" s="493" t="s">
        <v>707</v>
      </c>
      <c r="D221" s="494">
        <v>0</v>
      </c>
      <c r="E221" s="494">
        <v>0</v>
      </c>
      <c r="F221" s="501">
        <v>-171.22</v>
      </c>
      <c r="G221" s="494">
        <v>0</v>
      </c>
      <c r="H221" s="494">
        <v>0</v>
      </c>
      <c r="I221" s="494">
        <v>0</v>
      </c>
      <c r="J221" s="494">
        <v>0</v>
      </c>
      <c r="K221" s="494">
        <v>0</v>
      </c>
      <c r="L221" s="501">
        <v>-6175.34</v>
      </c>
      <c r="M221" s="494">
        <v>0</v>
      </c>
      <c r="N221" s="494">
        <v>0</v>
      </c>
      <c r="O221" s="501">
        <v>-195.56</v>
      </c>
      <c r="P221" s="494">
        <v>0</v>
      </c>
      <c r="Q221" s="494">
        <v>0</v>
      </c>
      <c r="R221" s="501">
        <v>-779.95</v>
      </c>
      <c r="S221" s="494">
        <v>0</v>
      </c>
      <c r="T221" s="494">
        <v>0</v>
      </c>
      <c r="U221" s="494">
        <v>0</v>
      </c>
      <c r="V221" s="494">
        <v>0</v>
      </c>
      <c r="W221" s="494">
        <v>0</v>
      </c>
      <c r="X221" s="494">
        <v>0</v>
      </c>
      <c r="Y221" s="494">
        <v>0</v>
      </c>
      <c r="Z221" s="494">
        <v>0</v>
      </c>
      <c r="AA221" s="494">
        <v>0</v>
      </c>
      <c r="AB221" s="494">
        <v>0</v>
      </c>
      <c r="AC221" s="494">
        <v>0</v>
      </c>
      <c r="AD221" s="494">
        <v>0</v>
      </c>
      <c r="AE221" s="494">
        <f t="shared" ref="AE221:AG225" si="34">SUM(A221,D221,G221,J221,M221,P221,S221,V221,Y221,AB221)</f>
        <v>0</v>
      </c>
      <c r="AF221" s="494">
        <f t="shared" si="34"/>
        <v>0</v>
      </c>
      <c r="AG221" s="501">
        <f t="shared" si="34"/>
        <v>-7322.0700000000006</v>
      </c>
    </row>
    <row r="222" spans="1:34" x14ac:dyDescent="0.35">
      <c r="A222" s="482" t="s">
        <v>696</v>
      </c>
      <c r="B222" s="493" t="s">
        <v>503</v>
      </c>
      <c r="C222" s="493" t="s">
        <v>707</v>
      </c>
      <c r="D222" s="494">
        <v>0</v>
      </c>
      <c r="E222" s="494">
        <v>0</v>
      </c>
      <c r="F222" s="501">
        <v>-401.19</v>
      </c>
      <c r="G222" s="494">
        <v>0</v>
      </c>
      <c r="H222" s="494">
        <v>0</v>
      </c>
      <c r="I222" s="494">
        <v>0</v>
      </c>
      <c r="J222" s="494">
        <v>0</v>
      </c>
      <c r="K222" s="494">
        <v>0</v>
      </c>
      <c r="L222" s="501">
        <v>-18822.5</v>
      </c>
      <c r="M222" s="494">
        <v>0</v>
      </c>
      <c r="N222" s="494">
        <v>0</v>
      </c>
      <c r="O222" s="494">
        <v>0</v>
      </c>
      <c r="P222" s="494">
        <v>0</v>
      </c>
      <c r="Q222" s="494">
        <v>0</v>
      </c>
      <c r="R222" s="501">
        <v>-79.16</v>
      </c>
      <c r="S222" s="494">
        <v>0</v>
      </c>
      <c r="T222" s="494">
        <v>0</v>
      </c>
      <c r="U222" s="494">
        <v>0</v>
      </c>
      <c r="V222" s="494">
        <v>0</v>
      </c>
      <c r="W222" s="494">
        <v>0</v>
      </c>
      <c r="X222" s="494">
        <v>0</v>
      </c>
      <c r="Y222" s="494">
        <v>0</v>
      </c>
      <c r="Z222" s="494">
        <v>0</v>
      </c>
      <c r="AA222" s="494">
        <v>0</v>
      </c>
      <c r="AB222" s="494">
        <v>0</v>
      </c>
      <c r="AC222" s="494">
        <v>0</v>
      </c>
      <c r="AD222" s="494">
        <v>0</v>
      </c>
      <c r="AE222" s="494">
        <f t="shared" si="34"/>
        <v>0</v>
      </c>
      <c r="AF222" s="494">
        <f t="shared" si="34"/>
        <v>0</v>
      </c>
      <c r="AG222" s="501">
        <f t="shared" si="34"/>
        <v>-19302.849999999999</v>
      </c>
    </row>
    <row r="223" spans="1:34" x14ac:dyDescent="0.35">
      <c r="A223" s="482" t="s">
        <v>695</v>
      </c>
      <c r="B223" s="493" t="s">
        <v>503</v>
      </c>
      <c r="C223" s="493" t="s">
        <v>707</v>
      </c>
      <c r="D223" s="494">
        <v>0</v>
      </c>
      <c r="E223" s="494">
        <v>0</v>
      </c>
      <c r="F223" s="501">
        <v>-6701.87</v>
      </c>
      <c r="G223" s="494">
        <v>0</v>
      </c>
      <c r="H223" s="494">
        <v>0</v>
      </c>
      <c r="I223" s="494">
        <v>0</v>
      </c>
      <c r="J223" s="494">
        <v>0</v>
      </c>
      <c r="K223" s="494">
        <v>0</v>
      </c>
      <c r="L223" s="501">
        <v>-34455.43</v>
      </c>
      <c r="M223" s="494">
        <v>0</v>
      </c>
      <c r="N223" s="494">
        <v>0</v>
      </c>
      <c r="O223" s="494">
        <v>0</v>
      </c>
      <c r="P223" s="494">
        <v>0</v>
      </c>
      <c r="Q223" s="494">
        <v>0</v>
      </c>
      <c r="R223" s="494">
        <v>0</v>
      </c>
      <c r="S223" s="494">
        <v>0</v>
      </c>
      <c r="T223" s="494">
        <v>0</v>
      </c>
      <c r="U223" s="494">
        <v>0</v>
      </c>
      <c r="V223" s="494">
        <v>0</v>
      </c>
      <c r="W223" s="494">
        <v>0</v>
      </c>
      <c r="X223" s="494">
        <v>0</v>
      </c>
      <c r="Y223" s="494">
        <v>0</v>
      </c>
      <c r="Z223" s="494">
        <v>0</v>
      </c>
      <c r="AA223" s="494">
        <v>0</v>
      </c>
      <c r="AB223" s="494">
        <v>0</v>
      </c>
      <c r="AC223" s="494">
        <v>0</v>
      </c>
      <c r="AD223" s="494">
        <v>0</v>
      </c>
      <c r="AE223" s="494">
        <f t="shared" si="34"/>
        <v>0</v>
      </c>
      <c r="AF223" s="494">
        <f t="shared" si="34"/>
        <v>0</v>
      </c>
      <c r="AG223" s="501">
        <f t="shared" si="34"/>
        <v>-41157.300000000003</v>
      </c>
    </row>
    <row r="224" spans="1:34" x14ac:dyDescent="0.35">
      <c r="A224" s="482" t="s">
        <v>694</v>
      </c>
      <c r="B224" s="493" t="s">
        <v>503</v>
      </c>
      <c r="C224" s="493" t="s">
        <v>707</v>
      </c>
      <c r="D224" s="494">
        <v>0</v>
      </c>
      <c r="E224" s="494">
        <v>0</v>
      </c>
      <c r="F224" s="501">
        <v>-1124719.23</v>
      </c>
      <c r="G224" s="494">
        <v>0</v>
      </c>
      <c r="H224" s="494">
        <v>0</v>
      </c>
      <c r="I224" s="494">
        <v>0</v>
      </c>
      <c r="J224" s="494">
        <v>0</v>
      </c>
      <c r="K224" s="494">
        <v>0</v>
      </c>
      <c r="L224" s="501">
        <v>-246193.19</v>
      </c>
      <c r="M224" s="494">
        <v>0</v>
      </c>
      <c r="N224" s="494">
        <v>0</v>
      </c>
      <c r="O224" s="494">
        <v>0</v>
      </c>
      <c r="P224" s="494">
        <v>0</v>
      </c>
      <c r="Q224" s="494">
        <v>0</v>
      </c>
      <c r="R224" s="494">
        <v>0</v>
      </c>
      <c r="S224" s="494">
        <v>0</v>
      </c>
      <c r="T224" s="494">
        <v>0</v>
      </c>
      <c r="U224" s="494">
        <v>0</v>
      </c>
      <c r="V224" s="494">
        <v>0</v>
      </c>
      <c r="W224" s="494">
        <v>0</v>
      </c>
      <c r="X224" s="494">
        <v>0</v>
      </c>
      <c r="Y224" s="494">
        <v>0</v>
      </c>
      <c r="Z224" s="494">
        <v>0</v>
      </c>
      <c r="AA224" s="494">
        <v>0</v>
      </c>
      <c r="AB224" s="494">
        <v>0</v>
      </c>
      <c r="AC224" s="494">
        <v>0</v>
      </c>
      <c r="AD224" s="494">
        <v>0</v>
      </c>
      <c r="AE224" s="494">
        <f t="shared" si="34"/>
        <v>0</v>
      </c>
      <c r="AF224" s="494">
        <f t="shared" si="34"/>
        <v>0</v>
      </c>
      <c r="AG224" s="501">
        <f t="shared" si="34"/>
        <v>-1370912.42</v>
      </c>
    </row>
    <row r="225" spans="1:34" x14ac:dyDescent="0.35">
      <c r="A225" s="482" t="s">
        <v>693</v>
      </c>
      <c r="B225" s="493" t="s">
        <v>503</v>
      </c>
      <c r="C225" s="493" t="s">
        <v>707</v>
      </c>
      <c r="D225" s="494">
        <v>0</v>
      </c>
      <c r="E225" s="494">
        <v>0</v>
      </c>
      <c r="F225" s="494">
        <v>0</v>
      </c>
      <c r="G225" s="494">
        <v>0</v>
      </c>
      <c r="H225" s="494">
        <v>0</v>
      </c>
      <c r="I225" s="494">
        <v>0</v>
      </c>
      <c r="J225" s="494">
        <v>0</v>
      </c>
      <c r="K225" s="494">
        <v>0</v>
      </c>
      <c r="L225" s="494"/>
      <c r="M225" s="494">
        <v>0</v>
      </c>
      <c r="N225" s="494">
        <v>0</v>
      </c>
      <c r="O225" s="494">
        <v>0</v>
      </c>
      <c r="P225" s="494">
        <v>0</v>
      </c>
      <c r="Q225" s="494">
        <v>0</v>
      </c>
      <c r="R225" s="494">
        <v>0</v>
      </c>
      <c r="S225" s="494">
        <v>0</v>
      </c>
      <c r="T225" s="494">
        <v>0</v>
      </c>
      <c r="U225" s="494">
        <v>0</v>
      </c>
      <c r="V225" s="494">
        <v>0</v>
      </c>
      <c r="W225" s="494">
        <v>0</v>
      </c>
      <c r="X225" s="494">
        <v>0</v>
      </c>
      <c r="Y225" s="494">
        <v>0</v>
      </c>
      <c r="Z225" s="494">
        <v>0</v>
      </c>
      <c r="AA225" s="494">
        <v>0</v>
      </c>
      <c r="AB225" s="494">
        <v>0</v>
      </c>
      <c r="AC225" s="494">
        <v>0</v>
      </c>
      <c r="AD225" s="494">
        <v>0</v>
      </c>
      <c r="AE225" s="494">
        <f t="shared" si="34"/>
        <v>0</v>
      </c>
      <c r="AF225" s="494">
        <f t="shared" si="34"/>
        <v>0</v>
      </c>
      <c r="AG225" s="494">
        <f t="shared" si="34"/>
        <v>0</v>
      </c>
    </row>
    <row r="226" spans="1:34" x14ac:dyDescent="0.35">
      <c r="R226" s="494"/>
      <c r="U226" s="494"/>
      <c r="X226" s="494"/>
    </row>
    <row r="228" spans="1:34" s="488" customFormat="1" ht="24" x14ac:dyDescent="0.35">
      <c r="A228" s="484" t="s">
        <v>352</v>
      </c>
      <c r="B228" s="485" t="s">
        <v>504</v>
      </c>
      <c r="C228" s="485"/>
      <c r="D228" s="486">
        <f>SUM(D229:D237)</f>
        <v>18871653.02</v>
      </c>
      <c r="E228" s="486">
        <f t="shared" ref="E228:AG228" si="35">SUM(E229:E237)</f>
        <v>0</v>
      </c>
      <c r="F228" s="486">
        <f t="shared" si="35"/>
        <v>0</v>
      </c>
      <c r="G228" s="502">
        <f t="shared" si="35"/>
        <v>987091.25</v>
      </c>
      <c r="H228" s="486">
        <f t="shared" si="35"/>
        <v>0</v>
      </c>
      <c r="I228" s="486">
        <f t="shared" si="35"/>
        <v>0</v>
      </c>
      <c r="J228" s="486">
        <f t="shared" si="35"/>
        <v>0</v>
      </c>
      <c r="K228" s="486">
        <f t="shared" si="35"/>
        <v>0</v>
      </c>
      <c r="L228" s="486">
        <f t="shared" si="35"/>
        <v>0</v>
      </c>
      <c r="M228" s="486">
        <f t="shared" si="35"/>
        <v>4176559.8</v>
      </c>
      <c r="N228" s="486">
        <f t="shared" si="35"/>
        <v>0</v>
      </c>
      <c r="O228" s="486">
        <f t="shared" si="35"/>
        <v>0</v>
      </c>
      <c r="P228" s="486">
        <f t="shared" si="35"/>
        <v>53272.85</v>
      </c>
      <c r="Q228" s="486">
        <f t="shared" si="35"/>
        <v>0</v>
      </c>
      <c r="R228" s="486">
        <f t="shared" si="35"/>
        <v>0</v>
      </c>
      <c r="S228" s="486">
        <f t="shared" si="35"/>
        <v>0</v>
      </c>
      <c r="T228" s="486">
        <f t="shared" si="35"/>
        <v>0</v>
      </c>
      <c r="U228" s="486">
        <f t="shared" si="35"/>
        <v>0</v>
      </c>
      <c r="V228" s="486">
        <f t="shared" si="35"/>
        <v>0</v>
      </c>
      <c r="W228" s="486">
        <f t="shared" si="35"/>
        <v>0</v>
      </c>
      <c r="X228" s="486">
        <f t="shared" si="35"/>
        <v>0</v>
      </c>
      <c r="Y228" s="486">
        <f t="shared" si="35"/>
        <v>0</v>
      </c>
      <c r="Z228" s="486">
        <f t="shared" si="35"/>
        <v>0</v>
      </c>
      <c r="AA228" s="486">
        <f t="shared" si="35"/>
        <v>0</v>
      </c>
      <c r="AB228" s="486">
        <f t="shared" si="35"/>
        <v>0</v>
      </c>
      <c r="AC228" s="486">
        <f t="shared" si="35"/>
        <v>0</v>
      </c>
      <c r="AD228" s="486">
        <f t="shared" si="35"/>
        <v>0</v>
      </c>
      <c r="AE228" s="486">
        <f t="shared" si="35"/>
        <v>24088576.920000002</v>
      </c>
      <c r="AF228" s="486">
        <f t="shared" si="35"/>
        <v>0</v>
      </c>
      <c r="AG228" s="486">
        <f t="shared" si="35"/>
        <v>0</v>
      </c>
      <c r="AH228" s="488" t="b">
        <v>1</v>
      </c>
    </row>
    <row r="229" spans="1:34" x14ac:dyDescent="0.35">
      <c r="A229" s="482" t="s">
        <v>701</v>
      </c>
      <c r="B229" s="493" t="s">
        <v>504</v>
      </c>
      <c r="C229" s="493" t="s">
        <v>705</v>
      </c>
      <c r="D229" s="501">
        <v>17667092.52</v>
      </c>
      <c r="E229" s="495">
        <v>0</v>
      </c>
      <c r="F229" s="495">
        <v>0</v>
      </c>
      <c r="G229" s="496">
        <v>987091.25</v>
      </c>
      <c r="H229" s="495">
        <v>0</v>
      </c>
      <c r="I229" s="495">
        <v>0</v>
      </c>
      <c r="J229" s="495">
        <v>0</v>
      </c>
      <c r="K229" s="495">
        <v>0</v>
      </c>
      <c r="L229" s="495">
        <v>0</v>
      </c>
      <c r="M229" s="494">
        <v>4176559.8</v>
      </c>
      <c r="N229" s="495">
        <v>0</v>
      </c>
      <c r="O229" s="495">
        <v>0</v>
      </c>
      <c r="P229" s="494">
        <v>53272.85</v>
      </c>
      <c r="Q229" s="495">
        <v>0</v>
      </c>
      <c r="R229" s="495">
        <v>0</v>
      </c>
      <c r="S229" s="495">
        <v>0</v>
      </c>
      <c r="T229" s="495">
        <v>0</v>
      </c>
      <c r="U229" s="495">
        <v>0</v>
      </c>
      <c r="V229" s="495">
        <v>0</v>
      </c>
      <c r="W229" s="495">
        <v>0</v>
      </c>
      <c r="X229" s="495">
        <v>0</v>
      </c>
      <c r="Y229" s="495">
        <v>0</v>
      </c>
      <c r="Z229" s="495">
        <v>0</v>
      </c>
      <c r="AA229" s="495">
        <v>0</v>
      </c>
      <c r="AB229" s="495">
        <v>0</v>
      </c>
      <c r="AC229" s="495">
        <v>0</v>
      </c>
      <c r="AD229" s="495">
        <v>0</v>
      </c>
      <c r="AE229" s="494">
        <f t="shared" ref="AE229:AG270" si="36">SUM(A229,D229,G229,J229,M229,P229,S229,V229,Y229,AB229)</f>
        <v>22884016.420000002</v>
      </c>
      <c r="AF229" s="495">
        <f t="shared" si="36"/>
        <v>0</v>
      </c>
      <c r="AG229" s="495">
        <f t="shared" si="36"/>
        <v>0</v>
      </c>
    </row>
    <row r="230" spans="1:34" x14ac:dyDescent="0.35">
      <c r="A230" s="482" t="s">
        <v>700</v>
      </c>
      <c r="B230" s="493" t="s">
        <v>504</v>
      </c>
      <c r="C230" s="493" t="s">
        <v>707</v>
      </c>
      <c r="D230" s="494">
        <v>894120.5</v>
      </c>
      <c r="E230" s="495">
        <v>0</v>
      </c>
      <c r="F230" s="495">
        <v>0</v>
      </c>
      <c r="G230" s="495">
        <v>0</v>
      </c>
      <c r="H230" s="495">
        <v>0</v>
      </c>
      <c r="I230" s="495">
        <v>0</v>
      </c>
      <c r="J230" s="495">
        <v>0</v>
      </c>
      <c r="K230" s="495">
        <v>0</v>
      </c>
      <c r="L230" s="495">
        <v>0</v>
      </c>
      <c r="M230" s="495">
        <v>0</v>
      </c>
      <c r="N230" s="495">
        <v>0</v>
      </c>
      <c r="O230" s="495">
        <v>0</v>
      </c>
      <c r="P230" s="495">
        <v>0</v>
      </c>
      <c r="Q230" s="495">
        <v>0</v>
      </c>
      <c r="R230" s="495">
        <v>0</v>
      </c>
      <c r="S230" s="495">
        <v>0</v>
      </c>
      <c r="T230" s="495">
        <v>0</v>
      </c>
      <c r="U230" s="495">
        <v>0</v>
      </c>
      <c r="V230" s="495">
        <v>0</v>
      </c>
      <c r="W230" s="495">
        <v>0</v>
      </c>
      <c r="X230" s="495">
        <v>0</v>
      </c>
      <c r="Y230" s="495">
        <v>0</v>
      </c>
      <c r="Z230" s="495">
        <v>0</v>
      </c>
      <c r="AA230" s="495">
        <v>0</v>
      </c>
      <c r="AB230" s="495">
        <v>0</v>
      </c>
      <c r="AC230" s="495">
        <v>0</v>
      </c>
      <c r="AD230" s="495">
        <v>0</v>
      </c>
      <c r="AE230" s="494">
        <f t="shared" si="36"/>
        <v>894120.5</v>
      </c>
      <c r="AF230" s="495">
        <f t="shared" si="36"/>
        <v>0</v>
      </c>
      <c r="AG230" s="495">
        <f t="shared" si="36"/>
        <v>0</v>
      </c>
    </row>
    <row r="231" spans="1:34" x14ac:dyDescent="0.35">
      <c r="A231" s="482" t="s">
        <v>699</v>
      </c>
      <c r="B231" s="493" t="s">
        <v>504</v>
      </c>
      <c r="C231" s="493" t="s">
        <v>707</v>
      </c>
      <c r="D231" s="494">
        <v>0</v>
      </c>
      <c r="E231" s="495">
        <v>0</v>
      </c>
      <c r="F231" s="495">
        <v>0</v>
      </c>
      <c r="G231" s="495">
        <v>0</v>
      </c>
      <c r="H231" s="495">
        <v>0</v>
      </c>
      <c r="I231" s="495">
        <v>0</v>
      </c>
      <c r="J231" s="495">
        <v>0</v>
      </c>
      <c r="K231" s="495">
        <v>0</v>
      </c>
      <c r="L231" s="495">
        <v>0</v>
      </c>
      <c r="M231" s="495">
        <v>0</v>
      </c>
      <c r="N231" s="495">
        <v>0</v>
      </c>
      <c r="O231" s="495">
        <v>0</v>
      </c>
      <c r="P231" s="495">
        <v>0</v>
      </c>
      <c r="Q231" s="495">
        <v>0</v>
      </c>
      <c r="R231" s="495">
        <v>0</v>
      </c>
      <c r="S231" s="495">
        <v>0</v>
      </c>
      <c r="T231" s="495">
        <v>0</v>
      </c>
      <c r="U231" s="495">
        <v>0</v>
      </c>
      <c r="V231" s="495">
        <v>0</v>
      </c>
      <c r="W231" s="495">
        <v>0</v>
      </c>
      <c r="X231" s="495">
        <v>0</v>
      </c>
      <c r="Y231" s="495">
        <v>0</v>
      </c>
      <c r="Z231" s="495">
        <v>0</v>
      </c>
      <c r="AA231" s="495">
        <v>0</v>
      </c>
      <c r="AB231" s="495">
        <v>0</v>
      </c>
      <c r="AC231" s="495">
        <v>0</v>
      </c>
      <c r="AD231" s="495">
        <v>0</v>
      </c>
      <c r="AE231" s="494">
        <f t="shared" si="36"/>
        <v>0</v>
      </c>
      <c r="AF231" s="495">
        <f t="shared" si="36"/>
        <v>0</v>
      </c>
      <c r="AG231" s="495">
        <f t="shared" si="36"/>
        <v>0</v>
      </c>
    </row>
    <row r="232" spans="1:34" x14ac:dyDescent="0.35">
      <c r="A232" s="482" t="s">
        <v>698</v>
      </c>
      <c r="B232" s="493" t="s">
        <v>504</v>
      </c>
      <c r="C232" s="493" t="s">
        <v>707</v>
      </c>
      <c r="D232" s="494">
        <v>310440</v>
      </c>
      <c r="E232" s="495">
        <v>0</v>
      </c>
      <c r="F232" s="495">
        <v>0</v>
      </c>
      <c r="G232" s="495">
        <v>0</v>
      </c>
      <c r="H232" s="495">
        <v>0</v>
      </c>
      <c r="I232" s="495">
        <v>0</v>
      </c>
      <c r="J232" s="495">
        <v>0</v>
      </c>
      <c r="K232" s="495">
        <v>0</v>
      </c>
      <c r="L232" s="495">
        <v>0</v>
      </c>
      <c r="M232" s="495">
        <v>0</v>
      </c>
      <c r="N232" s="495">
        <v>0</v>
      </c>
      <c r="O232" s="495">
        <v>0</v>
      </c>
      <c r="P232" s="495">
        <v>0</v>
      </c>
      <c r="Q232" s="495">
        <v>0</v>
      </c>
      <c r="R232" s="495">
        <v>0</v>
      </c>
      <c r="S232" s="495">
        <v>0</v>
      </c>
      <c r="T232" s="495">
        <v>0</v>
      </c>
      <c r="U232" s="495">
        <v>0</v>
      </c>
      <c r="V232" s="495">
        <v>0</v>
      </c>
      <c r="W232" s="495">
        <v>0</v>
      </c>
      <c r="X232" s="495">
        <v>0</v>
      </c>
      <c r="Y232" s="495">
        <v>0</v>
      </c>
      <c r="Z232" s="495">
        <v>0</v>
      </c>
      <c r="AA232" s="495">
        <v>0</v>
      </c>
      <c r="AB232" s="495">
        <v>0</v>
      </c>
      <c r="AC232" s="495">
        <v>0</v>
      </c>
      <c r="AD232" s="495">
        <v>0</v>
      </c>
      <c r="AE232" s="494">
        <f t="shared" si="36"/>
        <v>310440</v>
      </c>
      <c r="AF232" s="495">
        <f t="shared" si="36"/>
        <v>0</v>
      </c>
      <c r="AG232" s="495">
        <f t="shared" si="36"/>
        <v>0</v>
      </c>
    </row>
    <row r="233" spans="1:34" x14ac:dyDescent="0.35">
      <c r="A233" s="482" t="s">
        <v>697</v>
      </c>
      <c r="B233" s="493" t="s">
        <v>504</v>
      </c>
      <c r="C233" s="493" t="s">
        <v>707</v>
      </c>
      <c r="D233" s="494">
        <v>0</v>
      </c>
      <c r="E233" s="495">
        <v>0</v>
      </c>
      <c r="F233" s="495">
        <v>0</v>
      </c>
      <c r="G233" s="495">
        <v>0</v>
      </c>
      <c r="H233" s="495">
        <v>0</v>
      </c>
      <c r="I233" s="495">
        <v>0</v>
      </c>
      <c r="J233" s="495">
        <v>0</v>
      </c>
      <c r="K233" s="495">
        <v>0</v>
      </c>
      <c r="L233" s="495">
        <v>0</v>
      </c>
      <c r="M233" s="495">
        <v>0</v>
      </c>
      <c r="N233" s="495">
        <v>0</v>
      </c>
      <c r="O233" s="495">
        <v>0</v>
      </c>
      <c r="P233" s="495">
        <v>0</v>
      </c>
      <c r="Q233" s="495">
        <v>0</v>
      </c>
      <c r="R233" s="495">
        <v>0</v>
      </c>
      <c r="S233" s="495">
        <v>0</v>
      </c>
      <c r="T233" s="495">
        <v>0</v>
      </c>
      <c r="U233" s="495">
        <v>0</v>
      </c>
      <c r="V233" s="495">
        <v>0</v>
      </c>
      <c r="W233" s="495">
        <v>0</v>
      </c>
      <c r="X233" s="495">
        <v>0</v>
      </c>
      <c r="Y233" s="495">
        <v>0</v>
      </c>
      <c r="Z233" s="495">
        <v>0</v>
      </c>
      <c r="AA233" s="495">
        <v>0</v>
      </c>
      <c r="AB233" s="495">
        <v>0</v>
      </c>
      <c r="AC233" s="495">
        <v>0</v>
      </c>
      <c r="AD233" s="495">
        <v>0</v>
      </c>
      <c r="AE233" s="495">
        <f t="shared" si="36"/>
        <v>0</v>
      </c>
      <c r="AF233" s="495">
        <f t="shared" si="36"/>
        <v>0</v>
      </c>
      <c r="AG233" s="495">
        <f t="shared" si="36"/>
        <v>0</v>
      </c>
    </row>
    <row r="234" spans="1:34" x14ac:dyDescent="0.35">
      <c r="A234" s="482" t="s">
        <v>696</v>
      </c>
      <c r="B234" s="493" t="s">
        <v>504</v>
      </c>
      <c r="C234" s="493" t="s">
        <v>707</v>
      </c>
      <c r="D234" s="494">
        <v>0</v>
      </c>
      <c r="E234" s="495">
        <v>0</v>
      </c>
      <c r="F234" s="495">
        <v>0</v>
      </c>
      <c r="G234" s="495">
        <v>0</v>
      </c>
      <c r="H234" s="495">
        <v>0</v>
      </c>
      <c r="I234" s="495">
        <v>0</v>
      </c>
      <c r="J234" s="495">
        <v>0</v>
      </c>
      <c r="K234" s="495">
        <v>0</v>
      </c>
      <c r="L234" s="495">
        <v>0</v>
      </c>
      <c r="M234" s="495">
        <v>0</v>
      </c>
      <c r="N234" s="495">
        <v>0</v>
      </c>
      <c r="O234" s="495">
        <v>0</v>
      </c>
      <c r="P234" s="495">
        <v>0</v>
      </c>
      <c r="Q234" s="495">
        <v>0</v>
      </c>
      <c r="R234" s="495">
        <v>0</v>
      </c>
      <c r="S234" s="495">
        <v>0</v>
      </c>
      <c r="T234" s="495">
        <v>0</v>
      </c>
      <c r="U234" s="495">
        <v>0</v>
      </c>
      <c r="V234" s="495">
        <v>0</v>
      </c>
      <c r="W234" s="495">
        <v>0</v>
      </c>
      <c r="X234" s="495">
        <v>0</v>
      </c>
      <c r="Y234" s="495">
        <v>0</v>
      </c>
      <c r="Z234" s="495">
        <v>0</v>
      </c>
      <c r="AA234" s="495">
        <v>0</v>
      </c>
      <c r="AB234" s="495">
        <v>0</v>
      </c>
      <c r="AC234" s="495">
        <v>0</v>
      </c>
      <c r="AD234" s="495">
        <v>0</v>
      </c>
      <c r="AE234" s="495">
        <f t="shared" si="36"/>
        <v>0</v>
      </c>
      <c r="AF234" s="495">
        <f t="shared" si="36"/>
        <v>0</v>
      </c>
      <c r="AG234" s="495">
        <f t="shared" si="36"/>
        <v>0</v>
      </c>
    </row>
    <row r="235" spans="1:34" x14ac:dyDescent="0.35">
      <c r="A235" s="482" t="s">
        <v>695</v>
      </c>
      <c r="B235" s="493" t="s">
        <v>504</v>
      </c>
      <c r="C235" s="493" t="s">
        <v>707</v>
      </c>
      <c r="D235" s="494">
        <v>0</v>
      </c>
      <c r="E235" s="495">
        <v>0</v>
      </c>
      <c r="F235" s="495">
        <v>0</v>
      </c>
      <c r="G235" s="495">
        <v>0</v>
      </c>
      <c r="H235" s="495">
        <v>0</v>
      </c>
      <c r="I235" s="495">
        <v>0</v>
      </c>
      <c r="J235" s="495">
        <v>0</v>
      </c>
      <c r="K235" s="495">
        <v>0</v>
      </c>
      <c r="L235" s="495">
        <v>0</v>
      </c>
      <c r="M235" s="495">
        <v>0</v>
      </c>
      <c r="N235" s="495">
        <v>0</v>
      </c>
      <c r="O235" s="495">
        <v>0</v>
      </c>
      <c r="P235" s="495">
        <v>0</v>
      </c>
      <c r="Q235" s="495">
        <v>0</v>
      </c>
      <c r="R235" s="495">
        <v>0</v>
      </c>
      <c r="S235" s="495">
        <v>0</v>
      </c>
      <c r="T235" s="495">
        <v>0</v>
      </c>
      <c r="U235" s="495">
        <v>0</v>
      </c>
      <c r="V235" s="495">
        <v>0</v>
      </c>
      <c r="W235" s="495">
        <v>0</v>
      </c>
      <c r="X235" s="495">
        <v>0</v>
      </c>
      <c r="Y235" s="495">
        <v>0</v>
      </c>
      <c r="Z235" s="495">
        <v>0</v>
      </c>
      <c r="AA235" s="495">
        <v>0</v>
      </c>
      <c r="AB235" s="495">
        <v>0</v>
      </c>
      <c r="AC235" s="495">
        <v>0</v>
      </c>
      <c r="AD235" s="495">
        <v>0</v>
      </c>
      <c r="AE235" s="495">
        <f t="shared" si="36"/>
        <v>0</v>
      </c>
      <c r="AF235" s="495">
        <f t="shared" si="36"/>
        <v>0</v>
      </c>
      <c r="AG235" s="495">
        <f t="shared" si="36"/>
        <v>0</v>
      </c>
    </row>
    <row r="236" spans="1:34" x14ac:dyDescent="0.35">
      <c r="A236" s="482" t="s">
        <v>694</v>
      </c>
      <c r="B236" s="493" t="s">
        <v>504</v>
      </c>
      <c r="C236" s="493" t="s">
        <v>707</v>
      </c>
      <c r="D236" s="494">
        <v>0</v>
      </c>
      <c r="E236" s="495">
        <v>0</v>
      </c>
      <c r="F236" s="495">
        <v>0</v>
      </c>
      <c r="G236" s="495">
        <v>0</v>
      </c>
      <c r="H236" s="495">
        <v>0</v>
      </c>
      <c r="I236" s="495">
        <v>0</v>
      </c>
      <c r="J236" s="495">
        <v>0</v>
      </c>
      <c r="K236" s="495">
        <v>0</v>
      </c>
      <c r="L236" s="495">
        <v>0</v>
      </c>
      <c r="M236" s="495">
        <v>0</v>
      </c>
      <c r="N236" s="495">
        <v>0</v>
      </c>
      <c r="O236" s="495">
        <v>0</v>
      </c>
      <c r="P236" s="495">
        <v>0</v>
      </c>
      <c r="Q236" s="495">
        <v>0</v>
      </c>
      <c r="R236" s="495">
        <v>0</v>
      </c>
      <c r="S236" s="495">
        <v>0</v>
      </c>
      <c r="T236" s="495">
        <v>0</v>
      </c>
      <c r="U236" s="495">
        <v>0</v>
      </c>
      <c r="V236" s="495">
        <v>0</v>
      </c>
      <c r="W236" s="495">
        <v>0</v>
      </c>
      <c r="X236" s="495">
        <v>0</v>
      </c>
      <c r="Y236" s="495">
        <v>0</v>
      </c>
      <c r="Z236" s="495">
        <v>0</v>
      </c>
      <c r="AA236" s="495">
        <v>0</v>
      </c>
      <c r="AB236" s="495">
        <v>0</v>
      </c>
      <c r="AC236" s="495">
        <v>0</v>
      </c>
      <c r="AD236" s="495">
        <v>0</v>
      </c>
      <c r="AE236" s="495">
        <f t="shared" si="36"/>
        <v>0</v>
      </c>
      <c r="AF236" s="495">
        <f t="shared" si="36"/>
        <v>0</v>
      </c>
      <c r="AG236" s="495">
        <f t="shared" si="36"/>
        <v>0</v>
      </c>
    </row>
    <row r="237" spans="1:34" x14ac:dyDescent="0.35">
      <c r="A237" s="482" t="s">
        <v>693</v>
      </c>
      <c r="B237" s="493" t="s">
        <v>504</v>
      </c>
      <c r="C237" s="493" t="s">
        <v>707</v>
      </c>
      <c r="D237" s="494">
        <v>0</v>
      </c>
      <c r="E237" s="495">
        <v>0</v>
      </c>
      <c r="F237" s="495">
        <v>0</v>
      </c>
      <c r="G237" s="495">
        <v>0</v>
      </c>
      <c r="H237" s="495">
        <v>0</v>
      </c>
      <c r="I237" s="495">
        <v>0</v>
      </c>
      <c r="J237" s="495">
        <v>0</v>
      </c>
      <c r="K237" s="495">
        <v>0</v>
      </c>
      <c r="L237" s="495">
        <v>0</v>
      </c>
      <c r="M237" s="495">
        <v>0</v>
      </c>
      <c r="N237" s="495">
        <v>0</v>
      </c>
      <c r="O237" s="495">
        <v>0</v>
      </c>
      <c r="P237" s="495">
        <v>0</v>
      </c>
      <c r="Q237" s="495">
        <v>0</v>
      </c>
      <c r="R237" s="495">
        <v>0</v>
      </c>
      <c r="S237" s="495">
        <v>0</v>
      </c>
      <c r="T237" s="495">
        <v>0</v>
      </c>
      <c r="U237" s="495">
        <v>0</v>
      </c>
      <c r="V237" s="495">
        <v>0</v>
      </c>
      <c r="W237" s="495">
        <v>0</v>
      </c>
      <c r="X237" s="495">
        <v>0</v>
      </c>
      <c r="Y237" s="495">
        <v>0</v>
      </c>
      <c r="Z237" s="495">
        <v>0</v>
      </c>
      <c r="AA237" s="495">
        <v>0</v>
      </c>
      <c r="AB237" s="495">
        <v>0</v>
      </c>
      <c r="AC237" s="495">
        <v>0</v>
      </c>
      <c r="AD237" s="495">
        <v>0</v>
      </c>
      <c r="AE237" s="495">
        <f t="shared" si="36"/>
        <v>0</v>
      </c>
      <c r="AF237" s="495">
        <f t="shared" si="36"/>
        <v>0</v>
      </c>
      <c r="AG237" s="495">
        <f t="shared" si="36"/>
        <v>0</v>
      </c>
    </row>
    <row r="238" spans="1:34" s="488" customFormat="1" ht="24" x14ac:dyDescent="0.35">
      <c r="A238" s="484" t="s">
        <v>351</v>
      </c>
      <c r="B238" s="485" t="s">
        <v>504</v>
      </c>
      <c r="C238" s="485"/>
      <c r="D238" s="486">
        <f>SUM(D239:D247)</f>
        <v>1339393.07</v>
      </c>
      <c r="E238" s="486">
        <f t="shared" ref="E238:AG238" si="37">SUM(E239:E247)</f>
        <v>0</v>
      </c>
      <c r="F238" s="486">
        <f t="shared" si="37"/>
        <v>0</v>
      </c>
      <c r="G238" s="486">
        <f t="shared" si="37"/>
        <v>0</v>
      </c>
      <c r="H238" s="486">
        <f t="shared" si="37"/>
        <v>0</v>
      </c>
      <c r="I238" s="486">
        <f t="shared" si="37"/>
        <v>0</v>
      </c>
      <c r="J238" s="486">
        <f t="shared" si="37"/>
        <v>0</v>
      </c>
      <c r="K238" s="486">
        <f t="shared" si="37"/>
        <v>0</v>
      </c>
      <c r="L238" s="486">
        <f t="shared" si="37"/>
        <v>0</v>
      </c>
      <c r="M238" s="486">
        <f t="shared" si="37"/>
        <v>8003.68</v>
      </c>
      <c r="N238" s="486">
        <f t="shared" si="37"/>
        <v>0</v>
      </c>
      <c r="O238" s="486">
        <f t="shared" si="37"/>
        <v>0</v>
      </c>
      <c r="P238" s="486">
        <f t="shared" si="37"/>
        <v>171274.3</v>
      </c>
      <c r="Q238" s="486">
        <f t="shared" si="37"/>
        <v>0</v>
      </c>
      <c r="R238" s="486">
        <f t="shared" si="37"/>
        <v>0</v>
      </c>
      <c r="S238" s="486">
        <f t="shared" si="37"/>
        <v>0</v>
      </c>
      <c r="T238" s="486">
        <f t="shared" si="37"/>
        <v>0</v>
      </c>
      <c r="U238" s="486">
        <f t="shared" si="37"/>
        <v>0</v>
      </c>
      <c r="V238" s="486">
        <f t="shared" si="37"/>
        <v>0</v>
      </c>
      <c r="W238" s="486">
        <f t="shared" si="37"/>
        <v>0</v>
      </c>
      <c r="X238" s="486">
        <f t="shared" si="37"/>
        <v>0</v>
      </c>
      <c r="Y238" s="486">
        <f t="shared" si="37"/>
        <v>0</v>
      </c>
      <c r="Z238" s="486">
        <f t="shared" si="37"/>
        <v>0</v>
      </c>
      <c r="AA238" s="486">
        <f t="shared" si="37"/>
        <v>0</v>
      </c>
      <c r="AB238" s="486">
        <f t="shared" si="37"/>
        <v>0</v>
      </c>
      <c r="AC238" s="486">
        <f t="shared" si="37"/>
        <v>0</v>
      </c>
      <c r="AD238" s="486">
        <f t="shared" si="37"/>
        <v>0</v>
      </c>
      <c r="AE238" s="486">
        <f t="shared" si="37"/>
        <v>1518671.05</v>
      </c>
      <c r="AF238" s="486">
        <f t="shared" si="37"/>
        <v>0</v>
      </c>
      <c r="AG238" s="486">
        <f t="shared" si="37"/>
        <v>0</v>
      </c>
      <c r="AH238" s="488" t="b">
        <v>1</v>
      </c>
    </row>
    <row r="239" spans="1:34" x14ac:dyDescent="0.35">
      <c r="A239" s="482" t="s">
        <v>701</v>
      </c>
      <c r="B239" s="493" t="s">
        <v>504</v>
      </c>
      <c r="C239" s="493" t="s">
        <v>705</v>
      </c>
      <c r="D239" s="501">
        <v>1339393.07</v>
      </c>
      <c r="E239" s="495">
        <v>0</v>
      </c>
      <c r="F239" s="495">
        <v>0</v>
      </c>
      <c r="G239" s="495">
        <v>0</v>
      </c>
      <c r="H239" s="495">
        <v>0</v>
      </c>
      <c r="I239" s="495">
        <v>0</v>
      </c>
      <c r="J239" s="495">
        <v>0</v>
      </c>
      <c r="K239" s="495">
        <v>0</v>
      </c>
      <c r="L239" s="495">
        <v>0</v>
      </c>
      <c r="M239" s="494">
        <v>8003.68</v>
      </c>
      <c r="N239" s="495">
        <v>0</v>
      </c>
      <c r="O239" s="495">
        <v>0</v>
      </c>
      <c r="P239" s="494">
        <v>171274.3</v>
      </c>
      <c r="Q239" s="495">
        <v>0</v>
      </c>
      <c r="R239" s="495">
        <v>0</v>
      </c>
      <c r="S239" s="495">
        <v>0</v>
      </c>
      <c r="T239" s="495">
        <v>0</v>
      </c>
      <c r="U239" s="495">
        <v>0</v>
      </c>
      <c r="V239" s="495">
        <v>0</v>
      </c>
      <c r="W239" s="495">
        <v>0</v>
      </c>
      <c r="X239" s="495">
        <v>0</v>
      </c>
      <c r="Y239" s="495">
        <v>0</v>
      </c>
      <c r="Z239" s="495">
        <v>0</v>
      </c>
      <c r="AA239" s="495">
        <v>0</v>
      </c>
      <c r="AB239" s="495">
        <v>0</v>
      </c>
      <c r="AC239" s="495">
        <v>0</v>
      </c>
      <c r="AD239" s="495">
        <v>0</v>
      </c>
      <c r="AE239" s="501">
        <f t="shared" si="36"/>
        <v>1518671.05</v>
      </c>
      <c r="AF239" s="495">
        <f t="shared" si="36"/>
        <v>0</v>
      </c>
      <c r="AG239" s="495">
        <f t="shared" si="36"/>
        <v>0</v>
      </c>
    </row>
    <row r="240" spans="1:34" x14ac:dyDescent="0.35">
      <c r="A240" s="482" t="s">
        <v>700</v>
      </c>
      <c r="B240" s="493" t="s">
        <v>504</v>
      </c>
      <c r="C240" s="493" t="s">
        <v>707</v>
      </c>
      <c r="D240" s="494">
        <v>0</v>
      </c>
      <c r="E240" s="495">
        <v>0</v>
      </c>
      <c r="F240" s="495">
        <v>0</v>
      </c>
      <c r="G240" s="495">
        <v>0</v>
      </c>
      <c r="H240" s="495">
        <v>0</v>
      </c>
      <c r="I240" s="495">
        <v>0</v>
      </c>
      <c r="J240" s="495">
        <v>0</v>
      </c>
      <c r="K240" s="495">
        <v>0</v>
      </c>
      <c r="L240" s="495">
        <v>0</v>
      </c>
      <c r="M240" s="495">
        <v>0</v>
      </c>
      <c r="N240" s="495">
        <v>0</v>
      </c>
      <c r="O240" s="495">
        <v>0</v>
      </c>
      <c r="P240" s="494">
        <v>0</v>
      </c>
      <c r="Q240" s="495">
        <v>0</v>
      </c>
      <c r="R240" s="495">
        <v>0</v>
      </c>
      <c r="S240" s="495">
        <v>0</v>
      </c>
      <c r="T240" s="495">
        <v>0</v>
      </c>
      <c r="U240" s="495">
        <v>0</v>
      </c>
      <c r="V240" s="495">
        <v>0</v>
      </c>
      <c r="W240" s="495">
        <v>0</v>
      </c>
      <c r="X240" s="495">
        <v>0</v>
      </c>
      <c r="Y240" s="495">
        <v>0</v>
      </c>
      <c r="Z240" s="495">
        <v>0</v>
      </c>
      <c r="AA240" s="495">
        <v>0</v>
      </c>
      <c r="AB240" s="495">
        <v>0</v>
      </c>
      <c r="AC240" s="495">
        <v>0</v>
      </c>
      <c r="AD240" s="495">
        <v>0</v>
      </c>
      <c r="AE240" s="495">
        <f t="shared" si="36"/>
        <v>0</v>
      </c>
      <c r="AF240" s="495">
        <f t="shared" si="36"/>
        <v>0</v>
      </c>
      <c r="AG240" s="495">
        <f t="shared" si="36"/>
        <v>0</v>
      </c>
    </row>
    <row r="241" spans="1:34" x14ac:dyDescent="0.35">
      <c r="A241" s="482" t="s">
        <v>699</v>
      </c>
      <c r="B241" s="493" t="s">
        <v>504</v>
      </c>
      <c r="C241" s="493" t="s">
        <v>707</v>
      </c>
      <c r="D241" s="494">
        <v>0</v>
      </c>
      <c r="E241" s="495">
        <v>0</v>
      </c>
      <c r="F241" s="495">
        <v>0</v>
      </c>
      <c r="G241" s="495">
        <v>0</v>
      </c>
      <c r="H241" s="495">
        <v>0</v>
      </c>
      <c r="I241" s="495">
        <v>0</v>
      </c>
      <c r="J241" s="495">
        <v>0</v>
      </c>
      <c r="K241" s="495">
        <v>0</v>
      </c>
      <c r="L241" s="495">
        <v>0</v>
      </c>
      <c r="M241" s="495">
        <v>0</v>
      </c>
      <c r="N241" s="495">
        <v>0</v>
      </c>
      <c r="O241" s="495">
        <v>0</v>
      </c>
      <c r="P241" s="494">
        <v>0</v>
      </c>
      <c r="Q241" s="495">
        <v>0</v>
      </c>
      <c r="R241" s="495">
        <v>0</v>
      </c>
      <c r="S241" s="495">
        <v>0</v>
      </c>
      <c r="T241" s="495">
        <v>0</v>
      </c>
      <c r="U241" s="495">
        <v>0</v>
      </c>
      <c r="V241" s="495">
        <v>0</v>
      </c>
      <c r="W241" s="495">
        <v>0</v>
      </c>
      <c r="X241" s="495">
        <v>0</v>
      </c>
      <c r="Y241" s="495">
        <v>0</v>
      </c>
      <c r="Z241" s="495">
        <v>0</v>
      </c>
      <c r="AA241" s="495">
        <v>0</v>
      </c>
      <c r="AB241" s="495">
        <v>0</v>
      </c>
      <c r="AC241" s="495">
        <v>0</v>
      </c>
      <c r="AD241" s="495">
        <v>0</v>
      </c>
      <c r="AE241" s="495">
        <f t="shared" si="36"/>
        <v>0</v>
      </c>
      <c r="AF241" s="495">
        <f t="shared" si="36"/>
        <v>0</v>
      </c>
      <c r="AG241" s="495">
        <f t="shared" si="36"/>
        <v>0</v>
      </c>
    </row>
    <row r="242" spans="1:34" x14ac:dyDescent="0.35">
      <c r="A242" s="482" t="s">
        <v>698</v>
      </c>
      <c r="B242" s="493" t="s">
        <v>504</v>
      </c>
      <c r="C242" s="493" t="s">
        <v>707</v>
      </c>
      <c r="D242" s="494">
        <v>0</v>
      </c>
      <c r="E242" s="495">
        <v>0</v>
      </c>
      <c r="F242" s="495">
        <v>0</v>
      </c>
      <c r="G242" s="495">
        <v>0</v>
      </c>
      <c r="H242" s="495">
        <v>0</v>
      </c>
      <c r="I242" s="495">
        <v>0</v>
      </c>
      <c r="J242" s="495">
        <v>0</v>
      </c>
      <c r="K242" s="495">
        <v>0</v>
      </c>
      <c r="L242" s="495">
        <v>0</v>
      </c>
      <c r="M242" s="495">
        <v>0</v>
      </c>
      <c r="N242" s="495">
        <v>0</v>
      </c>
      <c r="O242" s="495">
        <v>0</v>
      </c>
      <c r="P242" s="494">
        <v>0</v>
      </c>
      <c r="Q242" s="495">
        <v>0</v>
      </c>
      <c r="R242" s="495">
        <v>0</v>
      </c>
      <c r="S242" s="495">
        <v>0</v>
      </c>
      <c r="T242" s="495">
        <v>0</v>
      </c>
      <c r="U242" s="495">
        <v>0</v>
      </c>
      <c r="V242" s="495">
        <v>0</v>
      </c>
      <c r="W242" s="495">
        <v>0</v>
      </c>
      <c r="X242" s="495">
        <v>0</v>
      </c>
      <c r="Y242" s="495">
        <v>0</v>
      </c>
      <c r="Z242" s="495">
        <v>0</v>
      </c>
      <c r="AA242" s="495">
        <v>0</v>
      </c>
      <c r="AB242" s="495">
        <v>0</v>
      </c>
      <c r="AC242" s="495">
        <v>0</v>
      </c>
      <c r="AD242" s="495">
        <v>0</v>
      </c>
      <c r="AE242" s="495">
        <f t="shared" si="36"/>
        <v>0</v>
      </c>
      <c r="AF242" s="495">
        <f t="shared" si="36"/>
        <v>0</v>
      </c>
      <c r="AG242" s="495">
        <f t="shared" si="36"/>
        <v>0</v>
      </c>
    </row>
    <row r="243" spans="1:34" x14ac:dyDescent="0.35">
      <c r="A243" s="482" t="s">
        <v>697</v>
      </c>
      <c r="B243" s="493" t="s">
        <v>504</v>
      </c>
      <c r="C243" s="493" t="s">
        <v>707</v>
      </c>
      <c r="D243" s="494">
        <v>0</v>
      </c>
      <c r="E243" s="495">
        <v>0</v>
      </c>
      <c r="F243" s="495">
        <v>0</v>
      </c>
      <c r="G243" s="495">
        <v>0</v>
      </c>
      <c r="H243" s="495">
        <v>0</v>
      </c>
      <c r="I243" s="495">
        <v>0</v>
      </c>
      <c r="J243" s="495">
        <v>0</v>
      </c>
      <c r="K243" s="495">
        <v>0</v>
      </c>
      <c r="L243" s="495">
        <v>0</v>
      </c>
      <c r="M243" s="495">
        <v>0</v>
      </c>
      <c r="N243" s="495">
        <v>0</v>
      </c>
      <c r="O243" s="495">
        <v>0</v>
      </c>
      <c r="P243" s="494">
        <v>0</v>
      </c>
      <c r="Q243" s="495">
        <v>0</v>
      </c>
      <c r="R243" s="495">
        <v>0</v>
      </c>
      <c r="S243" s="495">
        <v>0</v>
      </c>
      <c r="T243" s="495">
        <v>0</v>
      </c>
      <c r="U243" s="495">
        <v>0</v>
      </c>
      <c r="V243" s="495">
        <v>0</v>
      </c>
      <c r="W243" s="495">
        <v>0</v>
      </c>
      <c r="X243" s="495">
        <v>0</v>
      </c>
      <c r="Y243" s="495">
        <v>0</v>
      </c>
      <c r="Z243" s="495">
        <v>0</v>
      </c>
      <c r="AA243" s="495">
        <v>0</v>
      </c>
      <c r="AB243" s="495">
        <v>0</v>
      </c>
      <c r="AC243" s="495">
        <v>0</v>
      </c>
      <c r="AD243" s="495">
        <v>0</v>
      </c>
      <c r="AE243" s="495">
        <f t="shared" si="36"/>
        <v>0</v>
      </c>
      <c r="AF243" s="495">
        <f t="shared" si="36"/>
        <v>0</v>
      </c>
      <c r="AG243" s="495">
        <f t="shared" si="36"/>
        <v>0</v>
      </c>
    </row>
    <row r="244" spans="1:34" x14ac:dyDescent="0.35">
      <c r="A244" s="482" t="s">
        <v>696</v>
      </c>
      <c r="B244" s="493" t="s">
        <v>504</v>
      </c>
      <c r="C244" s="493" t="s">
        <v>707</v>
      </c>
      <c r="D244" s="494">
        <v>0</v>
      </c>
      <c r="E244" s="495">
        <v>0</v>
      </c>
      <c r="F244" s="495">
        <v>0</v>
      </c>
      <c r="G244" s="495">
        <v>0</v>
      </c>
      <c r="H244" s="495">
        <v>0</v>
      </c>
      <c r="I244" s="495">
        <v>0</v>
      </c>
      <c r="J244" s="495">
        <v>0</v>
      </c>
      <c r="K244" s="495">
        <v>0</v>
      </c>
      <c r="L244" s="495">
        <v>0</v>
      </c>
      <c r="M244" s="495">
        <v>0</v>
      </c>
      <c r="N244" s="495">
        <v>0</v>
      </c>
      <c r="O244" s="495">
        <v>0</v>
      </c>
      <c r="P244" s="494">
        <v>0</v>
      </c>
      <c r="Q244" s="495">
        <v>0</v>
      </c>
      <c r="R244" s="495">
        <v>0</v>
      </c>
      <c r="S244" s="495">
        <v>0</v>
      </c>
      <c r="T244" s="495">
        <v>0</v>
      </c>
      <c r="U244" s="495">
        <v>0</v>
      </c>
      <c r="V244" s="495">
        <v>0</v>
      </c>
      <c r="W244" s="495">
        <v>0</v>
      </c>
      <c r="X244" s="495">
        <v>0</v>
      </c>
      <c r="Y244" s="495">
        <v>0</v>
      </c>
      <c r="Z244" s="495">
        <v>0</v>
      </c>
      <c r="AA244" s="495">
        <v>0</v>
      </c>
      <c r="AB244" s="495">
        <v>0</v>
      </c>
      <c r="AC244" s="495">
        <v>0</v>
      </c>
      <c r="AD244" s="495">
        <v>0</v>
      </c>
      <c r="AE244" s="495">
        <f t="shared" si="36"/>
        <v>0</v>
      </c>
      <c r="AF244" s="495">
        <f t="shared" si="36"/>
        <v>0</v>
      </c>
      <c r="AG244" s="495">
        <f t="shared" si="36"/>
        <v>0</v>
      </c>
    </row>
    <row r="245" spans="1:34" x14ac:dyDescent="0.35">
      <c r="A245" s="482" t="s">
        <v>695</v>
      </c>
      <c r="B245" s="493" t="s">
        <v>504</v>
      </c>
      <c r="C245" s="493" t="s">
        <v>707</v>
      </c>
      <c r="D245" s="494">
        <v>0</v>
      </c>
      <c r="E245" s="495">
        <v>0</v>
      </c>
      <c r="F245" s="495">
        <v>0</v>
      </c>
      <c r="G245" s="495">
        <v>0</v>
      </c>
      <c r="H245" s="495">
        <v>0</v>
      </c>
      <c r="I245" s="495">
        <v>0</v>
      </c>
      <c r="J245" s="495">
        <v>0</v>
      </c>
      <c r="K245" s="495">
        <v>0</v>
      </c>
      <c r="L245" s="495">
        <v>0</v>
      </c>
      <c r="M245" s="495">
        <v>0</v>
      </c>
      <c r="N245" s="495">
        <v>0</v>
      </c>
      <c r="O245" s="495">
        <v>0</v>
      </c>
      <c r="P245" s="494">
        <v>0</v>
      </c>
      <c r="Q245" s="495">
        <v>0</v>
      </c>
      <c r="R245" s="495">
        <v>0</v>
      </c>
      <c r="S245" s="495">
        <v>0</v>
      </c>
      <c r="T245" s="495">
        <v>0</v>
      </c>
      <c r="U245" s="495">
        <v>0</v>
      </c>
      <c r="V245" s="495">
        <v>0</v>
      </c>
      <c r="W245" s="495">
        <v>0</v>
      </c>
      <c r="X245" s="495">
        <v>0</v>
      </c>
      <c r="Y245" s="495">
        <v>0</v>
      </c>
      <c r="Z245" s="495">
        <v>0</v>
      </c>
      <c r="AA245" s="495">
        <v>0</v>
      </c>
      <c r="AB245" s="495">
        <v>0</v>
      </c>
      <c r="AC245" s="495">
        <v>0</v>
      </c>
      <c r="AD245" s="495">
        <v>0</v>
      </c>
      <c r="AE245" s="495">
        <f t="shared" si="36"/>
        <v>0</v>
      </c>
      <c r="AF245" s="495">
        <f t="shared" si="36"/>
        <v>0</v>
      </c>
      <c r="AG245" s="495">
        <f t="shared" si="36"/>
        <v>0</v>
      </c>
    </row>
    <row r="246" spans="1:34" x14ac:dyDescent="0.35">
      <c r="A246" s="482" t="s">
        <v>694</v>
      </c>
      <c r="B246" s="493" t="s">
        <v>504</v>
      </c>
      <c r="C246" s="493" t="s">
        <v>707</v>
      </c>
      <c r="D246" s="494">
        <v>0</v>
      </c>
      <c r="E246" s="495">
        <v>0</v>
      </c>
      <c r="F246" s="495">
        <v>0</v>
      </c>
      <c r="G246" s="495">
        <v>0</v>
      </c>
      <c r="H246" s="495">
        <v>0</v>
      </c>
      <c r="I246" s="495">
        <v>0</v>
      </c>
      <c r="J246" s="495">
        <v>0</v>
      </c>
      <c r="K246" s="495">
        <v>0</v>
      </c>
      <c r="L246" s="495">
        <v>0</v>
      </c>
      <c r="M246" s="495">
        <v>0</v>
      </c>
      <c r="N246" s="495">
        <v>0</v>
      </c>
      <c r="O246" s="495">
        <v>0</v>
      </c>
      <c r="P246" s="494">
        <v>0</v>
      </c>
      <c r="Q246" s="495">
        <v>0</v>
      </c>
      <c r="R246" s="495">
        <v>0</v>
      </c>
      <c r="S246" s="495">
        <v>0</v>
      </c>
      <c r="T246" s="495">
        <v>0</v>
      </c>
      <c r="U246" s="495">
        <v>0</v>
      </c>
      <c r="V246" s="495">
        <v>0</v>
      </c>
      <c r="W246" s="495">
        <v>0</v>
      </c>
      <c r="X246" s="495">
        <v>0</v>
      </c>
      <c r="Y246" s="495">
        <v>0</v>
      </c>
      <c r="Z246" s="495">
        <v>0</v>
      </c>
      <c r="AA246" s="495">
        <v>0</v>
      </c>
      <c r="AB246" s="495">
        <v>0</v>
      </c>
      <c r="AC246" s="495">
        <v>0</v>
      </c>
      <c r="AD246" s="495">
        <v>0</v>
      </c>
      <c r="AE246" s="495">
        <f t="shared" si="36"/>
        <v>0</v>
      </c>
      <c r="AF246" s="495">
        <f t="shared" si="36"/>
        <v>0</v>
      </c>
      <c r="AG246" s="495">
        <f t="shared" si="36"/>
        <v>0</v>
      </c>
    </row>
    <row r="247" spans="1:34" x14ac:dyDescent="0.35">
      <c r="A247" s="482" t="s">
        <v>693</v>
      </c>
      <c r="B247" s="493" t="s">
        <v>504</v>
      </c>
      <c r="C247" s="493" t="s">
        <v>707</v>
      </c>
      <c r="D247" s="494">
        <v>0</v>
      </c>
      <c r="E247" s="495">
        <v>0</v>
      </c>
      <c r="F247" s="495">
        <v>0</v>
      </c>
      <c r="G247" s="495">
        <v>0</v>
      </c>
      <c r="H247" s="495">
        <v>0</v>
      </c>
      <c r="I247" s="495">
        <v>0</v>
      </c>
      <c r="J247" s="495">
        <v>0</v>
      </c>
      <c r="K247" s="495">
        <v>0</v>
      </c>
      <c r="L247" s="495">
        <v>0</v>
      </c>
      <c r="M247" s="495">
        <v>0</v>
      </c>
      <c r="N247" s="495">
        <v>0</v>
      </c>
      <c r="O247" s="495">
        <v>0</v>
      </c>
      <c r="P247" s="495">
        <v>0</v>
      </c>
      <c r="Q247" s="495">
        <v>0</v>
      </c>
      <c r="R247" s="495">
        <v>0</v>
      </c>
      <c r="S247" s="495">
        <v>0</v>
      </c>
      <c r="T247" s="495">
        <v>0</v>
      </c>
      <c r="U247" s="495">
        <v>0</v>
      </c>
      <c r="V247" s="495">
        <v>0</v>
      </c>
      <c r="W247" s="495">
        <v>0</v>
      </c>
      <c r="X247" s="495">
        <v>0</v>
      </c>
      <c r="Y247" s="495">
        <v>0</v>
      </c>
      <c r="Z247" s="495">
        <v>0</v>
      </c>
      <c r="AA247" s="495">
        <v>0</v>
      </c>
      <c r="AB247" s="495">
        <v>0</v>
      </c>
      <c r="AC247" s="495">
        <v>0</v>
      </c>
      <c r="AD247" s="495">
        <v>0</v>
      </c>
      <c r="AE247" s="495">
        <f t="shared" si="36"/>
        <v>0</v>
      </c>
      <c r="AF247" s="495">
        <f t="shared" si="36"/>
        <v>0</v>
      </c>
      <c r="AG247" s="495">
        <f t="shared" si="36"/>
        <v>0</v>
      </c>
    </row>
    <row r="248" spans="1:34" s="488" customFormat="1" x14ac:dyDescent="0.35">
      <c r="A248" s="484" t="s">
        <v>747</v>
      </c>
      <c r="B248" s="485" t="s">
        <v>503</v>
      </c>
      <c r="C248" s="485"/>
      <c r="D248" s="486">
        <f>SUM(D249)</f>
        <v>0</v>
      </c>
      <c r="E248" s="486">
        <f t="shared" ref="E248:AG248" si="38">SUM(E249)</f>
        <v>0</v>
      </c>
      <c r="F248" s="486">
        <f t="shared" si="38"/>
        <v>0</v>
      </c>
      <c r="G248" s="486">
        <f t="shared" si="38"/>
        <v>0</v>
      </c>
      <c r="H248" s="486">
        <f t="shared" si="38"/>
        <v>0</v>
      </c>
      <c r="I248" s="486">
        <f t="shared" si="38"/>
        <v>0</v>
      </c>
      <c r="J248" s="486">
        <f t="shared" si="38"/>
        <v>0</v>
      </c>
      <c r="K248" s="486">
        <f t="shared" si="38"/>
        <v>0</v>
      </c>
      <c r="L248" s="486">
        <f t="shared" si="38"/>
        <v>0</v>
      </c>
      <c r="M248" s="486">
        <f t="shared" si="38"/>
        <v>0</v>
      </c>
      <c r="N248" s="486">
        <f t="shared" si="38"/>
        <v>0</v>
      </c>
      <c r="O248" s="486">
        <f t="shared" si="38"/>
        <v>0</v>
      </c>
      <c r="P248" s="486">
        <f t="shared" si="38"/>
        <v>0</v>
      </c>
      <c r="Q248" s="486">
        <f t="shared" si="38"/>
        <v>0</v>
      </c>
      <c r="R248" s="486">
        <f t="shared" si="38"/>
        <v>0</v>
      </c>
      <c r="S248" s="486">
        <f t="shared" si="38"/>
        <v>1364135.81</v>
      </c>
      <c r="T248" s="486">
        <f t="shared" si="38"/>
        <v>0</v>
      </c>
      <c r="U248" s="486">
        <f t="shared" si="38"/>
        <v>0</v>
      </c>
      <c r="V248" s="486">
        <f t="shared" si="38"/>
        <v>0</v>
      </c>
      <c r="W248" s="486">
        <f t="shared" si="38"/>
        <v>0</v>
      </c>
      <c r="X248" s="486">
        <f t="shared" si="38"/>
        <v>0</v>
      </c>
      <c r="Y248" s="486">
        <f t="shared" si="38"/>
        <v>0</v>
      </c>
      <c r="Z248" s="486">
        <f t="shared" si="38"/>
        <v>0</v>
      </c>
      <c r="AA248" s="486">
        <f t="shared" si="38"/>
        <v>0</v>
      </c>
      <c r="AB248" s="486">
        <f t="shared" si="38"/>
        <v>0</v>
      </c>
      <c r="AC248" s="486">
        <f t="shared" si="38"/>
        <v>0</v>
      </c>
      <c r="AD248" s="486">
        <f t="shared" si="38"/>
        <v>0</v>
      </c>
      <c r="AE248" s="486">
        <f t="shared" si="38"/>
        <v>1364135.81</v>
      </c>
      <c r="AF248" s="486">
        <f t="shared" si="38"/>
        <v>0</v>
      </c>
      <c r="AG248" s="486">
        <f t="shared" si="38"/>
        <v>0</v>
      </c>
      <c r="AH248" s="488" t="b">
        <v>1</v>
      </c>
    </row>
    <row r="249" spans="1:34" x14ac:dyDescent="0.35">
      <c r="A249" s="482" t="s">
        <v>701</v>
      </c>
      <c r="B249" s="493" t="s">
        <v>503</v>
      </c>
      <c r="C249" s="493" t="s">
        <v>705</v>
      </c>
      <c r="D249" s="495">
        <v>0</v>
      </c>
      <c r="E249" s="495">
        <v>0</v>
      </c>
      <c r="F249" s="495">
        <v>0</v>
      </c>
      <c r="G249" s="495">
        <v>0</v>
      </c>
      <c r="H249" s="495">
        <v>0</v>
      </c>
      <c r="I249" s="495">
        <v>0</v>
      </c>
      <c r="J249" s="495">
        <v>0</v>
      </c>
      <c r="K249" s="495">
        <v>0</v>
      </c>
      <c r="L249" s="495">
        <v>0</v>
      </c>
      <c r="M249" s="495">
        <v>0</v>
      </c>
      <c r="N249" s="495">
        <v>0</v>
      </c>
      <c r="O249" s="495">
        <v>0</v>
      </c>
      <c r="P249" s="495">
        <v>0</v>
      </c>
      <c r="Q249" s="495">
        <v>0</v>
      </c>
      <c r="R249" s="495">
        <v>0</v>
      </c>
      <c r="S249" s="494">
        <v>1364135.81</v>
      </c>
      <c r="T249" s="495">
        <v>0</v>
      </c>
      <c r="U249" s="495">
        <v>0</v>
      </c>
      <c r="V249" s="495">
        <v>0</v>
      </c>
      <c r="W249" s="495">
        <v>0</v>
      </c>
      <c r="X249" s="495">
        <v>0</v>
      </c>
      <c r="Y249" s="495">
        <v>0</v>
      </c>
      <c r="Z249" s="495">
        <v>0</v>
      </c>
      <c r="AA249" s="495">
        <v>0</v>
      </c>
      <c r="AB249" s="495">
        <v>0</v>
      </c>
      <c r="AC249" s="495">
        <v>0</v>
      </c>
      <c r="AD249" s="495">
        <v>0</v>
      </c>
      <c r="AE249" s="501">
        <f t="shared" si="36"/>
        <v>1364135.81</v>
      </c>
      <c r="AF249" s="495">
        <f t="shared" si="36"/>
        <v>0</v>
      </c>
      <c r="AG249" s="495">
        <f t="shared" si="36"/>
        <v>0</v>
      </c>
    </row>
    <row r="250" spans="1:34" s="488" customFormat="1" x14ac:dyDescent="0.35">
      <c r="A250" s="484" t="s">
        <v>349</v>
      </c>
      <c r="B250" s="485" t="s">
        <v>504</v>
      </c>
      <c r="C250" s="485"/>
      <c r="D250" s="486">
        <f t="shared" ref="D250:AG250" si="39">SUM(D251:D251)</f>
        <v>29796.83</v>
      </c>
      <c r="E250" s="486">
        <f t="shared" si="39"/>
        <v>0</v>
      </c>
      <c r="F250" s="486">
        <f t="shared" si="39"/>
        <v>0</v>
      </c>
      <c r="G250" s="486">
        <f t="shared" si="39"/>
        <v>0</v>
      </c>
      <c r="H250" s="486">
        <f t="shared" si="39"/>
        <v>0</v>
      </c>
      <c r="I250" s="486">
        <f t="shared" si="39"/>
        <v>0</v>
      </c>
      <c r="J250" s="486">
        <f t="shared" si="39"/>
        <v>15870503.109999999</v>
      </c>
      <c r="K250" s="486">
        <f t="shared" si="39"/>
        <v>0</v>
      </c>
      <c r="L250" s="486">
        <f t="shared" si="39"/>
        <v>0</v>
      </c>
      <c r="M250" s="486">
        <f t="shared" si="39"/>
        <v>0</v>
      </c>
      <c r="N250" s="486">
        <f t="shared" si="39"/>
        <v>0</v>
      </c>
      <c r="O250" s="486">
        <f t="shared" si="39"/>
        <v>0</v>
      </c>
      <c r="P250" s="486">
        <f t="shared" si="39"/>
        <v>0</v>
      </c>
      <c r="Q250" s="486">
        <f t="shared" si="39"/>
        <v>0</v>
      </c>
      <c r="R250" s="486">
        <f t="shared" si="39"/>
        <v>0</v>
      </c>
      <c r="S250" s="486">
        <f t="shared" si="39"/>
        <v>0</v>
      </c>
      <c r="T250" s="486">
        <f t="shared" si="39"/>
        <v>0</v>
      </c>
      <c r="U250" s="486">
        <f t="shared" si="39"/>
        <v>0</v>
      </c>
      <c r="V250" s="486">
        <f t="shared" si="39"/>
        <v>0</v>
      </c>
      <c r="W250" s="486">
        <f t="shared" si="39"/>
        <v>0</v>
      </c>
      <c r="X250" s="486">
        <f t="shared" si="39"/>
        <v>0</v>
      </c>
      <c r="Y250" s="486">
        <f t="shared" si="39"/>
        <v>0</v>
      </c>
      <c r="Z250" s="486">
        <f t="shared" si="39"/>
        <v>0</v>
      </c>
      <c r="AA250" s="486">
        <f t="shared" si="39"/>
        <v>0</v>
      </c>
      <c r="AB250" s="486">
        <f t="shared" si="39"/>
        <v>0</v>
      </c>
      <c r="AC250" s="486">
        <f t="shared" si="39"/>
        <v>0</v>
      </c>
      <c r="AD250" s="486">
        <f t="shared" si="39"/>
        <v>0</v>
      </c>
      <c r="AE250" s="486">
        <f t="shared" si="39"/>
        <v>15900299.939999999</v>
      </c>
      <c r="AF250" s="486">
        <f t="shared" si="39"/>
        <v>0</v>
      </c>
      <c r="AG250" s="486">
        <f t="shared" si="39"/>
        <v>0</v>
      </c>
      <c r="AH250" s="488" t="b">
        <v>1</v>
      </c>
    </row>
    <row r="251" spans="1:34" x14ac:dyDescent="0.35">
      <c r="A251" s="482" t="s">
        <v>701</v>
      </c>
      <c r="B251" s="493" t="s">
        <v>504</v>
      </c>
      <c r="C251" s="493" t="s">
        <v>705</v>
      </c>
      <c r="D251" s="501">
        <v>29796.83</v>
      </c>
      <c r="E251" s="495">
        <v>0</v>
      </c>
      <c r="F251" s="495">
        <v>0</v>
      </c>
      <c r="G251" s="495">
        <v>0</v>
      </c>
      <c r="H251" s="495">
        <v>0</v>
      </c>
      <c r="I251" s="495">
        <v>0</v>
      </c>
      <c r="J251" s="494">
        <v>15870503.109999999</v>
      </c>
      <c r="K251" s="495">
        <v>0</v>
      </c>
      <c r="L251" s="495">
        <v>0</v>
      </c>
      <c r="M251" s="495">
        <v>0</v>
      </c>
      <c r="N251" s="495">
        <v>0</v>
      </c>
      <c r="O251" s="495">
        <v>0</v>
      </c>
      <c r="P251" s="495">
        <v>0</v>
      </c>
      <c r="Q251" s="495">
        <v>0</v>
      </c>
      <c r="R251" s="495">
        <v>0</v>
      </c>
      <c r="S251" s="495">
        <v>0</v>
      </c>
      <c r="T251" s="495">
        <v>0</v>
      </c>
      <c r="U251" s="495">
        <v>0</v>
      </c>
      <c r="V251" s="495">
        <v>0</v>
      </c>
      <c r="W251" s="495">
        <v>0</v>
      </c>
      <c r="X251" s="495">
        <v>0</v>
      </c>
      <c r="Y251" s="495">
        <v>0</v>
      </c>
      <c r="Z251" s="495">
        <v>0</v>
      </c>
      <c r="AA251" s="495">
        <v>0</v>
      </c>
      <c r="AB251" s="495">
        <v>0</v>
      </c>
      <c r="AC251" s="495">
        <v>0</v>
      </c>
      <c r="AD251" s="495">
        <v>0</v>
      </c>
      <c r="AE251" s="501">
        <f t="shared" si="36"/>
        <v>15900299.939999999</v>
      </c>
      <c r="AF251" s="495">
        <f t="shared" si="36"/>
        <v>0</v>
      </c>
      <c r="AG251" s="495">
        <f t="shared" si="36"/>
        <v>0</v>
      </c>
    </row>
    <row r="252" spans="1:34" s="488" customFormat="1" ht="24" x14ac:dyDescent="0.35">
      <c r="A252" s="489" t="s">
        <v>350</v>
      </c>
      <c r="B252" s="490" t="s">
        <v>504</v>
      </c>
      <c r="C252" s="490"/>
      <c r="D252" s="492">
        <f>SUM(D253:D261)</f>
        <v>-20211.05</v>
      </c>
      <c r="E252" s="491">
        <f t="shared" ref="E252:AG252" si="40">SUM(E253:E261)</f>
        <v>0</v>
      </c>
      <c r="F252" s="491">
        <f t="shared" si="40"/>
        <v>0</v>
      </c>
      <c r="G252" s="492">
        <f t="shared" si="40"/>
        <v>-987</v>
      </c>
      <c r="H252" s="491">
        <f t="shared" si="40"/>
        <v>0</v>
      </c>
      <c r="I252" s="491">
        <f t="shared" si="40"/>
        <v>0</v>
      </c>
      <c r="J252" s="491">
        <f t="shared" si="40"/>
        <v>0</v>
      </c>
      <c r="K252" s="491">
        <f t="shared" si="40"/>
        <v>0</v>
      </c>
      <c r="L252" s="491">
        <f t="shared" si="40"/>
        <v>0</v>
      </c>
      <c r="M252" s="492">
        <f t="shared" si="40"/>
        <v>-4184.5599999999995</v>
      </c>
      <c r="N252" s="491">
        <f t="shared" si="40"/>
        <v>0</v>
      </c>
      <c r="O252" s="491">
        <f t="shared" si="40"/>
        <v>0</v>
      </c>
      <c r="P252" s="492">
        <f t="shared" si="40"/>
        <v>-224.55</v>
      </c>
      <c r="Q252" s="491">
        <f t="shared" si="40"/>
        <v>0</v>
      </c>
      <c r="R252" s="491">
        <f t="shared" si="40"/>
        <v>0</v>
      </c>
      <c r="S252" s="491">
        <f t="shared" si="40"/>
        <v>0</v>
      </c>
      <c r="T252" s="491">
        <f t="shared" si="40"/>
        <v>0</v>
      </c>
      <c r="U252" s="491">
        <f t="shared" si="40"/>
        <v>0</v>
      </c>
      <c r="V252" s="491">
        <f t="shared" si="40"/>
        <v>0</v>
      </c>
      <c r="W252" s="491">
        <f t="shared" si="40"/>
        <v>0</v>
      </c>
      <c r="X252" s="491">
        <f t="shared" si="40"/>
        <v>0</v>
      </c>
      <c r="Y252" s="491">
        <f t="shared" si="40"/>
        <v>0</v>
      </c>
      <c r="Z252" s="491">
        <f t="shared" si="40"/>
        <v>0</v>
      </c>
      <c r="AA252" s="491">
        <f t="shared" si="40"/>
        <v>0</v>
      </c>
      <c r="AB252" s="491">
        <f t="shared" si="40"/>
        <v>0</v>
      </c>
      <c r="AC252" s="491">
        <f t="shared" si="40"/>
        <v>0</v>
      </c>
      <c r="AD252" s="491">
        <f t="shared" si="40"/>
        <v>0</v>
      </c>
      <c r="AE252" s="492">
        <f t="shared" si="40"/>
        <v>-25607.16</v>
      </c>
      <c r="AF252" s="491">
        <f t="shared" si="40"/>
        <v>0</v>
      </c>
      <c r="AG252" s="491">
        <f t="shared" si="40"/>
        <v>0</v>
      </c>
      <c r="AH252" s="488" t="b">
        <v>1</v>
      </c>
    </row>
    <row r="253" spans="1:34" x14ac:dyDescent="0.35">
      <c r="A253" s="482" t="s">
        <v>701</v>
      </c>
      <c r="B253" s="493" t="s">
        <v>504</v>
      </c>
      <c r="C253" s="493" t="s">
        <v>705</v>
      </c>
      <c r="D253" s="501">
        <v>-19006.490000000002</v>
      </c>
      <c r="E253" s="495">
        <v>0</v>
      </c>
      <c r="F253" s="495">
        <v>0</v>
      </c>
      <c r="G253" s="501">
        <v>-987</v>
      </c>
      <c r="H253" s="495">
        <v>0</v>
      </c>
      <c r="I253" s="495">
        <v>0</v>
      </c>
      <c r="J253" s="495">
        <v>0</v>
      </c>
      <c r="K253" s="495">
        <v>0</v>
      </c>
      <c r="L253" s="495">
        <v>0</v>
      </c>
      <c r="M253" s="501">
        <v>-4184.5599999999995</v>
      </c>
      <c r="N253" s="495">
        <v>0</v>
      </c>
      <c r="O253" s="495">
        <v>0</v>
      </c>
      <c r="P253" s="501">
        <v>-224.55</v>
      </c>
      <c r="Q253" s="495">
        <v>0</v>
      </c>
      <c r="R253" s="495">
        <v>0</v>
      </c>
      <c r="S253" s="495">
        <v>0</v>
      </c>
      <c r="T253" s="495">
        <v>0</v>
      </c>
      <c r="U253" s="495">
        <v>0</v>
      </c>
      <c r="V253" s="495">
        <v>0</v>
      </c>
      <c r="W253" s="495">
        <v>0</v>
      </c>
      <c r="X253" s="495">
        <v>0</v>
      </c>
      <c r="Y253" s="495">
        <v>0</v>
      </c>
      <c r="Z253" s="495">
        <v>0</v>
      </c>
      <c r="AA253" s="495">
        <v>0</v>
      </c>
      <c r="AB253" s="495">
        <v>0</v>
      </c>
      <c r="AC253" s="495">
        <v>0</v>
      </c>
      <c r="AD253" s="495">
        <v>0</v>
      </c>
      <c r="AE253" s="501">
        <f t="shared" si="36"/>
        <v>-24402.600000000002</v>
      </c>
      <c r="AF253" s="495">
        <f t="shared" si="36"/>
        <v>0</v>
      </c>
      <c r="AG253" s="495">
        <f t="shared" si="36"/>
        <v>0</v>
      </c>
    </row>
    <row r="254" spans="1:34" x14ac:dyDescent="0.35">
      <c r="A254" s="482" t="s">
        <v>700</v>
      </c>
      <c r="B254" s="493" t="s">
        <v>504</v>
      </c>
      <c r="C254" s="493" t="s">
        <v>707</v>
      </c>
      <c r="D254" s="501">
        <v>-894.12</v>
      </c>
      <c r="E254" s="495">
        <v>0</v>
      </c>
      <c r="F254" s="495">
        <v>0</v>
      </c>
      <c r="G254" s="495">
        <v>0</v>
      </c>
      <c r="H254" s="495">
        <v>0</v>
      </c>
      <c r="I254" s="495">
        <v>0</v>
      </c>
      <c r="J254" s="495">
        <v>0</v>
      </c>
      <c r="K254" s="495">
        <v>0</v>
      </c>
      <c r="L254" s="495">
        <v>0</v>
      </c>
      <c r="M254" s="495">
        <v>0</v>
      </c>
      <c r="N254" s="495">
        <v>0</v>
      </c>
      <c r="O254" s="495">
        <v>0</v>
      </c>
      <c r="P254" s="495"/>
      <c r="Q254" s="495">
        <v>0</v>
      </c>
      <c r="R254" s="495">
        <v>0</v>
      </c>
      <c r="S254" s="495">
        <v>0</v>
      </c>
      <c r="T254" s="495">
        <v>0</v>
      </c>
      <c r="U254" s="495">
        <v>0</v>
      </c>
      <c r="V254" s="495">
        <v>0</v>
      </c>
      <c r="W254" s="495">
        <v>0</v>
      </c>
      <c r="X254" s="495">
        <v>0</v>
      </c>
      <c r="Y254" s="495">
        <v>0</v>
      </c>
      <c r="Z254" s="495">
        <v>0</v>
      </c>
      <c r="AA254" s="495">
        <v>0</v>
      </c>
      <c r="AB254" s="495">
        <v>0</v>
      </c>
      <c r="AC254" s="495">
        <v>0</v>
      </c>
      <c r="AD254" s="495">
        <v>0</v>
      </c>
      <c r="AE254" s="501">
        <f t="shared" si="36"/>
        <v>-894.12</v>
      </c>
      <c r="AF254" s="495">
        <f t="shared" si="36"/>
        <v>0</v>
      </c>
      <c r="AG254" s="495">
        <f t="shared" si="36"/>
        <v>0</v>
      </c>
    </row>
    <row r="255" spans="1:34" x14ac:dyDescent="0.35">
      <c r="A255" s="482" t="s">
        <v>699</v>
      </c>
      <c r="B255" s="493" t="s">
        <v>504</v>
      </c>
      <c r="C255" s="493" t="s">
        <v>707</v>
      </c>
      <c r="D255" s="494">
        <v>0</v>
      </c>
      <c r="E255" s="495">
        <v>0</v>
      </c>
      <c r="F255" s="495">
        <v>0</v>
      </c>
      <c r="G255" s="495">
        <v>0</v>
      </c>
      <c r="H255" s="495">
        <v>0</v>
      </c>
      <c r="I255" s="495">
        <v>0</v>
      </c>
      <c r="J255" s="495">
        <v>0</v>
      </c>
      <c r="K255" s="495">
        <v>0</v>
      </c>
      <c r="L255" s="495">
        <v>0</v>
      </c>
      <c r="M255" s="495">
        <v>0</v>
      </c>
      <c r="N255" s="495">
        <v>0</v>
      </c>
      <c r="O255" s="495">
        <v>0</v>
      </c>
      <c r="P255" s="495"/>
      <c r="Q255" s="495">
        <v>0</v>
      </c>
      <c r="R255" s="495">
        <v>0</v>
      </c>
      <c r="S255" s="495">
        <v>0</v>
      </c>
      <c r="T255" s="495">
        <v>0</v>
      </c>
      <c r="U255" s="495">
        <v>0</v>
      </c>
      <c r="V255" s="495">
        <v>0</v>
      </c>
      <c r="W255" s="495">
        <v>0</v>
      </c>
      <c r="X255" s="495">
        <v>0</v>
      </c>
      <c r="Y255" s="495">
        <v>0</v>
      </c>
      <c r="Z255" s="495">
        <v>0</v>
      </c>
      <c r="AA255" s="495">
        <v>0</v>
      </c>
      <c r="AB255" s="495">
        <v>0</v>
      </c>
      <c r="AC255" s="495">
        <v>0</v>
      </c>
      <c r="AD255" s="495">
        <v>0</v>
      </c>
      <c r="AE255" s="495">
        <f t="shared" si="36"/>
        <v>0</v>
      </c>
      <c r="AF255" s="495">
        <f t="shared" si="36"/>
        <v>0</v>
      </c>
      <c r="AG255" s="495">
        <f t="shared" si="36"/>
        <v>0</v>
      </c>
    </row>
    <row r="256" spans="1:34" x14ac:dyDescent="0.35">
      <c r="A256" s="482" t="s">
        <v>698</v>
      </c>
      <c r="B256" s="493" t="s">
        <v>504</v>
      </c>
      <c r="C256" s="493" t="s">
        <v>707</v>
      </c>
      <c r="D256" s="501">
        <v>-310.44</v>
      </c>
      <c r="E256" s="495">
        <v>0</v>
      </c>
      <c r="F256" s="495">
        <v>0</v>
      </c>
      <c r="G256" s="495">
        <v>0</v>
      </c>
      <c r="H256" s="495">
        <v>0</v>
      </c>
      <c r="I256" s="495">
        <v>0</v>
      </c>
      <c r="J256" s="495">
        <v>0</v>
      </c>
      <c r="K256" s="495">
        <v>0</v>
      </c>
      <c r="L256" s="495">
        <v>0</v>
      </c>
      <c r="M256" s="495">
        <v>0</v>
      </c>
      <c r="N256" s="495">
        <v>0</v>
      </c>
      <c r="O256" s="495">
        <v>0</v>
      </c>
      <c r="P256" s="495"/>
      <c r="Q256" s="495">
        <v>0</v>
      </c>
      <c r="R256" s="495">
        <v>0</v>
      </c>
      <c r="S256" s="495">
        <v>0</v>
      </c>
      <c r="T256" s="495">
        <v>0</v>
      </c>
      <c r="U256" s="495">
        <v>0</v>
      </c>
      <c r="V256" s="495">
        <v>0</v>
      </c>
      <c r="W256" s="495">
        <v>0</v>
      </c>
      <c r="X256" s="495">
        <v>0</v>
      </c>
      <c r="Y256" s="495">
        <v>0</v>
      </c>
      <c r="Z256" s="495">
        <v>0</v>
      </c>
      <c r="AA256" s="495">
        <v>0</v>
      </c>
      <c r="AB256" s="495">
        <v>0</v>
      </c>
      <c r="AC256" s="495">
        <v>0</v>
      </c>
      <c r="AD256" s="495">
        <v>0</v>
      </c>
      <c r="AE256" s="501">
        <f t="shared" si="36"/>
        <v>-310.44</v>
      </c>
      <c r="AF256" s="495">
        <f t="shared" si="36"/>
        <v>0</v>
      </c>
      <c r="AG256" s="495">
        <f t="shared" si="36"/>
        <v>0</v>
      </c>
    </row>
    <row r="257" spans="1:34" x14ac:dyDescent="0.35">
      <c r="A257" s="482" t="s">
        <v>697</v>
      </c>
      <c r="B257" s="493" t="s">
        <v>504</v>
      </c>
      <c r="C257" s="493" t="s">
        <v>707</v>
      </c>
      <c r="D257" s="494">
        <v>0</v>
      </c>
      <c r="E257" s="495">
        <v>0</v>
      </c>
      <c r="F257" s="495">
        <v>0</v>
      </c>
      <c r="G257" s="495">
        <v>0</v>
      </c>
      <c r="H257" s="495">
        <v>0</v>
      </c>
      <c r="I257" s="495">
        <v>0</v>
      </c>
      <c r="J257" s="495">
        <v>0</v>
      </c>
      <c r="K257" s="495">
        <v>0</v>
      </c>
      <c r="L257" s="495">
        <v>0</v>
      </c>
      <c r="M257" s="495">
        <v>0</v>
      </c>
      <c r="N257" s="495">
        <v>0</v>
      </c>
      <c r="O257" s="495">
        <v>0</v>
      </c>
      <c r="P257" s="495"/>
      <c r="Q257" s="495">
        <v>0</v>
      </c>
      <c r="R257" s="495">
        <v>0</v>
      </c>
      <c r="S257" s="495">
        <v>0</v>
      </c>
      <c r="T257" s="495">
        <v>0</v>
      </c>
      <c r="U257" s="495">
        <v>0</v>
      </c>
      <c r="V257" s="495">
        <v>0</v>
      </c>
      <c r="W257" s="495">
        <v>0</v>
      </c>
      <c r="X257" s="495">
        <v>0</v>
      </c>
      <c r="Y257" s="495">
        <v>0</v>
      </c>
      <c r="Z257" s="495">
        <v>0</v>
      </c>
      <c r="AA257" s="495">
        <v>0</v>
      </c>
      <c r="AB257" s="495">
        <v>0</v>
      </c>
      <c r="AC257" s="495">
        <v>0</v>
      </c>
      <c r="AD257" s="495">
        <v>0</v>
      </c>
      <c r="AE257" s="495">
        <f t="shared" si="36"/>
        <v>0</v>
      </c>
      <c r="AF257" s="495">
        <f t="shared" si="36"/>
        <v>0</v>
      </c>
      <c r="AG257" s="495">
        <f t="shared" si="36"/>
        <v>0</v>
      </c>
    </row>
    <row r="258" spans="1:34" x14ac:dyDescent="0.35">
      <c r="A258" s="482" t="s">
        <v>696</v>
      </c>
      <c r="B258" s="493" t="s">
        <v>504</v>
      </c>
      <c r="C258" s="493" t="s">
        <v>707</v>
      </c>
      <c r="D258" s="494">
        <v>0</v>
      </c>
      <c r="E258" s="495">
        <v>0</v>
      </c>
      <c r="F258" s="495">
        <v>0</v>
      </c>
      <c r="G258" s="495">
        <v>0</v>
      </c>
      <c r="H258" s="495">
        <v>0</v>
      </c>
      <c r="I258" s="495">
        <v>0</v>
      </c>
      <c r="J258" s="495">
        <v>0</v>
      </c>
      <c r="K258" s="495">
        <v>0</v>
      </c>
      <c r="L258" s="495">
        <v>0</v>
      </c>
      <c r="M258" s="495">
        <v>0</v>
      </c>
      <c r="N258" s="495">
        <v>0</v>
      </c>
      <c r="O258" s="495">
        <v>0</v>
      </c>
      <c r="P258" s="495"/>
      <c r="Q258" s="495">
        <v>0</v>
      </c>
      <c r="R258" s="495">
        <v>0</v>
      </c>
      <c r="S258" s="495">
        <v>0</v>
      </c>
      <c r="T258" s="495">
        <v>0</v>
      </c>
      <c r="U258" s="495">
        <v>0</v>
      </c>
      <c r="V258" s="495">
        <v>0</v>
      </c>
      <c r="W258" s="495">
        <v>0</v>
      </c>
      <c r="X258" s="495">
        <v>0</v>
      </c>
      <c r="Y258" s="495">
        <v>0</v>
      </c>
      <c r="Z258" s="495">
        <v>0</v>
      </c>
      <c r="AA258" s="495">
        <v>0</v>
      </c>
      <c r="AB258" s="495">
        <v>0</v>
      </c>
      <c r="AC258" s="495">
        <v>0</v>
      </c>
      <c r="AD258" s="495">
        <v>0</v>
      </c>
      <c r="AE258" s="495">
        <f t="shared" si="36"/>
        <v>0</v>
      </c>
      <c r="AF258" s="495">
        <f t="shared" si="36"/>
        <v>0</v>
      </c>
      <c r="AG258" s="495">
        <f t="shared" si="36"/>
        <v>0</v>
      </c>
    </row>
    <row r="259" spans="1:34" x14ac:dyDescent="0.35">
      <c r="A259" s="482" t="s">
        <v>695</v>
      </c>
      <c r="B259" s="493" t="s">
        <v>504</v>
      </c>
      <c r="C259" s="493" t="s">
        <v>707</v>
      </c>
      <c r="D259" s="494">
        <v>0</v>
      </c>
      <c r="E259" s="495">
        <v>0</v>
      </c>
      <c r="F259" s="495">
        <v>0</v>
      </c>
      <c r="G259" s="495">
        <v>0</v>
      </c>
      <c r="H259" s="495">
        <v>0</v>
      </c>
      <c r="I259" s="495">
        <v>0</v>
      </c>
      <c r="J259" s="495">
        <v>0</v>
      </c>
      <c r="K259" s="495">
        <v>0</v>
      </c>
      <c r="L259" s="495">
        <v>0</v>
      </c>
      <c r="M259" s="495">
        <v>0</v>
      </c>
      <c r="N259" s="495">
        <v>0</v>
      </c>
      <c r="O259" s="495">
        <v>0</v>
      </c>
      <c r="P259" s="495"/>
      <c r="Q259" s="495">
        <v>0</v>
      </c>
      <c r="R259" s="495">
        <v>0</v>
      </c>
      <c r="S259" s="495">
        <v>0</v>
      </c>
      <c r="T259" s="495">
        <v>0</v>
      </c>
      <c r="U259" s="495">
        <v>0</v>
      </c>
      <c r="V259" s="495">
        <v>0</v>
      </c>
      <c r="W259" s="495">
        <v>0</v>
      </c>
      <c r="X259" s="495">
        <v>0</v>
      </c>
      <c r="Y259" s="495">
        <v>0</v>
      </c>
      <c r="Z259" s="495">
        <v>0</v>
      </c>
      <c r="AA259" s="495">
        <v>0</v>
      </c>
      <c r="AB259" s="495">
        <v>0</v>
      </c>
      <c r="AC259" s="495">
        <v>0</v>
      </c>
      <c r="AD259" s="495">
        <v>0</v>
      </c>
      <c r="AE259" s="495">
        <f t="shared" si="36"/>
        <v>0</v>
      </c>
      <c r="AF259" s="495">
        <f t="shared" si="36"/>
        <v>0</v>
      </c>
      <c r="AG259" s="495">
        <f t="shared" si="36"/>
        <v>0</v>
      </c>
    </row>
    <row r="260" spans="1:34" x14ac:dyDescent="0.35">
      <c r="A260" s="482" t="s">
        <v>694</v>
      </c>
      <c r="B260" s="493" t="s">
        <v>504</v>
      </c>
      <c r="C260" s="493" t="s">
        <v>707</v>
      </c>
      <c r="D260" s="494">
        <v>0</v>
      </c>
      <c r="E260" s="495">
        <v>0</v>
      </c>
      <c r="F260" s="495">
        <v>0</v>
      </c>
      <c r="G260" s="495">
        <v>0</v>
      </c>
      <c r="H260" s="495">
        <v>0</v>
      </c>
      <c r="I260" s="495">
        <v>0</v>
      </c>
      <c r="J260" s="495">
        <v>0</v>
      </c>
      <c r="K260" s="495">
        <v>0</v>
      </c>
      <c r="L260" s="495">
        <v>0</v>
      </c>
      <c r="M260" s="495">
        <v>0</v>
      </c>
      <c r="N260" s="495">
        <v>0</v>
      </c>
      <c r="O260" s="495">
        <v>0</v>
      </c>
      <c r="P260" s="495"/>
      <c r="Q260" s="495">
        <v>0</v>
      </c>
      <c r="R260" s="495">
        <v>0</v>
      </c>
      <c r="S260" s="495">
        <v>0</v>
      </c>
      <c r="T260" s="495">
        <v>0</v>
      </c>
      <c r="U260" s="495">
        <v>0</v>
      </c>
      <c r="V260" s="495">
        <v>0</v>
      </c>
      <c r="W260" s="495">
        <v>0</v>
      </c>
      <c r="X260" s="495">
        <v>0</v>
      </c>
      <c r="Y260" s="495">
        <v>0</v>
      </c>
      <c r="Z260" s="495">
        <v>0</v>
      </c>
      <c r="AA260" s="495">
        <v>0</v>
      </c>
      <c r="AB260" s="495">
        <v>0</v>
      </c>
      <c r="AC260" s="495">
        <v>0</v>
      </c>
      <c r="AD260" s="495">
        <v>0</v>
      </c>
      <c r="AE260" s="495">
        <f t="shared" si="36"/>
        <v>0</v>
      </c>
      <c r="AF260" s="495">
        <f t="shared" si="36"/>
        <v>0</v>
      </c>
      <c r="AG260" s="495">
        <f t="shared" si="36"/>
        <v>0</v>
      </c>
    </row>
    <row r="261" spans="1:34" x14ac:dyDescent="0.35">
      <c r="A261" s="482" t="s">
        <v>693</v>
      </c>
      <c r="B261" s="493" t="s">
        <v>504</v>
      </c>
      <c r="C261" s="493" t="s">
        <v>707</v>
      </c>
      <c r="D261" s="494">
        <v>0</v>
      </c>
      <c r="E261" s="495">
        <v>0</v>
      </c>
      <c r="F261" s="495">
        <v>0</v>
      </c>
      <c r="G261" s="495">
        <v>0</v>
      </c>
      <c r="H261" s="495">
        <v>0</v>
      </c>
      <c r="I261" s="495">
        <v>0</v>
      </c>
      <c r="J261" s="495">
        <v>0</v>
      </c>
      <c r="K261" s="495">
        <v>0</v>
      </c>
      <c r="L261" s="495">
        <v>0</v>
      </c>
      <c r="M261" s="495">
        <v>0</v>
      </c>
      <c r="N261" s="495">
        <v>0</v>
      </c>
      <c r="O261" s="495">
        <v>0</v>
      </c>
      <c r="P261" s="495"/>
      <c r="Q261" s="495">
        <v>0</v>
      </c>
      <c r="R261" s="495">
        <v>0</v>
      </c>
      <c r="S261" s="495">
        <v>0</v>
      </c>
      <c r="T261" s="495">
        <v>0</v>
      </c>
      <c r="U261" s="495">
        <v>0</v>
      </c>
      <c r="V261" s="495">
        <v>0</v>
      </c>
      <c r="W261" s="495">
        <v>0</v>
      </c>
      <c r="X261" s="495">
        <v>0</v>
      </c>
      <c r="Y261" s="495">
        <v>0</v>
      </c>
      <c r="Z261" s="495">
        <v>0</v>
      </c>
      <c r="AA261" s="495">
        <v>0</v>
      </c>
      <c r="AB261" s="495">
        <v>0</v>
      </c>
      <c r="AC261" s="495">
        <v>0</v>
      </c>
      <c r="AD261" s="495">
        <v>0</v>
      </c>
      <c r="AE261" s="495">
        <f t="shared" si="36"/>
        <v>0</v>
      </c>
      <c r="AF261" s="495">
        <f t="shared" si="36"/>
        <v>0</v>
      </c>
      <c r="AG261" s="495">
        <f t="shared" si="36"/>
        <v>0</v>
      </c>
    </row>
    <row r="262" spans="1:34" s="488" customFormat="1" ht="24" x14ac:dyDescent="0.35">
      <c r="A262" s="489" t="s">
        <v>347</v>
      </c>
      <c r="B262" s="490" t="s">
        <v>504</v>
      </c>
      <c r="C262" s="490"/>
      <c r="D262" s="492">
        <f t="shared" ref="D262:AG262" si="41">SUM(D263:D263)</f>
        <v>-17.88</v>
      </c>
      <c r="E262" s="491">
        <f t="shared" si="41"/>
        <v>0</v>
      </c>
      <c r="F262" s="491">
        <f t="shared" si="41"/>
        <v>0</v>
      </c>
      <c r="G262" s="491">
        <f t="shared" si="41"/>
        <v>0</v>
      </c>
      <c r="H262" s="491">
        <f t="shared" si="41"/>
        <v>0</v>
      </c>
      <c r="I262" s="491">
        <f t="shared" si="41"/>
        <v>0</v>
      </c>
      <c r="J262" s="492">
        <f t="shared" si="41"/>
        <v>-9522.2999999999993</v>
      </c>
      <c r="K262" s="491">
        <f t="shared" si="41"/>
        <v>0</v>
      </c>
      <c r="L262" s="491">
        <f t="shared" si="41"/>
        <v>0</v>
      </c>
      <c r="M262" s="491">
        <f t="shared" si="41"/>
        <v>0</v>
      </c>
      <c r="N262" s="491">
        <f t="shared" si="41"/>
        <v>0</v>
      </c>
      <c r="O262" s="491">
        <f t="shared" si="41"/>
        <v>0</v>
      </c>
      <c r="P262" s="491">
        <f t="shared" si="41"/>
        <v>0</v>
      </c>
      <c r="Q262" s="491">
        <f t="shared" si="41"/>
        <v>0</v>
      </c>
      <c r="R262" s="491">
        <f t="shared" si="41"/>
        <v>0</v>
      </c>
      <c r="S262" s="491">
        <f t="shared" si="41"/>
        <v>0</v>
      </c>
      <c r="T262" s="491">
        <f t="shared" si="41"/>
        <v>0</v>
      </c>
      <c r="U262" s="491">
        <f t="shared" si="41"/>
        <v>0</v>
      </c>
      <c r="V262" s="491">
        <f t="shared" si="41"/>
        <v>0</v>
      </c>
      <c r="W262" s="491">
        <f t="shared" si="41"/>
        <v>0</v>
      </c>
      <c r="X262" s="491">
        <f t="shared" si="41"/>
        <v>0</v>
      </c>
      <c r="Y262" s="491">
        <f t="shared" si="41"/>
        <v>0</v>
      </c>
      <c r="Z262" s="491">
        <f t="shared" si="41"/>
        <v>0</v>
      </c>
      <c r="AA262" s="491">
        <f t="shared" si="41"/>
        <v>0</v>
      </c>
      <c r="AB262" s="491">
        <f t="shared" si="41"/>
        <v>0</v>
      </c>
      <c r="AC262" s="491">
        <f t="shared" si="41"/>
        <v>0</v>
      </c>
      <c r="AD262" s="491">
        <f t="shared" si="41"/>
        <v>0</v>
      </c>
      <c r="AE262" s="492">
        <f t="shared" si="41"/>
        <v>-9540.1799999999985</v>
      </c>
      <c r="AF262" s="491">
        <f t="shared" si="41"/>
        <v>0</v>
      </c>
      <c r="AG262" s="491">
        <f t="shared" si="41"/>
        <v>0</v>
      </c>
      <c r="AH262" s="488" t="b">
        <v>1</v>
      </c>
    </row>
    <row r="263" spans="1:34" x14ac:dyDescent="0.35">
      <c r="A263" s="482" t="s">
        <v>701</v>
      </c>
      <c r="B263" s="493" t="s">
        <v>504</v>
      </c>
      <c r="C263" s="493" t="s">
        <v>705</v>
      </c>
      <c r="D263" s="501">
        <v>-17.88</v>
      </c>
      <c r="E263" s="495">
        <v>0</v>
      </c>
      <c r="F263" s="495">
        <v>0</v>
      </c>
      <c r="G263" s="495">
        <v>0</v>
      </c>
      <c r="H263" s="495">
        <v>0</v>
      </c>
      <c r="I263" s="495">
        <v>0</v>
      </c>
      <c r="J263" s="501">
        <v>-9522.2999999999993</v>
      </c>
      <c r="K263" s="495">
        <v>0</v>
      </c>
      <c r="L263" s="495">
        <v>0</v>
      </c>
      <c r="M263" s="495">
        <v>0</v>
      </c>
      <c r="N263" s="495">
        <v>0</v>
      </c>
      <c r="O263" s="495">
        <v>0</v>
      </c>
      <c r="P263" s="495">
        <v>0</v>
      </c>
      <c r="Q263" s="495">
        <v>0</v>
      </c>
      <c r="R263" s="495">
        <v>0</v>
      </c>
      <c r="S263" s="495">
        <v>0</v>
      </c>
      <c r="T263" s="495">
        <v>0</v>
      </c>
      <c r="U263" s="495">
        <v>0</v>
      </c>
      <c r="V263" s="495">
        <v>0</v>
      </c>
      <c r="W263" s="495">
        <v>0</v>
      </c>
      <c r="X263" s="495">
        <v>0</v>
      </c>
      <c r="Y263" s="495">
        <v>0</v>
      </c>
      <c r="Z263" s="495">
        <v>0</v>
      </c>
      <c r="AA263" s="495">
        <v>0</v>
      </c>
      <c r="AB263" s="495">
        <v>0</v>
      </c>
      <c r="AC263" s="495">
        <v>0</v>
      </c>
      <c r="AD263" s="495">
        <v>0</v>
      </c>
      <c r="AE263" s="501">
        <f t="shared" si="36"/>
        <v>-9540.1799999999985</v>
      </c>
      <c r="AF263" s="495">
        <f t="shared" si="36"/>
        <v>0</v>
      </c>
      <c r="AG263" s="495">
        <f t="shared" si="36"/>
        <v>0</v>
      </c>
    </row>
    <row r="264" spans="1:34" s="488" customFormat="1" ht="24" x14ac:dyDescent="0.35">
      <c r="A264" s="497" t="s">
        <v>345</v>
      </c>
      <c r="B264" s="498" t="s">
        <v>504</v>
      </c>
      <c r="C264" s="498"/>
      <c r="D264" s="499">
        <f>SUM(D265)</f>
        <v>-2060195.95</v>
      </c>
      <c r="E264" s="503">
        <f t="shared" ref="E264:AG264" si="42">SUM(E265)</f>
        <v>0</v>
      </c>
      <c r="F264" s="503">
        <f t="shared" si="42"/>
        <v>0</v>
      </c>
      <c r="G264" s="499">
        <f t="shared" si="42"/>
        <v>-40307.35</v>
      </c>
      <c r="H264" s="503">
        <f t="shared" si="42"/>
        <v>0</v>
      </c>
      <c r="I264" s="503">
        <f t="shared" si="42"/>
        <v>0</v>
      </c>
      <c r="J264" s="499">
        <f t="shared" si="42"/>
        <v>-2754384.84</v>
      </c>
      <c r="K264" s="503">
        <f t="shared" si="42"/>
        <v>0</v>
      </c>
      <c r="L264" s="503">
        <f t="shared" si="42"/>
        <v>0</v>
      </c>
      <c r="M264" s="503">
        <f t="shared" si="42"/>
        <v>0</v>
      </c>
      <c r="N264" s="503">
        <f t="shared" si="42"/>
        <v>0</v>
      </c>
      <c r="O264" s="503">
        <f t="shared" si="42"/>
        <v>0</v>
      </c>
      <c r="P264" s="503">
        <f t="shared" si="42"/>
        <v>0</v>
      </c>
      <c r="Q264" s="503">
        <f t="shared" si="42"/>
        <v>0</v>
      </c>
      <c r="R264" s="503">
        <f t="shared" si="42"/>
        <v>0</v>
      </c>
      <c r="S264" s="503">
        <f t="shared" si="42"/>
        <v>0</v>
      </c>
      <c r="T264" s="503">
        <f t="shared" si="42"/>
        <v>0</v>
      </c>
      <c r="U264" s="503">
        <f t="shared" si="42"/>
        <v>0</v>
      </c>
      <c r="V264" s="503">
        <f t="shared" si="42"/>
        <v>0</v>
      </c>
      <c r="W264" s="503">
        <f t="shared" si="42"/>
        <v>0</v>
      </c>
      <c r="X264" s="503">
        <f t="shared" si="42"/>
        <v>0</v>
      </c>
      <c r="Y264" s="503">
        <f t="shared" si="42"/>
        <v>0</v>
      </c>
      <c r="Z264" s="503">
        <f t="shared" si="42"/>
        <v>0</v>
      </c>
      <c r="AA264" s="503">
        <f t="shared" si="42"/>
        <v>0</v>
      </c>
      <c r="AB264" s="503">
        <f t="shared" si="42"/>
        <v>0</v>
      </c>
      <c r="AC264" s="503">
        <f t="shared" si="42"/>
        <v>0</v>
      </c>
      <c r="AD264" s="503">
        <f t="shared" si="42"/>
        <v>0</v>
      </c>
      <c r="AE264" s="499">
        <f t="shared" si="42"/>
        <v>-4854888.1399999997</v>
      </c>
      <c r="AF264" s="503">
        <f t="shared" si="42"/>
        <v>0</v>
      </c>
      <c r="AG264" s="503">
        <f t="shared" si="42"/>
        <v>0</v>
      </c>
      <c r="AH264" s="488" t="b">
        <v>1</v>
      </c>
    </row>
    <row r="265" spans="1:34" x14ac:dyDescent="0.35">
      <c r="A265" s="482" t="s">
        <v>701</v>
      </c>
      <c r="B265" s="493" t="s">
        <v>504</v>
      </c>
      <c r="C265" s="493" t="s">
        <v>705</v>
      </c>
      <c r="D265" s="501">
        <v>-2060195.95</v>
      </c>
      <c r="E265" s="495">
        <v>0</v>
      </c>
      <c r="F265" s="495">
        <v>0</v>
      </c>
      <c r="G265" s="501">
        <v>-40307.35</v>
      </c>
      <c r="H265" s="495">
        <v>0</v>
      </c>
      <c r="I265" s="495">
        <v>0</v>
      </c>
      <c r="J265" s="501">
        <v>-2754384.84</v>
      </c>
      <c r="K265" s="495">
        <v>0</v>
      </c>
      <c r="L265" s="495">
        <v>0</v>
      </c>
      <c r="M265" s="494"/>
      <c r="N265" s="494"/>
      <c r="O265" s="494"/>
      <c r="P265" s="494"/>
      <c r="Q265" s="494"/>
      <c r="R265" s="494"/>
      <c r="S265" s="494"/>
      <c r="T265" s="494"/>
      <c r="U265" s="494"/>
      <c r="V265" s="494"/>
      <c r="W265" s="494"/>
      <c r="X265" s="494"/>
      <c r="Y265" s="494"/>
      <c r="Z265" s="494"/>
      <c r="AA265" s="494"/>
      <c r="AB265" s="494"/>
      <c r="AC265" s="494"/>
      <c r="AD265" s="494"/>
      <c r="AE265" s="501">
        <f t="shared" si="36"/>
        <v>-4854888.1399999997</v>
      </c>
      <c r="AF265" s="495">
        <f t="shared" si="36"/>
        <v>0</v>
      </c>
      <c r="AG265" s="495">
        <f t="shared" si="36"/>
        <v>0</v>
      </c>
    </row>
    <row r="266" spans="1:34" s="488" customFormat="1" ht="24" x14ac:dyDescent="0.35">
      <c r="A266" s="497" t="s">
        <v>344</v>
      </c>
      <c r="B266" s="498" t="s">
        <v>708</v>
      </c>
      <c r="C266" s="498"/>
      <c r="D266" s="499">
        <f>SUM(D267:D268)</f>
        <v>14953646.560000001</v>
      </c>
      <c r="E266" s="503">
        <f t="shared" ref="E266:AG266" si="43">SUM(E267:E268)</f>
        <v>0</v>
      </c>
      <c r="F266" s="503">
        <f t="shared" si="43"/>
        <v>0</v>
      </c>
      <c r="G266" s="503">
        <f t="shared" si="43"/>
        <v>2937.05</v>
      </c>
      <c r="H266" s="503">
        <f t="shared" si="43"/>
        <v>0</v>
      </c>
      <c r="I266" s="503">
        <f t="shared" si="43"/>
        <v>0</v>
      </c>
      <c r="J266" s="503">
        <f t="shared" si="43"/>
        <v>4809.62</v>
      </c>
      <c r="K266" s="503">
        <f t="shared" si="43"/>
        <v>0</v>
      </c>
      <c r="L266" s="503">
        <f t="shared" si="43"/>
        <v>0</v>
      </c>
      <c r="M266" s="503">
        <f t="shared" si="43"/>
        <v>0</v>
      </c>
      <c r="N266" s="503">
        <f t="shared" si="43"/>
        <v>0</v>
      </c>
      <c r="O266" s="503">
        <f t="shared" si="43"/>
        <v>0</v>
      </c>
      <c r="P266" s="503">
        <f t="shared" si="43"/>
        <v>1645.27</v>
      </c>
      <c r="Q266" s="503">
        <f t="shared" si="43"/>
        <v>0</v>
      </c>
      <c r="R266" s="503">
        <f t="shared" si="43"/>
        <v>0</v>
      </c>
      <c r="S266" s="503">
        <f t="shared" si="43"/>
        <v>0</v>
      </c>
      <c r="T266" s="503">
        <f t="shared" si="43"/>
        <v>0</v>
      </c>
      <c r="U266" s="503">
        <f t="shared" si="43"/>
        <v>0</v>
      </c>
      <c r="V266" s="503">
        <f t="shared" si="43"/>
        <v>0</v>
      </c>
      <c r="W266" s="503">
        <f t="shared" si="43"/>
        <v>0</v>
      </c>
      <c r="X266" s="503">
        <f t="shared" si="43"/>
        <v>0</v>
      </c>
      <c r="Y266" s="503">
        <f t="shared" si="43"/>
        <v>0</v>
      </c>
      <c r="Z266" s="503">
        <f t="shared" si="43"/>
        <v>0</v>
      </c>
      <c r="AA266" s="503">
        <f t="shared" si="43"/>
        <v>0</v>
      </c>
      <c r="AB266" s="503">
        <f t="shared" si="43"/>
        <v>0</v>
      </c>
      <c r="AC266" s="503">
        <f t="shared" si="43"/>
        <v>0</v>
      </c>
      <c r="AD266" s="503">
        <f t="shared" si="43"/>
        <v>0</v>
      </c>
      <c r="AE266" s="503">
        <f t="shared" si="43"/>
        <v>14963038.5</v>
      </c>
      <c r="AF266" s="503">
        <f t="shared" si="43"/>
        <v>0</v>
      </c>
      <c r="AG266" s="503">
        <f t="shared" si="43"/>
        <v>0</v>
      </c>
      <c r="AH266" s="488" t="b">
        <v>1</v>
      </c>
    </row>
    <row r="267" spans="1:34" x14ac:dyDescent="0.35">
      <c r="A267" s="482" t="s">
        <v>701</v>
      </c>
      <c r="B267" s="493" t="s">
        <v>503</v>
      </c>
      <c r="C267" s="493" t="s">
        <v>705</v>
      </c>
      <c r="D267" s="494">
        <v>0</v>
      </c>
      <c r="E267" s="494">
        <v>0</v>
      </c>
      <c r="F267" s="494">
        <v>0</v>
      </c>
      <c r="G267" s="494">
        <v>0</v>
      </c>
      <c r="H267" s="494">
        <v>0</v>
      </c>
      <c r="I267" s="494">
        <v>0</v>
      </c>
      <c r="J267" s="494">
        <v>243.83</v>
      </c>
      <c r="K267" s="494">
        <v>0</v>
      </c>
      <c r="L267" s="494">
        <v>0</v>
      </c>
      <c r="M267" s="494">
        <v>0</v>
      </c>
      <c r="N267" s="494">
        <v>0</v>
      </c>
      <c r="O267" s="494">
        <v>0</v>
      </c>
      <c r="P267" s="494">
        <v>0</v>
      </c>
      <c r="Q267" s="494">
        <v>0</v>
      </c>
      <c r="R267" s="494">
        <v>0</v>
      </c>
      <c r="S267" s="494">
        <v>0</v>
      </c>
      <c r="T267" s="494">
        <v>0</v>
      </c>
      <c r="U267" s="494">
        <v>0</v>
      </c>
      <c r="V267" s="494">
        <v>0</v>
      </c>
      <c r="W267" s="494">
        <v>0</v>
      </c>
      <c r="X267" s="494">
        <v>0</v>
      </c>
      <c r="Y267" s="494">
        <v>0</v>
      </c>
      <c r="Z267" s="494">
        <v>0</v>
      </c>
      <c r="AA267" s="494">
        <v>0</v>
      </c>
      <c r="AB267" s="494">
        <v>0</v>
      </c>
      <c r="AC267" s="494">
        <v>0</v>
      </c>
      <c r="AD267" s="494">
        <v>0</v>
      </c>
      <c r="AE267" s="501">
        <f t="shared" si="36"/>
        <v>243.83</v>
      </c>
      <c r="AF267" s="495">
        <f t="shared" si="36"/>
        <v>0</v>
      </c>
      <c r="AG267" s="495">
        <f t="shared" si="36"/>
        <v>0</v>
      </c>
    </row>
    <row r="268" spans="1:34" x14ac:dyDescent="0.35">
      <c r="A268" s="482" t="s">
        <v>701</v>
      </c>
      <c r="B268" s="493" t="s">
        <v>504</v>
      </c>
      <c r="C268" s="493" t="s">
        <v>705</v>
      </c>
      <c r="D268" s="494">
        <v>14953646.560000001</v>
      </c>
      <c r="E268" s="494">
        <v>0</v>
      </c>
      <c r="F268" s="494">
        <v>0</v>
      </c>
      <c r="G268" s="494">
        <v>2937.05</v>
      </c>
      <c r="H268" s="494">
        <v>0</v>
      </c>
      <c r="I268" s="494">
        <v>0</v>
      </c>
      <c r="J268" s="494">
        <v>4565.79</v>
      </c>
      <c r="K268" s="494">
        <v>0</v>
      </c>
      <c r="L268" s="494">
        <v>0</v>
      </c>
      <c r="M268" s="494">
        <v>0</v>
      </c>
      <c r="N268" s="494">
        <v>0</v>
      </c>
      <c r="O268" s="494">
        <v>0</v>
      </c>
      <c r="P268" s="494">
        <v>1645.27</v>
      </c>
      <c r="Q268" s="494">
        <v>0</v>
      </c>
      <c r="R268" s="494">
        <v>0</v>
      </c>
      <c r="S268" s="494">
        <v>0</v>
      </c>
      <c r="T268" s="494">
        <v>0</v>
      </c>
      <c r="U268" s="494">
        <v>0</v>
      </c>
      <c r="V268" s="494">
        <v>0</v>
      </c>
      <c r="W268" s="494">
        <v>0</v>
      </c>
      <c r="X268" s="494">
        <v>0</v>
      </c>
      <c r="Y268" s="494">
        <v>0</v>
      </c>
      <c r="Z268" s="494">
        <v>0</v>
      </c>
      <c r="AA268" s="494">
        <v>0</v>
      </c>
      <c r="AB268" s="494">
        <v>0</v>
      </c>
      <c r="AC268" s="494">
        <v>0</v>
      </c>
      <c r="AD268" s="494">
        <v>0</v>
      </c>
      <c r="AE268" s="501">
        <f t="shared" si="36"/>
        <v>14962794.67</v>
      </c>
      <c r="AF268" s="495">
        <f t="shared" si="36"/>
        <v>0</v>
      </c>
      <c r="AG268" s="495">
        <f t="shared" si="36"/>
        <v>0</v>
      </c>
    </row>
    <row r="269" spans="1:34" s="488" customFormat="1" ht="24" x14ac:dyDescent="0.35">
      <c r="A269" s="497" t="s">
        <v>267</v>
      </c>
      <c r="B269" s="498" t="s">
        <v>504</v>
      </c>
      <c r="C269" s="498"/>
      <c r="D269" s="503">
        <f>SUM(D270)</f>
        <v>0</v>
      </c>
      <c r="E269" s="503">
        <f t="shared" ref="E269:AG269" si="44">SUM(E270)</f>
        <v>0</v>
      </c>
      <c r="F269" s="503">
        <f t="shared" si="44"/>
        <v>0</v>
      </c>
      <c r="G269" s="503">
        <f t="shared" si="44"/>
        <v>0</v>
      </c>
      <c r="H269" s="503">
        <f t="shared" si="44"/>
        <v>0</v>
      </c>
      <c r="I269" s="503">
        <f t="shared" si="44"/>
        <v>0</v>
      </c>
      <c r="J269" s="503">
        <f t="shared" si="44"/>
        <v>0</v>
      </c>
      <c r="K269" s="503">
        <f t="shared" si="44"/>
        <v>0</v>
      </c>
      <c r="L269" s="503">
        <f t="shared" si="44"/>
        <v>0</v>
      </c>
      <c r="M269" s="503">
        <f t="shared" si="44"/>
        <v>0</v>
      </c>
      <c r="N269" s="503">
        <f t="shared" si="44"/>
        <v>0</v>
      </c>
      <c r="O269" s="503">
        <f t="shared" si="44"/>
        <v>0</v>
      </c>
      <c r="P269" s="503">
        <f t="shared" si="44"/>
        <v>0</v>
      </c>
      <c r="Q269" s="503">
        <f t="shared" si="44"/>
        <v>0</v>
      </c>
      <c r="R269" s="503">
        <f t="shared" si="44"/>
        <v>0</v>
      </c>
      <c r="S269" s="503">
        <f t="shared" si="44"/>
        <v>0</v>
      </c>
      <c r="T269" s="503">
        <f t="shared" si="44"/>
        <v>0</v>
      </c>
      <c r="U269" s="503">
        <f t="shared" si="44"/>
        <v>10.98</v>
      </c>
      <c r="V269" s="503">
        <f t="shared" si="44"/>
        <v>0</v>
      </c>
      <c r="W269" s="503">
        <f t="shared" si="44"/>
        <v>0</v>
      </c>
      <c r="X269" s="503">
        <f t="shared" si="44"/>
        <v>0</v>
      </c>
      <c r="Y269" s="503">
        <f t="shared" si="44"/>
        <v>0</v>
      </c>
      <c r="Z269" s="503">
        <f t="shared" si="44"/>
        <v>0</v>
      </c>
      <c r="AA269" s="503">
        <f t="shared" si="44"/>
        <v>0</v>
      </c>
      <c r="AB269" s="503">
        <f t="shared" si="44"/>
        <v>0</v>
      </c>
      <c r="AC269" s="503">
        <f t="shared" si="44"/>
        <v>0</v>
      </c>
      <c r="AD269" s="503">
        <f t="shared" si="44"/>
        <v>0</v>
      </c>
      <c r="AE269" s="503">
        <f t="shared" si="44"/>
        <v>0</v>
      </c>
      <c r="AF269" s="503">
        <f t="shared" si="44"/>
        <v>0</v>
      </c>
      <c r="AG269" s="503">
        <f t="shared" si="44"/>
        <v>10.98</v>
      </c>
      <c r="AH269" s="488" t="b">
        <v>1</v>
      </c>
    </row>
    <row r="270" spans="1:34" x14ac:dyDescent="0.35">
      <c r="A270" s="482" t="s">
        <v>701</v>
      </c>
      <c r="B270" s="493" t="s">
        <v>504</v>
      </c>
      <c r="C270" s="493" t="s">
        <v>705</v>
      </c>
      <c r="D270" s="494">
        <v>0</v>
      </c>
      <c r="E270" s="494">
        <v>0</v>
      </c>
      <c r="F270" s="494">
        <v>0</v>
      </c>
      <c r="G270" s="494">
        <v>0</v>
      </c>
      <c r="H270" s="494">
        <v>0</v>
      </c>
      <c r="I270" s="494">
        <v>0</v>
      </c>
      <c r="J270" s="494">
        <v>0</v>
      </c>
      <c r="K270" s="494">
        <v>0</v>
      </c>
      <c r="L270" s="494">
        <v>0</v>
      </c>
      <c r="M270" s="494">
        <v>0</v>
      </c>
      <c r="N270" s="494">
        <v>0</v>
      </c>
      <c r="O270" s="494">
        <v>0</v>
      </c>
      <c r="P270" s="494">
        <v>0</v>
      </c>
      <c r="Q270" s="494">
        <v>0</v>
      </c>
      <c r="R270" s="494">
        <v>0</v>
      </c>
      <c r="S270" s="494">
        <v>0</v>
      </c>
      <c r="T270" s="494">
        <v>0</v>
      </c>
      <c r="U270" s="494">
        <v>10.98</v>
      </c>
      <c r="V270" s="494">
        <v>0</v>
      </c>
      <c r="W270" s="494">
        <v>0</v>
      </c>
      <c r="X270" s="494">
        <v>0</v>
      </c>
      <c r="Y270" s="494">
        <v>0</v>
      </c>
      <c r="Z270" s="494">
        <v>0</v>
      </c>
      <c r="AA270" s="494">
        <v>0</v>
      </c>
      <c r="AB270" s="494">
        <v>0</v>
      </c>
      <c r="AC270" s="494">
        <v>0</v>
      </c>
      <c r="AD270" s="494">
        <v>0</v>
      </c>
      <c r="AE270" s="494">
        <f t="shared" si="36"/>
        <v>0</v>
      </c>
      <c r="AF270" s="495">
        <f t="shared" si="36"/>
        <v>0</v>
      </c>
      <c r="AG270" s="494">
        <f t="shared" si="36"/>
        <v>10.98</v>
      </c>
    </row>
    <row r="271" spans="1:34" s="488" customFormat="1" ht="24" x14ac:dyDescent="0.35">
      <c r="A271" s="497" t="s">
        <v>1177</v>
      </c>
      <c r="B271" s="498" t="s">
        <v>504</v>
      </c>
      <c r="C271" s="498"/>
      <c r="D271" s="503">
        <f>SUM(D272)</f>
        <v>0</v>
      </c>
      <c r="E271" s="503">
        <f t="shared" ref="E271:AG271" si="45">SUM(E272)</f>
        <v>0</v>
      </c>
      <c r="F271" s="503">
        <f t="shared" si="45"/>
        <v>279607.21000000002</v>
      </c>
      <c r="G271" s="503">
        <f t="shared" si="45"/>
        <v>0</v>
      </c>
      <c r="H271" s="503">
        <f t="shared" si="45"/>
        <v>0</v>
      </c>
      <c r="I271" s="503">
        <f t="shared" si="45"/>
        <v>0</v>
      </c>
      <c r="J271" s="503">
        <f t="shared" si="45"/>
        <v>0</v>
      </c>
      <c r="K271" s="503">
        <f t="shared" si="45"/>
        <v>0</v>
      </c>
      <c r="L271" s="503">
        <f t="shared" si="45"/>
        <v>0</v>
      </c>
      <c r="M271" s="503">
        <f t="shared" si="45"/>
        <v>0</v>
      </c>
      <c r="N271" s="503">
        <f t="shared" si="45"/>
        <v>0</v>
      </c>
      <c r="O271" s="503">
        <f t="shared" si="45"/>
        <v>0</v>
      </c>
      <c r="P271" s="503">
        <f t="shared" si="45"/>
        <v>0</v>
      </c>
      <c r="Q271" s="503">
        <f t="shared" si="45"/>
        <v>0</v>
      </c>
      <c r="R271" s="503">
        <f t="shared" si="45"/>
        <v>0</v>
      </c>
      <c r="S271" s="503">
        <f t="shared" si="45"/>
        <v>0</v>
      </c>
      <c r="T271" s="503">
        <f t="shared" si="45"/>
        <v>0</v>
      </c>
      <c r="U271" s="503">
        <f t="shared" si="45"/>
        <v>0</v>
      </c>
      <c r="V271" s="503">
        <f t="shared" si="45"/>
        <v>0</v>
      </c>
      <c r="W271" s="503">
        <f t="shared" si="45"/>
        <v>0</v>
      </c>
      <c r="X271" s="503">
        <f t="shared" si="45"/>
        <v>0</v>
      </c>
      <c r="Y271" s="503">
        <f t="shared" si="45"/>
        <v>0</v>
      </c>
      <c r="Z271" s="503">
        <f t="shared" si="45"/>
        <v>0</v>
      </c>
      <c r="AA271" s="503">
        <f t="shared" si="45"/>
        <v>0</v>
      </c>
      <c r="AB271" s="503">
        <f t="shared" si="45"/>
        <v>0</v>
      </c>
      <c r="AC271" s="503">
        <f t="shared" si="45"/>
        <v>0</v>
      </c>
      <c r="AD271" s="503">
        <f t="shared" si="45"/>
        <v>0</v>
      </c>
      <c r="AE271" s="503">
        <f t="shared" si="45"/>
        <v>0</v>
      </c>
      <c r="AF271" s="503">
        <f t="shared" si="45"/>
        <v>0</v>
      </c>
      <c r="AG271" s="503">
        <f t="shared" si="45"/>
        <v>279607.21000000002</v>
      </c>
      <c r="AH271" s="488" t="b">
        <v>1</v>
      </c>
    </row>
    <row r="272" spans="1:34" x14ac:dyDescent="0.35">
      <c r="A272" s="482" t="s">
        <v>701</v>
      </c>
      <c r="B272" s="493" t="s">
        <v>504</v>
      </c>
      <c r="C272" s="493" t="s">
        <v>705</v>
      </c>
      <c r="D272" s="494">
        <v>0</v>
      </c>
      <c r="E272" s="494">
        <v>0</v>
      </c>
      <c r="F272" s="494">
        <v>279607.21000000002</v>
      </c>
      <c r="G272" s="494">
        <v>0</v>
      </c>
      <c r="H272" s="494">
        <v>0</v>
      </c>
      <c r="I272" s="494">
        <v>0</v>
      </c>
      <c r="J272" s="494">
        <v>0</v>
      </c>
      <c r="K272" s="494">
        <v>0</v>
      </c>
      <c r="L272" s="494">
        <v>0</v>
      </c>
      <c r="M272" s="494">
        <v>0</v>
      </c>
      <c r="N272" s="494">
        <v>0</v>
      </c>
      <c r="O272" s="494">
        <v>0</v>
      </c>
      <c r="P272" s="494">
        <v>0</v>
      </c>
      <c r="Q272" s="494">
        <v>0</v>
      </c>
      <c r="R272" s="494">
        <v>0</v>
      </c>
      <c r="S272" s="494">
        <v>0</v>
      </c>
      <c r="T272" s="494">
        <v>0</v>
      </c>
      <c r="U272" s="494">
        <v>0</v>
      </c>
      <c r="V272" s="494">
        <v>0</v>
      </c>
      <c r="W272" s="494">
        <v>0</v>
      </c>
      <c r="X272" s="494">
        <v>0</v>
      </c>
      <c r="Y272" s="494">
        <v>0</v>
      </c>
      <c r="Z272" s="494">
        <v>0</v>
      </c>
      <c r="AA272" s="494">
        <v>0</v>
      </c>
      <c r="AB272" s="494">
        <v>0</v>
      </c>
      <c r="AC272" s="494">
        <v>0</v>
      </c>
      <c r="AD272" s="494">
        <v>0</v>
      </c>
      <c r="AE272" s="494">
        <f t="shared" ref="AE272:AG272" si="46">SUM(A272,D272,G272,J272,M272,P272,S272,V272,Y272,AB272)</f>
        <v>0</v>
      </c>
      <c r="AF272" s="495">
        <f t="shared" si="46"/>
        <v>0</v>
      </c>
      <c r="AG272" s="494">
        <f t="shared" si="46"/>
        <v>279607.21000000002</v>
      </c>
    </row>
    <row r="273" spans="1:34" s="488" customFormat="1" x14ac:dyDescent="0.35">
      <c r="A273" s="484" t="s">
        <v>342</v>
      </c>
      <c r="B273" s="485" t="s">
        <v>504</v>
      </c>
      <c r="C273" s="485"/>
      <c r="D273" s="486">
        <f>SUM(D274)</f>
        <v>5398.81</v>
      </c>
      <c r="E273" s="486">
        <f t="shared" ref="E273:AG273" si="47">SUM(E274)</f>
        <v>0</v>
      </c>
      <c r="F273" s="486">
        <f t="shared" si="47"/>
        <v>0</v>
      </c>
      <c r="G273" s="486">
        <f t="shared" si="47"/>
        <v>0</v>
      </c>
      <c r="H273" s="486">
        <f t="shared" si="47"/>
        <v>0</v>
      </c>
      <c r="I273" s="486">
        <f t="shared" si="47"/>
        <v>0</v>
      </c>
      <c r="J273" s="486">
        <f t="shared" si="47"/>
        <v>0</v>
      </c>
      <c r="K273" s="486">
        <f t="shared" si="47"/>
        <v>0</v>
      </c>
      <c r="L273" s="486">
        <f t="shared" si="47"/>
        <v>0</v>
      </c>
      <c r="M273" s="486">
        <f t="shared" si="47"/>
        <v>0</v>
      </c>
      <c r="N273" s="486">
        <f t="shared" si="47"/>
        <v>0</v>
      </c>
      <c r="O273" s="486">
        <f t="shared" si="47"/>
        <v>0</v>
      </c>
      <c r="P273" s="486">
        <f t="shared" si="47"/>
        <v>0</v>
      </c>
      <c r="Q273" s="486">
        <f t="shared" si="47"/>
        <v>0</v>
      </c>
      <c r="R273" s="486">
        <f t="shared" si="47"/>
        <v>0</v>
      </c>
      <c r="S273" s="486">
        <f t="shared" si="47"/>
        <v>0</v>
      </c>
      <c r="T273" s="486">
        <f t="shared" si="47"/>
        <v>0</v>
      </c>
      <c r="U273" s="486">
        <f t="shared" si="47"/>
        <v>0</v>
      </c>
      <c r="V273" s="486">
        <f t="shared" si="47"/>
        <v>0</v>
      </c>
      <c r="W273" s="486">
        <f t="shared" si="47"/>
        <v>0</v>
      </c>
      <c r="X273" s="486">
        <f t="shared" si="47"/>
        <v>0</v>
      </c>
      <c r="Y273" s="486">
        <f t="shared" si="47"/>
        <v>0</v>
      </c>
      <c r="Z273" s="486">
        <f t="shared" si="47"/>
        <v>0</v>
      </c>
      <c r="AA273" s="486">
        <f t="shared" si="47"/>
        <v>0</v>
      </c>
      <c r="AB273" s="504">
        <f t="shared" si="47"/>
        <v>-5398.81</v>
      </c>
      <c r="AC273" s="486">
        <f t="shared" si="47"/>
        <v>0</v>
      </c>
      <c r="AD273" s="486">
        <f t="shared" si="47"/>
        <v>0</v>
      </c>
      <c r="AE273" s="486">
        <f t="shared" si="47"/>
        <v>0</v>
      </c>
      <c r="AF273" s="486">
        <f t="shared" si="47"/>
        <v>0</v>
      </c>
      <c r="AG273" s="486">
        <f t="shared" si="47"/>
        <v>0</v>
      </c>
      <c r="AH273" s="488" t="b">
        <v>1</v>
      </c>
    </row>
    <row r="274" spans="1:34" x14ac:dyDescent="0.35">
      <c r="A274" s="482" t="s">
        <v>701</v>
      </c>
      <c r="B274" s="493" t="s">
        <v>504</v>
      </c>
      <c r="C274" s="493" t="s">
        <v>705</v>
      </c>
      <c r="D274" s="501">
        <v>5398.81</v>
      </c>
      <c r="E274" s="495">
        <v>0</v>
      </c>
      <c r="F274" s="494">
        <v>0</v>
      </c>
      <c r="G274" s="495">
        <v>0</v>
      </c>
      <c r="H274" s="495">
        <v>0</v>
      </c>
      <c r="I274" s="495">
        <v>0</v>
      </c>
      <c r="J274" s="495">
        <v>0</v>
      </c>
      <c r="K274" s="495">
        <v>0</v>
      </c>
      <c r="L274" s="495">
        <v>0</v>
      </c>
      <c r="M274" s="495">
        <v>0</v>
      </c>
      <c r="N274" s="495">
        <v>0</v>
      </c>
      <c r="O274" s="495">
        <v>0</v>
      </c>
      <c r="P274" s="495">
        <v>0</v>
      </c>
      <c r="Q274" s="495">
        <v>0</v>
      </c>
      <c r="R274" s="495">
        <v>0</v>
      </c>
      <c r="S274" s="495">
        <v>0</v>
      </c>
      <c r="T274" s="495">
        <v>0</v>
      </c>
      <c r="U274" s="495">
        <v>0</v>
      </c>
      <c r="V274" s="495">
        <v>0</v>
      </c>
      <c r="W274" s="495">
        <v>0</v>
      </c>
      <c r="X274" s="495">
        <v>0</v>
      </c>
      <c r="Y274" s="495">
        <v>0</v>
      </c>
      <c r="Z274" s="495">
        <v>0</v>
      </c>
      <c r="AA274" s="495">
        <v>0</v>
      </c>
      <c r="AB274" s="501">
        <v>-5398.81</v>
      </c>
      <c r="AC274" s="495">
        <v>0</v>
      </c>
      <c r="AD274" s="495">
        <v>0</v>
      </c>
      <c r="AE274" s="494">
        <f t="shared" ref="AE274:AG340" si="48">SUM(A274,D274,G274,J274,M274,P274,S274,V274,Y274,AB274)</f>
        <v>0</v>
      </c>
      <c r="AF274" s="495">
        <f t="shared" si="48"/>
        <v>0</v>
      </c>
      <c r="AG274" s="495">
        <f t="shared" si="48"/>
        <v>0</v>
      </c>
    </row>
    <row r="275" spans="1:34" s="488" customFormat="1" x14ac:dyDescent="0.35">
      <c r="A275" s="484" t="s">
        <v>341</v>
      </c>
      <c r="B275" s="485" t="s">
        <v>504</v>
      </c>
      <c r="C275" s="485"/>
      <c r="D275" s="486">
        <f>SUM(D276:D277)</f>
        <v>0</v>
      </c>
      <c r="E275" s="486">
        <f t="shared" ref="E275:AG275" si="49">SUM(E276:E277)</f>
        <v>0</v>
      </c>
      <c r="F275" s="486">
        <f t="shared" si="49"/>
        <v>0</v>
      </c>
      <c r="G275" s="486">
        <f t="shared" si="49"/>
        <v>0</v>
      </c>
      <c r="H275" s="486">
        <f t="shared" si="49"/>
        <v>0</v>
      </c>
      <c r="I275" s="486">
        <f t="shared" si="49"/>
        <v>0</v>
      </c>
      <c r="J275" s="486">
        <f t="shared" si="49"/>
        <v>10053132.529999999</v>
      </c>
      <c r="K275" s="486">
        <f t="shared" si="49"/>
        <v>2.66</v>
      </c>
      <c r="L275" s="486">
        <f t="shared" si="49"/>
        <v>576</v>
      </c>
      <c r="M275" s="486">
        <f t="shared" si="49"/>
        <v>0</v>
      </c>
      <c r="N275" s="486">
        <f t="shared" si="49"/>
        <v>0</v>
      </c>
      <c r="O275" s="486">
        <f t="shared" si="49"/>
        <v>3948026.54</v>
      </c>
      <c r="P275" s="486">
        <f t="shared" si="49"/>
        <v>0</v>
      </c>
      <c r="Q275" s="486">
        <f t="shared" si="49"/>
        <v>0</v>
      </c>
      <c r="R275" s="486">
        <f t="shared" si="49"/>
        <v>9456518.8000000007</v>
      </c>
      <c r="S275" s="486">
        <f t="shared" si="49"/>
        <v>0</v>
      </c>
      <c r="T275" s="486">
        <f t="shared" si="49"/>
        <v>0</v>
      </c>
      <c r="U275" s="486">
        <f t="shared" si="49"/>
        <v>0</v>
      </c>
      <c r="V275" s="486">
        <f t="shared" si="49"/>
        <v>0</v>
      </c>
      <c r="W275" s="486">
        <f t="shared" si="49"/>
        <v>0</v>
      </c>
      <c r="X275" s="486">
        <f t="shared" si="49"/>
        <v>0</v>
      </c>
      <c r="Y275" s="486">
        <f t="shared" si="49"/>
        <v>652750.79</v>
      </c>
      <c r="Z275" s="486">
        <f t="shared" si="49"/>
        <v>0</v>
      </c>
      <c r="AA275" s="486">
        <f t="shared" si="49"/>
        <v>0</v>
      </c>
      <c r="AB275" s="504">
        <f t="shared" si="49"/>
        <v>-10705883.32</v>
      </c>
      <c r="AC275" s="504">
        <f t="shared" si="49"/>
        <v>-2.66</v>
      </c>
      <c r="AD275" s="504">
        <f t="shared" si="49"/>
        <v>-13405121.34</v>
      </c>
      <c r="AE275" s="486">
        <f t="shared" si="49"/>
        <v>0</v>
      </c>
      <c r="AF275" s="486">
        <f t="shared" si="49"/>
        <v>0</v>
      </c>
      <c r="AG275" s="486">
        <f t="shared" si="49"/>
        <v>0</v>
      </c>
      <c r="AH275" s="488" t="b">
        <v>1</v>
      </c>
    </row>
    <row r="276" spans="1:34" x14ac:dyDescent="0.35">
      <c r="A276" s="482" t="s">
        <v>701</v>
      </c>
      <c r="B276" s="493" t="s">
        <v>504</v>
      </c>
      <c r="C276" s="493" t="s">
        <v>705</v>
      </c>
      <c r="D276" s="495">
        <v>0</v>
      </c>
      <c r="E276" s="495">
        <v>0</v>
      </c>
      <c r="F276" s="494">
        <v>0</v>
      </c>
      <c r="G276" s="494">
        <v>0</v>
      </c>
      <c r="H276" s="494">
        <v>0</v>
      </c>
      <c r="I276" s="494">
        <v>0</v>
      </c>
      <c r="J276" s="494">
        <v>10053132.529999999</v>
      </c>
      <c r="K276" s="494">
        <v>2.66</v>
      </c>
      <c r="L276" s="494">
        <v>576</v>
      </c>
      <c r="M276" s="495">
        <v>0</v>
      </c>
      <c r="N276" s="495">
        <v>0</v>
      </c>
      <c r="O276" s="494">
        <v>3948026.54</v>
      </c>
      <c r="P276" s="495">
        <v>0</v>
      </c>
      <c r="Q276" s="495">
        <v>0</v>
      </c>
      <c r="R276" s="494">
        <v>9456518.8000000007</v>
      </c>
      <c r="S276" s="495">
        <v>0</v>
      </c>
      <c r="T276" s="495">
        <v>0</v>
      </c>
      <c r="U276" s="495">
        <v>0</v>
      </c>
      <c r="V276" s="495">
        <v>0</v>
      </c>
      <c r="W276" s="495">
        <v>0</v>
      </c>
      <c r="X276" s="495">
        <v>0</v>
      </c>
      <c r="Y276" s="494">
        <v>652750.79</v>
      </c>
      <c r="Z276" s="495">
        <v>0</v>
      </c>
      <c r="AA276" s="495">
        <v>0</v>
      </c>
      <c r="AB276" s="501">
        <v>-10705883.32</v>
      </c>
      <c r="AC276" s="501">
        <v>-2.66</v>
      </c>
      <c r="AD276" s="501">
        <v>-13405121.34</v>
      </c>
      <c r="AE276" s="494">
        <f t="shared" si="48"/>
        <v>0</v>
      </c>
      <c r="AF276" s="494">
        <f t="shared" si="48"/>
        <v>0</v>
      </c>
      <c r="AG276" s="494">
        <f t="shared" si="48"/>
        <v>0</v>
      </c>
    </row>
    <row r="277" spans="1:34" x14ac:dyDescent="0.35">
      <c r="A277" s="482" t="s">
        <v>700</v>
      </c>
      <c r="B277" s="493" t="s">
        <v>504</v>
      </c>
      <c r="C277" s="493" t="s">
        <v>705</v>
      </c>
      <c r="D277" s="494">
        <v>0</v>
      </c>
      <c r="E277" s="494">
        <v>0</v>
      </c>
      <c r="F277" s="494">
        <v>0</v>
      </c>
      <c r="G277" s="494">
        <v>0</v>
      </c>
      <c r="H277" s="494">
        <v>0</v>
      </c>
      <c r="I277" s="494">
        <v>0</v>
      </c>
      <c r="J277" s="494">
        <v>0</v>
      </c>
      <c r="K277" s="495">
        <v>0</v>
      </c>
      <c r="L277" s="495">
        <v>0</v>
      </c>
      <c r="M277" s="495">
        <v>0</v>
      </c>
      <c r="N277" s="495">
        <v>0</v>
      </c>
      <c r="O277" s="495">
        <v>0</v>
      </c>
      <c r="P277" s="495">
        <v>0</v>
      </c>
      <c r="Q277" s="495">
        <v>0</v>
      </c>
      <c r="R277" s="495">
        <v>0</v>
      </c>
      <c r="S277" s="495">
        <v>0</v>
      </c>
      <c r="T277" s="495">
        <v>0</v>
      </c>
      <c r="U277" s="495">
        <v>0</v>
      </c>
      <c r="V277" s="495">
        <v>0</v>
      </c>
      <c r="W277" s="495">
        <v>0</v>
      </c>
      <c r="X277" s="495">
        <v>0</v>
      </c>
      <c r="Y277" s="495">
        <v>0</v>
      </c>
      <c r="Z277" s="495">
        <v>0</v>
      </c>
      <c r="AA277" s="495">
        <v>0</v>
      </c>
      <c r="AB277" s="501"/>
      <c r="AC277" s="495"/>
      <c r="AD277" s="495"/>
      <c r="AE277" s="495">
        <f t="shared" si="48"/>
        <v>0</v>
      </c>
      <c r="AF277" s="495">
        <f t="shared" si="48"/>
        <v>0</v>
      </c>
      <c r="AG277" s="495">
        <f t="shared" si="48"/>
        <v>0</v>
      </c>
    </row>
    <row r="278" spans="1:34" s="488" customFormat="1" x14ac:dyDescent="0.35">
      <c r="A278" s="484" t="s">
        <v>340</v>
      </c>
      <c r="B278" s="485" t="s">
        <v>504</v>
      </c>
      <c r="C278" s="485"/>
      <c r="D278" s="486">
        <f>SUM(D279:D281)</f>
        <v>10706910.279999999</v>
      </c>
      <c r="E278" s="486">
        <f t="shared" ref="E278:AG278" si="50">SUM(E279:E281)</f>
        <v>12392.179999999998</v>
      </c>
      <c r="F278" s="486">
        <f t="shared" si="50"/>
        <v>20837679.890000001</v>
      </c>
      <c r="G278" s="486">
        <f t="shared" si="50"/>
        <v>6653.15</v>
      </c>
      <c r="H278" s="486">
        <f t="shared" si="50"/>
        <v>0</v>
      </c>
      <c r="I278" s="486">
        <f t="shared" si="50"/>
        <v>0</v>
      </c>
      <c r="J278" s="486">
        <f t="shared" si="50"/>
        <v>0</v>
      </c>
      <c r="K278" s="486">
        <f t="shared" si="50"/>
        <v>0</v>
      </c>
      <c r="L278" s="486">
        <f t="shared" si="50"/>
        <v>0</v>
      </c>
      <c r="M278" s="486">
        <f t="shared" si="50"/>
        <v>0</v>
      </c>
      <c r="N278" s="486">
        <f t="shared" si="50"/>
        <v>0</v>
      </c>
      <c r="O278" s="486">
        <f t="shared" si="50"/>
        <v>0</v>
      </c>
      <c r="P278" s="486">
        <f t="shared" si="50"/>
        <v>0</v>
      </c>
      <c r="Q278" s="486">
        <f t="shared" si="50"/>
        <v>0</v>
      </c>
      <c r="R278" s="486">
        <f t="shared" si="50"/>
        <v>0</v>
      </c>
      <c r="S278" s="486">
        <f t="shared" si="50"/>
        <v>0</v>
      </c>
      <c r="T278" s="486">
        <f t="shared" si="50"/>
        <v>0</v>
      </c>
      <c r="U278" s="486">
        <f t="shared" si="50"/>
        <v>0</v>
      </c>
      <c r="V278" s="486">
        <f t="shared" si="50"/>
        <v>0</v>
      </c>
      <c r="W278" s="486">
        <f t="shared" si="50"/>
        <v>0</v>
      </c>
      <c r="X278" s="486">
        <f t="shared" si="50"/>
        <v>0</v>
      </c>
      <c r="Y278" s="486">
        <f t="shared" si="50"/>
        <v>19346.810000000001</v>
      </c>
      <c r="Z278" s="486">
        <f t="shared" si="50"/>
        <v>0</v>
      </c>
      <c r="AA278" s="486">
        <f t="shared" si="50"/>
        <v>0</v>
      </c>
      <c r="AB278" s="504">
        <f t="shared" si="50"/>
        <v>-10732910.24</v>
      </c>
      <c r="AC278" s="504">
        <f t="shared" si="50"/>
        <v>-12392.18</v>
      </c>
      <c r="AD278" s="504">
        <f t="shared" si="50"/>
        <v>-20837679.890000001</v>
      </c>
      <c r="AE278" s="486">
        <f t="shared" si="50"/>
        <v>0</v>
      </c>
      <c r="AF278" s="486">
        <f t="shared" si="50"/>
        <v>0</v>
      </c>
      <c r="AG278" s="486">
        <f t="shared" si="50"/>
        <v>0</v>
      </c>
      <c r="AH278" s="488" t="b">
        <v>1</v>
      </c>
    </row>
    <row r="279" spans="1:34" x14ac:dyDescent="0.35">
      <c r="A279" s="482" t="s">
        <v>701</v>
      </c>
      <c r="B279" s="493" t="s">
        <v>504</v>
      </c>
      <c r="C279" s="493" t="s">
        <v>705</v>
      </c>
      <c r="D279" s="494">
        <v>10706910.279999999</v>
      </c>
      <c r="E279" s="494">
        <v>12392.179999999998</v>
      </c>
      <c r="F279" s="494">
        <v>1806351.57</v>
      </c>
      <c r="G279" s="494">
        <v>6653.15</v>
      </c>
      <c r="H279" s="494">
        <v>0</v>
      </c>
      <c r="I279" s="494">
        <v>0</v>
      </c>
      <c r="J279" s="495">
        <v>0</v>
      </c>
      <c r="K279" s="495">
        <v>0</v>
      </c>
      <c r="L279" s="495">
        <v>0</v>
      </c>
      <c r="M279" s="495">
        <v>0</v>
      </c>
      <c r="N279" s="495">
        <v>0</v>
      </c>
      <c r="O279" s="495">
        <v>0</v>
      </c>
      <c r="P279" s="495">
        <v>0</v>
      </c>
      <c r="Q279" s="495">
        <v>0</v>
      </c>
      <c r="R279" s="495">
        <v>0</v>
      </c>
      <c r="S279" s="495">
        <v>0</v>
      </c>
      <c r="T279" s="495">
        <v>0</v>
      </c>
      <c r="U279" s="495">
        <v>0</v>
      </c>
      <c r="V279" s="495">
        <v>0</v>
      </c>
      <c r="W279" s="495">
        <v>0</v>
      </c>
      <c r="X279" s="495">
        <v>0</v>
      </c>
      <c r="Y279" s="494">
        <v>18511.91</v>
      </c>
      <c r="Z279" s="495">
        <v>0</v>
      </c>
      <c r="AA279" s="495">
        <v>0</v>
      </c>
      <c r="AB279" s="501">
        <v>-10732075.34</v>
      </c>
      <c r="AC279" s="501">
        <v>-12392.18</v>
      </c>
      <c r="AD279" s="501">
        <v>-1806351.57</v>
      </c>
      <c r="AE279" s="494">
        <f t="shared" si="48"/>
        <v>0</v>
      </c>
      <c r="AF279" s="494">
        <f t="shared" si="48"/>
        <v>0</v>
      </c>
      <c r="AG279" s="494">
        <f t="shared" si="48"/>
        <v>0</v>
      </c>
    </row>
    <row r="280" spans="1:34" x14ac:dyDescent="0.35">
      <c r="A280" s="482" t="s">
        <v>700</v>
      </c>
      <c r="B280" s="493" t="s">
        <v>504</v>
      </c>
      <c r="C280" s="493" t="s">
        <v>705</v>
      </c>
      <c r="D280" s="494">
        <v>0</v>
      </c>
      <c r="E280" s="494">
        <v>0</v>
      </c>
      <c r="F280" s="494">
        <v>19031328.32</v>
      </c>
      <c r="G280" s="494">
        <v>0</v>
      </c>
      <c r="H280" s="494">
        <v>0</v>
      </c>
      <c r="I280" s="494">
        <v>0</v>
      </c>
      <c r="J280" s="495">
        <v>0</v>
      </c>
      <c r="K280" s="495">
        <v>0</v>
      </c>
      <c r="L280" s="495">
        <v>0</v>
      </c>
      <c r="M280" s="495">
        <v>0</v>
      </c>
      <c r="N280" s="495">
        <v>0</v>
      </c>
      <c r="O280" s="495">
        <v>0</v>
      </c>
      <c r="P280" s="495">
        <v>0</v>
      </c>
      <c r="Q280" s="495">
        <v>0</v>
      </c>
      <c r="R280" s="495">
        <v>0</v>
      </c>
      <c r="S280" s="495">
        <v>0</v>
      </c>
      <c r="T280" s="495">
        <v>0</v>
      </c>
      <c r="U280" s="495">
        <v>0</v>
      </c>
      <c r="V280" s="495">
        <v>0</v>
      </c>
      <c r="W280" s="495">
        <v>0</v>
      </c>
      <c r="X280" s="495">
        <v>0</v>
      </c>
      <c r="Y280" s="495">
        <v>0</v>
      </c>
      <c r="Z280" s="495">
        <v>0</v>
      </c>
      <c r="AA280" s="495">
        <v>0</v>
      </c>
      <c r="AB280" s="495">
        <v>0</v>
      </c>
      <c r="AC280" s="495">
        <v>0</v>
      </c>
      <c r="AD280" s="501">
        <v>-19031328.32</v>
      </c>
      <c r="AE280" s="495">
        <f t="shared" si="48"/>
        <v>0</v>
      </c>
      <c r="AF280" s="495">
        <f t="shared" si="48"/>
        <v>0</v>
      </c>
      <c r="AG280" s="494">
        <f t="shared" si="48"/>
        <v>0</v>
      </c>
    </row>
    <row r="281" spans="1:34" x14ac:dyDescent="0.35">
      <c r="A281" s="482" t="s">
        <v>699</v>
      </c>
      <c r="B281" s="493" t="s">
        <v>504</v>
      </c>
      <c r="C281" s="493" t="s">
        <v>705</v>
      </c>
      <c r="D281" s="494">
        <v>0</v>
      </c>
      <c r="E281" s="494">
        <v>0</v>
      </c>
      <c r="F281" s="494">
        <v>0</v>
      </c>
      <c r="G281" s="494">
        <v>0</v>
      </c>
      <c r="H281" s="494">
        <v>0</v>
      </c>
      <c r="I281" s="494">
        <v>0</v>
      </c>
      <c r="J281" s="495">
        <v>0</v>
      </c>
      <c r="K281" s="495">
        <v>0</v>
      </c>
      <c r="L281" s="495">
        <v>0</v>
      </c>
      <c r="M281" s="495">
        <v>0</v>
      </c>
      <c r="N281" s="495">
        <v>0</v>
      </c>
      <c r="O281" s="495">
        <v>0</v>
      </c>
      <c r="P281" s="495">
        <v>0</v>
      </c>
      <c r="Q281" s="495">
        <v>0</v>
      </c>
      <c r="R281" s="495">
        <v>0</v>
      </c>
      <c r="S281" s="495">
        <v>0</v>
      </c>
      <c r="T281" s="495">
        <v>0</v>
      </c>
      <c r="U281" s="495">
        <v>0</v>
      </c>
      <c r="V281" s="495">
        <v>0</v>
      </c>
      <c r="W281" s="495">
        <v>0</v>
      </c>
      <c r="X281" s="495">
        <v>0</v>
      </c>
      <c r="Y281" s="494">
        <v>834.9</v>
      </c>
      <c r="Z281" s="495">
        <v>0</v>
      </c>
      <c r="AA281" s="495">
        <v>0</v>
      </c>
      <c r="AB281" s="501">
        <v>-834.9</v>
      </c>
      <c r="AC281" s="495">
        <v>0</v>
      </c>
      <c r="AD281" s="495">
        <v>0</v>
      </c>
      <c r="AE281" s="494">
        <f t="shared" si="48"/>
        <v>0</v>
      </c>
      <c r="AF281" s="495">
        <f t="shared" si="48"/>
        <v>0</v>
      </c>
      <c r="AG281" s="495">
        <f t="shared" si="48"/>
        <v>0</v>
      </c>
    </row>
    <row r="282" spans="1:34" s="488" customFormat="1" x14ac:dyDescent="0.35">
      <c r="A282" s="484" t="s">
        <v>339</v>
      </c>
      <c r="B282" s="485" t="s">
        <v>504</v>
      </c>
      <c r="C282" s="485"/>
      <c r="D282" s="486">
        <f>SUM(D283)</f>
        <v>102067.39</v>
      </c>
      <c r="E282" s="486">
        <f t="shared" ref="E282:AG282" si="51">SUM(E283)</f>
        <v>0</v>
      </c>
      <c r="F282" s="486">
        <f t="shared" si="51"/>
        <v>107103.56</v>
      </c>
      <c r="G282" s="486">
        <f t="shared" si="51"/>
        <v>0</v>
      </c>
      <c r="H282" s="486">
        <f t="shared" si="51"/>
        <v>0</v>
      </c>
      <c r="I282" s="486">
        <f t="shared" si="51"/>
        <v>0</v>
      </c>
      <c r="J282" s="486">
        <f t="shared" si="51"/>
        <v>0</v>
      </c>
      <c r="K282" s="486">
        <f t="shared" si="51"/>
        <v>0</v>
      </c>
      <c r="L282" s="486">
        <f t="shared" si="51"/>
        <v>0</v>
      </c>
      <c r="M282" s="486">
        <f t="shared" si="51"/>
        <v>0</v>
      </c>
      <c r="N282" s="486">
        <f t="shared" si="51"/>
        <v>0</v>
      </c>
      <c r="O282" s="486">
        <f t="shared" si="51"/>
        <v>0</v>
      </c>
      <c r="P282" s="486">
        <f t="shared" si="51"/>
        <v>0</v>
      </c>
      <c r="Q282" s="486">
        <f t="shared" si="51"/>
        <v>0</v>
      </c>
      <c r="R282" s="486">
        <f t="shared" si="51"/>
        <v>9480</v>
      </c>
      <c r="S282" s="486">
        <f t="shared" si="51"/>
        <v>0</v>
      </c>
      <c r="T282" s="486">
        <f t="shared" si="51"/>
        <v>0</v>
      </c>
      <c r="U282" s="486">
        <f t="shared" si="51"/>
        <v>0</v>
      </c>
      <c r="V282" s="486">
        <f t="shared" si="51"/>
        <v>0</v>
      </c>
      <c r="W282" s="486">
        <f t="shared" si="51"/>
        <v>0</v>
      </c>
      <c r="X282" s="486">
        <f t="shared" si="51"/>
        <v>0</v>
      </c>
      <c r="Y282" s="486">
        <f t="shared" si="51"/>
        <v>0</v>
      </c>
      <c r="Z282" s="486">
        <f t="shared" si="51"/>
        <v>0</v>
      </c>
      <c r="AA282" s="486">
        <f t="shared" si="51"/>
        <v>0</v>
      </c>
      <c r="AB282" s="504">
        <f t="shared" si="51"/>
        <v>-102067.39</v>
      </c>
      <c r="AC282" s="486">
        <f t="shared" si="51"/>
        <v>0</v>
      </c>
      <c r="AD282" s="504">
        <f t="shared" si="51"/>
        <v>-116583.56</v>
      </c>
      <c r="AE282" s="486">
        <f t="shared" si="51"/>
        <v>0</v>
      </c>
      <c r="AF282" s="486">
        <f t="shared" si="51"/>
        <v>0</v>
      </c>
      <c r="AG282" s="486">
        <f t="shared" si="51"/>
        <v>0</v>
      </c>
      <c r="AH282" s="488" t="b">
        <v>1</v>
      </c>
    </row>
    <row r="283" spans="1:34" x14ac:dyDescent="0.35">
      <c r="A283" s="482" t="s">
        <v>701</v>
      </c>
      <c r="B283" s="493" t="s">
        <v>504</v>
      </c>
      <c r="C283" s="493" t="s">
        <v>705</v>
      </c>
      <c r="D283" s="494">
        <v>102067.39</v>
      </c>
      <c r="E283" s="495">
        <v>0</v>
      </c>
      <c r="F283" s="494">
        <v>107103.56</v>
      </c>
      <c r="G283" s="495">
        <v>0</v>
      </c>
      <c r="H283" s="495">
        <v>0</v>
      </c>
      <c r="I283" s="495">
        <v>0</v>
      </c>
      <c r="J283" s="494">
        <v>0</v>
      </c>
      <c r="K283" s="495">
        <v>0</v>
      </c>
      <c r="L283" s="495">
        <v>0</v>
      </c>
      <c r="M283" s="495">
        <v>0</v>
      </c>
      <c r="N283" s="495">
        <v>0</v>
      </c>
      <c r="O283" s="495">
        <v>0</v>
      </c>
      <c r="P283" s="495">
        <v>0</v>
      </c>
      <c r="Q283" s="495">
        <v>0</v>
      </c>
      <c r="R283" s="494">
        <v>9480</v>
      </c>
      <c r="S283" s="494">
        <v>0</v>
      </c>
      <c r="T283" s="494">
        <v>0</v>
      </c>
      <c r="U283" s="494">
        <v>0</v>
      </c>
      <c r="V283" s="494">
        <v>0</v>
      </c>
      <c r="W283" s="494">
        <v>0</v>
      </c>
      <c r="X283" s="494">
        <v>0</v>
      </c>
      <c r="Y283" s="495">
        <v>0</v>
      </c>
      <c r="Z283" s="495">
        <v>0</v>
      </c>
      <c r="AA283" s="495">
        <v>0</v>
      </c>
      <c r="AB283" s="501">
        <v>-102067.39</v>
      </c>
      <c r="AC283" s="495">
        <v>0</v>
      </c>
      <c r="AD283" s="501">
        <v>-116583.56</v>
      </c>
      <c r="AE283" s="494">
        <f t="shared" si="48"/>
        <v>0</v>
      </c>
      <c r="AF283" s="495">
        <f t="shared" si="48"/>
        <v>0</v>
      </c>
      <c r="AG283" s="494">
        <f t="shared" si="48"/>
        <v>0</v>
      </c>
    </row>
    <row r="284" spans="1:34" s="488" customFormat="1" x14ac:dyDescent="0.35">
      <c r="A284" s="484" t="s">
        <v>338</v>
      </c>
      <c r="B284" s="485" t="s">
        <v>504</v>
      </c>
      <c r="C284" s="485"/>
      <c r="D284" s="486">
        <f>SUM(D285)</f>
        <v>149700</v>
      </c>
      <c r="E284" s="486">
        <f t="shared" ref="E284:AG284" si="52">SUM(E285)</f>
        <v>0</v>
      </c>
      <c r="F284" s="504">
        <f t="shared" si="52"/>
        <v>92171.94</v>
      </c>
      <c r="G284" s="486">
        <f t="shared" si="52"/>
        <v>0</v>
      </c>
      <c r="H284" s="486">
        <f t="shared" si="52"/>
        <v>0</v>
      </c>
      <c r="I284" s="486">
        <f t="shared" si="52"/>
        <v>0</v>
      </c>
      <c r="J284" s="486">
        <f t="shared" si="52"/>
        <v>0</v>
      </c>
      <c r="K284" s="486">
        <f t="shared" si="52"/>
        <v>0</v>
      </c>
      <c r="L284" s="486">
        <f t="shared" si="52"/>
        <v>0</v>
      </c>
      <c r="M284" s="486">
        <f t="shared" si="52"/>
        <v>0</v>
      </c>
      <c r="N284" s="486">
        <f t="shared" si="52"/>
        <v>0</v>
      </c>
      <c r="O284" s="486">
        <f t="shared" si="52"/>
        <v>0</v>
      </c>
      <c r="P284" s="486">
        <f t="shared" si="52"/>
        <v>0</v>
      </c>
      <c r="Q284" s="486">
        <f t="shared" si="52"/>
        <v>0</v>
      </c>
      <c r="R284" s="486">
        <f t="shared" si="52"/>
        <v>0</v>
      </c>
      <c r="S284" s="486">
        <f t="shared" si="52"/>
        <v>0</v>
      </c>
      <c r="T284" s="486">
        <f t="shared" si="52"/>
        <v>0</v>
      </c>
      <c r="U284" s="486">
        <f t="shared" si="52"/>
        <v>0</v>
      </c>
      <c r="V284" s="486">
        <f t="shared" si="52"/>
        <v>0</v>
      </c>
      <c r="W284" s="486">
        <f t="shared" si="52"/>
        <v>0</v>
      </c>
      <c r="X284" s="486">
        <f t="shared" si="52"/>
        <v>0</v>
      </c>
      <c r="Y284" s="486">
        <f t="shared" si="52"/>
        <v>0</v>
      </c>
      <c r="Z284" s="486">
        <f t="shared" si="52"/>
        <v>0</v>
      </c>
      <c r="AA284" s="486">
        <f t="shared" si="52"/>
        <v>0</v>
      </c>
      <c r="AB284" s="504">
        <f t="shared" si="52"/>
        <v>-149700</v>
      </c>
      <c r="AC284" s="486">
        <f t="shared" si="52"/>
        <v>0</v>
      </c>
      <c r="AD284" s="504">
        <f t="shared" si="52"/>
        <v>-92171.94</v>
      </c>
      <c r="AE284" s="486">
        <f t="shared" si="52"/>
        <v>0</v>
      </c>
      <c r="AF284" s="486">
        <f t="shared" si="52"/>
        <v>0</v>
      </c>
      <c r="AG284" s="486">
        <f t="shared" si="52"/>
        <v>0</v>
      </c>
      <c r="AH284" s="488" t="b">
        <v>1</v>
      </c>
    </row>
    <row r="285" spans="1:34" x14ac:dyDescent="0.35">
      <c r="A285" s="482" t="s">
        <v>701</v>
      </c>
      <c r="B285" s="493" t="s">
        <v>504</v>
      </c>
      <c r="C285" s="493" t="s">
        <v>705</v>
      </c>
      <c r="D285" s="494">
        <v>149700</v>
      </c>
      <c r="E285" s="495">
        <v>0</v>
      </c>
      <c r="F285" s="501">
        <v>92171.94</v>
      </c>
      <c r="G285" s="495">
        <v>0</v>
      </c>
      <c r="H285" s="495">
        <v>0</v>
      </c>
      <c r="I285" s="495">
        <v>0</v>
      </c>
      <c r="J285" s="495">
        <v>0</v>
      </c>
      <c r="K285" s="495">
        <v>0</v>
      </c>
      <c r="L285" s="495">
        <v>0</v>
      </c>
      <c r="M285" s="495">
        <v>0</v>
      </c>
      <c r="N285" s="495">
        <v>0</v>
      </c>
      <c r="O285" s="495">
        <v>0</v>
      </c>
      <c r="P285" s="495">
        <v>0</v>
      </c>
      <c r="Q285" s="495">
        <v>0</v>
      </c>
      <c r="R285" s="495">
        <v>0</v>
      </c>
      <c r="S285" s="495">
        <v>0</v>
      </c>
      <c r="T285" s="495">
        <v>0</v>
      </c>
      <c r="U285" s="495">
        <v>0</v>
      </c>
      <c r="V285" s="495">
        <v>0</v>
      </c>
      <c r="W285" s="495">
        <v>0</v>
      </c>
      <c r="X285" s="495">
        <v>0</v>
      </c>
      <c r="Y285" s="495">
        <v>0</v>
      </c>
      <c r="Z285" s="495">
        <v>0</v>
      </c>
      <c r="AA285" s="495">
        <v>0</v>
      </c>
      <c r="AB285" s="501">
        <v>-149700</v>
      </c>
      <c r="AC285" s="495">
        <v>0</v>
      </c>
      <c r="AD285" s="501">
        <v>-92171.94</v>
      </c>
      <c r="AE285" s="494">
        <f t="shared" si="48"/>
        <v>0</v>
      </c>
      <c r="AF285" s="495">
        <f t="shared" si="48"/>
        <v>0</v>
      </c>
      <c r="AG285" s="494">
        <f t="shared" si="48"/>
        <v>0</v>
      </c>
    </row>
    <row r="286" spans="1:34" s="488" customFormat="1" ht="24" x14ac:dyDescent="0.35">
      <c r="A286" s="484" t="s">
        <v>336</v>
      </c>
      <c r="B286" s="485" t="s">
        <v>504</v>
      </c>
      <c r="C286" s="485"/>
      <c r="D286" s="486">
        <f>SUM(D287)</f>
        <v>1808437.9</v>
      </c>
      <c r="E286" s="486">
        <f t="shared" ref="E286:AG286" si="53">SUM(E287)</f>
        <v>698</v>
      </c>
      <c r="F286" s="486">
        <f t="shared" si="53"/>
        <v>94.41</v>
      </c>
      <c r="G286" s="486">
        <f t="shared" si="53"/>
        <v>0</v>
      </c>
      <c r="H286" s="486">
        <f t="shared" si="53"/>
        <v>0</v>
      </c>
      <c r="I286" s="486">
        <f t="shared" si="53"/>
        <v>0</v>
      </c>
      <c r="J286" s="486">
        <f t="shared" si="53"/>
        <v>0</v>
      </c>
      <c r="K286" s="486">
        <f t="shared" si="53"/>
        <v>0</v>
      </c>
      <c r="L286" s="486">
        <f t="shared" si="53"/>
        <v>0</v>
      </c>
      <c r="M286" s="486">
        <f t="shared" si="53"/>
        <v>0</v>
      </c>
      <c r="N286" s="486">
        <f t="shared" si="53"/>
        <v>0</v>
      </c>
      <c r="O286" s="486">
        <f t="shared" si="53"/>
        <v>0</v>
      </c>
      <c r="P286" s="486">
        <f t="shared" si="53"/>
        <v>0</v>
      </c>
      <c r="Q286" s="486">
        <f t="shared" si="53"/>
        <v>0</v>
      </c>
      <c r="R286" s="486">
        <f t="shared" si="53"/>
        <v>0</v>
      </c>
      <c r="S286" s="486">
        <f t="shared" si="53"/>
        <v>0</v>
      </c>
      <c r="T286" s="486">
        <f t="shared" si="53"/>
        <v>0</v>
      </c>
      <c r="U286" s="486">
        <f t="shared" si="53"/>
        <v>0</v>
      </c>
      <c r="V286" s="486">
        <f t="shared" si="53"/>
        <v>0</v>
      </c>
      <c r="W286" s="486">
        <f t="shared" si="53"/>
        <v>0</v>
      </c>
      <c r="X286" s="486">
        <f t="shared" si="53"/>
        <v>0</v>
      </c>
      <c r="Y286" s="486">
        <f t="shared" si="53"/>
        <v>0</v>
      </c>
      <c r="Z286" s="486">
        <f t="shared" si="53"/>
        <v>0</v>
      </c>
      <c r="AA286" s="486">
        <f t="shared" si="53"/>
        <v>0</v>
      </c>
      <c r="AB286" s="504">
        <f t="shared" si="53"/>
        <v>-1808437.9</v>
      </c>
      <c r="AC286" s="504">
        <f t="shared" si="53"/>
        <v>-698</v>
      </c>
      <c r="AD286" s="504">
        <f t="shared" si="53"/>
        <v>-94.41</v>
      </c>
      <c r="AE286" s="486">
        <f t="shared" si="53"/>
        <v>0</v>
      </c>
      <c r="AF286" s="486">
        <f t="shared" si="53"/>
        <v>0</v>
      </c>
      <c r="AG286" s="486">
        <f t="shared" si="53"/>
        <v>0</v>
      </c>
      <c r="AH286" s="488" t="b">
        <v>1</v>
      </c>
    </row>
    <row r="287" spans="1:34" x14ac:dyDescent="0.35">
      <c r="A287" s="482" t="s">
        <v>701</v>
      </c>
      <c r="B287" s="493" t="s">
        <v>504</v>
      </c>
      <c r="C287" s="493" t="s">
        <v>705</v>
      </c>
      <c r="D287" s="501">
        <v>1808437.9</v>
      </c>
      <c r="E287" s="505">
        <v>698</v>
      </c>
      <c r="F287" s="505">
        <v>94.41</v>
      </c>
      <c r="G287" s="495"/>
      <c r="H287" s="495"/>
      <c r="I287" s="495"/>
      <c r="J287" s="494"/>
      <c r="K287" s="495"/>
      <c r="L287" s="495"/>
      <c r="M287" s="495"/>
      <c r="N287" s="495"/>
      <c r="O287" s="495"/>
      <c r="P287" s="495"/>
      <c r="Q287" s="495"/>
      <c r="R287" s="495"/>
      <c r="S287" s="495"/>
      <c r="T287" s="495"/>
      <c r="U287" s="495"/>
      <c r="V287" s="495"/>
      <c r="W287" s="495"/>
      <c r="X287" s="495"/>
      <c r="Y287" s="494"/>
      <c r="Z287" s="495"/>
      <c r="AA287" s="495"/>
      <c r="AB287" s="501">
        <v>-1808437.9</v>
      </c>
      <c r="AC287" s="501">
        <v>-698</v>
      </c>
      <c r="AD287" s="501">
        <v>-94.41</v>
      </c>
      <c r="AE287" s="495">
        <f t="shared" si="48"/>
        <v>0</v>
      </c>
      <c r="AF287" s="495">
        <f t="shared" si="48"/>
        <v>0</v>
      </c>
      <c r="AG287" s="495">
        <f t="shared" si="48"/>
        <v>0</v>
      </c>
    </row>
    <row r="288" spans="1:34" s="488" customFormat="1" x14ac:dyDescent="0.35">
      <c r="A288" s="484" t="s">
        <v>1128</v>
      </c>
      <c r="B288" s="485" t="s">
        <v>504</v>
      </c>
      <c r="C288" s="485"/>
      <c r="D288" s="486">
        <f>SUM(D289)</f>
        <v>41026.019999999997</v>
      </c>
      <c r="E288" s="486">
        <f t="shared" ref="E288:AG288" si="54">SUM(E289)</f>
        <v>0</v>
      </c>
      <c r="F288" s="486">
        <f t="shared" si="54"/>
        <v>0</v>
      </c>
      <c r="G288" s="486">
        <f t="shared" si="54"/>
        <v>0</v>
      </c>
      <c r="H288" s="486">
        <f t="shared" si="54"/>
        <v>0</v>
      </c>
      <c r="I288" s="486">
        <f t="shared" si="54"/>
        <v>0</v>
      </c>
      <c r="J288" s="486">
        <f t="shared" si="54"/>
        <v>0</v>
      </c>
      <c r="K288" s="486">
        <f t="shared" si="54"/>
        <v>0</v>
      </c>
      <c r="L288" s="486">
        <f t="shared" si="54"/>
        <v>0</v>
      </c>
      <c r="M288" s="486">
        <f t="shared" si="54"/>
        <v>0</v>
      </c>
      <c r="N288" s="486">
        <f t="shared" si="54"/>
        <v>0</v>
      </c>
      <c r="O288" s="486">
        <f t="shared" si="54"/>
        <v>0</v>
      </c>
      <c r="P288" s="486">
        <f t="shared" si="54"/>
        <v>0</v>
      </c>
      <c r="Q288" s="486">
        <f t="shared" si="54"/>
        <v>0</v>
      </c>
      <c r="R288" s="486">
        <f t="shared" si="54"/>
        <v>0</v>
      </c>
      <c r="S288" s="486">
        <f t="shared" si="54"/>
        <v>0</v>
      </c>
      <c r="T288" s="486">
        <f t="shared" si="54"/>
        <v>0</v>
      </c>
      <c r="U288" s="486">
        <f t="shared" si="54"/>
        <v>0</v>
      </c>
      <c r="V288" s="486">
        <f t="shared" si="54"/>
        <v>0</v>
      </c>
      <c r="W288" s="486">
        <f t="shared" si="54"/>
        <v>0</v>
      </c>
      <c r="X288" s="486">
        <f t="shared" si="54"/>
        <v>0</v>
      </c>
      <c r="Y288" s="486">
        <f t="shared" si="54"/>
        <v>0</v>
      </c>
      <c r="Z288" s="486">
        <f t="shared" si="54"/>
        <v>0</v>
      </c>
      <c r="AA288" s="486">
        <f t="shared" si="54"/>
        <v>0</v>
      </c>
      <c r="AB288" s="504">
        <f t="shared" si="54"/>
        <v>-41026.019999999997</v>
      </c>
      <c r="AC288" s="486">
        <f t="shared" si="54"/>
        <v>0</v>
      </c>
      <c r="AD288" s="486">
        <f t="shared" si="54"/>
        <v>0</v>
      </c>
      <c r="AE288" s="486">
        <f t="shared" si="54"/>
        <v>0</v>
      </c>
      <c r="AF288" s="486">
        <f t="shared" si="54"/>
        <v>0</v>
      </c>
      <c r="AG288" s="486">
        <f t="shared" si="54"/>
        <v>0</v>
      </c>
      <c r="AH288" s="488" t="b">
        <v>1</v>
      </c>
    </row>
    <row r="289" spans="1:34" x14ac:dyDescent="0.35">
      <c r="A289" s="482" t="s">
        <v>701</v>
      </c>
      <c r="B289" s="493" t="s">
        <v>504</v>
      </c>
      <c r="C289" s="493" t="s">
        <v>705</v>
      </c>
      <c r="D289" s="501">
        <v>41026.019999999997</v>
      </c>
      <c r="E289" s="495">
        <v>0</v>
      </c>
      <c r="F289" s="495">
        <v>0</v>
      </c>
      <c r="G289" s="495">
        <v>0</v>
      </c>
      <c r="H289" s="495">
        <v>0</v>
      </c>
      <c r="I289" s="495">
        <v>0</v>
      </c>
      <c r="J289" s="494">
        <v>0</v>
      </c>
      <c r="K289" s="495">
        <v>0</v>
      </c>
      <c r="L289" s="495">
        <v>0</v>
      </c>
      <c r="M289" s="495">
        <v>0</v>
      </c>
      <c r="N289" s="495">
        <v>0</v>
      </c>
      <c r="O289" s="495">
        <v>0</v>
      </c>
      <c r="P289" s="495">
        <v>0</v>
      </c>
      <c r="Q289" s="495">
        <v>0</v>
      </c>
      <c r="R289" s="495">
        <v>0</v>
      </c>
      <c r="S289" s="495">
        <v>0</v>
      </c>
      <c r="T289" s="495">
        <v>0</v>
      </c>
      <c r="U289" s="495">
        <v>0</v>
      </c>
      <c r="V289" s="495">
        <v>0</v>
      </c>
      <c r="W289" s="495">
        <v>0</v>
      </c>
      <c r="X289" s="495">
        <v>0</v>
      </c>
      <c r="Y289" s="494">
        <v>0</v>
      </c>
      <c r="Z289" s="495">
        <v>0</v>
      </c>
      <c r="AA289" s="495">
        <v>0</v>
      </c>
      <c r="AB289" s="501">
        <v>-41026.019999999997</v>
      </c>
      <c r="AC289" s="495">
        <v>0</v>
      </c>
      <c r="AD289" s="495">
        <v>0</v>
      </c>
      <c r="AE289" s="495">
        <f t="shared" ref="AE289:AG289" si="55">SUM(A289,D289,G289,J289,M289,P289,S289,V289,Y289,AB289)</f>
        <v>0</v>
      </c>
      <c r="AF289" s="495">
        <f t="shared" si="55"/>
        <v>0</v>
      </c>
      <c r="AG289" s="495">
        <f t="shared" si="55"/>
        <v>0</v>
      </c>
    </row>
    <row r="290" spans="1:34" s="488" customFormat="1" ht="24" x14ac:dyDescent="0.35">
      <c r="A290" s="497" t="s">
        <v>335</v>
      </c>
      <c r="B290" s="498" t="s">
        <v>504</v>
      </c>
      <c r="C290" s="498"/>
      <c r="D290" s="499">
        <f>SUM(D291)</f>
        <v>-1743314.13</v>
      </c>
      <c r="E290" s="499">
        <f t="shared" ref="E290:AG290" si="56">SUM(E291)</f>
        <v>-30.27</v>
      </c>
      <c r="F290" s="500">
        <f t="shared" si="56"/>
        <v>0</v>
      </c>
      <c r="G290" s="499">
        <f t="shared" si="56"/>
        <v>-593.22</v>
      </c>
      <c r="H290" s="500">
        <f t="shared" si="56"/>
        <v>0</v>
      </c>
      <c r="I290" s="500">
        <f t="shared" si="56"/>
        <v>0</v>
      </c>
      <c r="J290" s="499">
        <f t="shared" si="56"/>
        <v>-1742412.82</v>
      </c>
      <c r="K290" s="500">
        <f t="shared" si="56"/>
        <v>0</v>
      </c>
      <c r="L290" s="499">
        <f t="shared" si="56"/>
        <v>0</v>
      </c>
      <c r="M290" s="500">
        <f t="shared" si="56"/>
        <v>0</v>
      </c>
      <c r="N290" s="500">
        <f t="shared" si="56"/>
        <v>0</v>
      </c>
      <c r="O290" s="500">
        <f t="shared" si="56"/>
        <v>0</v>
      </c>
      <c r="P290" s="503">
        <f t="shared" si="56"/>
        <v>0</v>
      </c>
      <c r="Q290" s="503">
        <f t="shared" si="56"/>
        <v>0</v>
      </c>
      <c r="R290" s="503">
        <f t="shared" si="56"/>
        <v>0</v>
      </c>
      <c r="S290" s="503">
        <f t="shared" si="56"/>
        <v>0</v>
      </c>
      <c r="T290" s="503">
        <f t="shared" si="56"/>
        <v>0</v>
      </c>
      <c r="U290" s="503">
        <f t="shared" si="56"/>
        <v>0</v>
      </c>
      <c r="V290" s="503">
        <f t="shared" si="56"/>
        <v>0</v>
      </c>
      <c r="W290" s="503">
        <f t="shared" si="56"/>
        <v>0</v>
      </c>
      <c r="X290" s="503">
        <f t="shared" si="56"/>
        <v>0</v>
      </c>
      <c r="Y290" s="503">
        <f t="shared" si="56"/>
        <v>0</v>
      </c>
      <c r="Z290" s="503">
        <f t="shared" si="56"/>
        <v>0</v>
      </c>
      <c r="AA290" s="503">
        <f t="shared" si="56"/>
        <v>0</v>
      </c>
      <c r="AB290" s="503">
        <f t="shared" si="56"/>
        <v>3486320.17</v>
      </c>
      <c r="AC290" s="503">
        <f t="shared" si="56"/>
        <v>30.27</v>
      </c>
      <c r="AD290" s="503">
        <f t="shared" si="56"/>
        <v>0</v>
      </c>
      <c r="AE290" s="503">
        <f t="shared" si="56"/>
        <v>0</v>
      </c>
      <c r="AF290" s="503">
        <f t="shared" si="56"/>
        <v>0</v>
      </c>
      <c r="AG290" s="503">
        <f t="shared" si="56"/>
        <v>0</v>
      </c>
      <c r="AH290" s="488" t="b">
        <v>1</v>
      </c>
    </row>
    <row r="291" spans="1:34" x14ac:dyDescent="0.35">
      <c r="A291" s="482" t="s">
        <v>701</v>
      </c>
      <c r="B291" s="493" t="s">
        <v>504</v>
      </c>
      <c r="C291" s="493" t="s">
        <v>705</v>
      </c>
      <c r="D291" s="501">
        <v>-1743314.13</v>
      </c>
      <c r="E291" s="501">
        <v>-30.27</v>
      </c>
      <c r="F291" s="495">
        <v>0</v>
      </c>
      <c r="G291" s="501">
        <v>-593.22</v>
      </c>
      <c r="H291" s="495">
        <v>0</v>
      </c>
      <c r="I291" s="495">
        <v>0</v>
      </c>
      <c r="J291" s="501">
        <v>-1742412.82</v>
      </c>
      <c r="K291" s="495">
        <v>0</v>
      </c>
      <c r="L291" s="495">
        <v>0</v>
      </c>
      <c r="M291" s="495">
        <v>0</v>
      </c>
      <c r="N291" s="495">
        <v>0</v>
      </c>
      <c r="O291" s="495">
        <v>0</v>
      </c>
      <c r="P291" s="495">
        <v>0</v>
      </c>
      <c r="Q291" s="495">
        <v>0</v>
      </c>
      <c r="R291" s="495">
        <v>0</v>
      </c>
      <c r="S291" s="495">
        <v>0</v>
      </c>
      <c r="T291" s="495">
        <v>0</v>
      </c>
      <c r="U291" s="495">
        <v>0</v>
      </c>
      <c r="V291" s="495">
        <v>0</v>
      </c>
      <c r="W291" s="495">
        <v>0</v>
      </c>
      <c r="X291" s="495">
        <v>0</v>
      </c>
      <c r="Y291" s="495">
        <v>0</v>
      </c>
      <c r="Z291" s="495">
        <v>0</v>
      </c>
      <c r="AA291" s="495">
        <v>0</v>
      </c>
      <c r="AB291" s="501">
        <v>3486320.17</v>
      </c>
      <c r="AC291" s="501">
        <v>30.27</v>
      </c>
      <c r="AD291" s="495">
        <v>0</v>
      </c>
      <c r="AE291" s="494">
        <f t="shared" si="48"/>
        <v>0</v>
      </c>
      <c r="AF291" s="494">
        <f t="shared" si="48"/>
        <v>0</v>
      </c>
      <c r="AG291" s="495">
        <f t="shared" si="48"/>
        <v>0</v>
      </c>
    </row>
    <row r="292" spans="1:34" s="488" customFormat="1" ht="24" x14ac:dyDescent="0.35">
      <c r="A292" s="497" t="s">
        <v>343</v>
      </c>
      <c r="B292" s="498" t="s">
        <v>504</v>
      </c>
      <c r="C292" s="498"/>
      <c r="D292" s="500">
        <f>SUM(D293)</f>
        <v>0</v>
      </c>
      <c r="E292" s="500">
        <f t="shared" ref="E292:AG292" si="57">SUM(E293)</f>
        <v>0</v>
      </c>
      <c r="F292" s="503">
        <f t="shared" si="57"/>
        <v>2099821.04</v>
      </c>
      <c r="G292" s="503">
        <f t="shared" si="57"/>
        <v>0</v>
      </c>
      <c r="H292" s="503">
        <f t="shared" si="57"/>
        <v>0</v>
      </c>
      <c r="I292" s="503">
        <f t="shared" si="57"/>
        <v>0</v>
      </c>
      <c r="J292" s="503">
        <f t="shared" si="57"/>
        <v>0</v>
      </c>
      <c r="K292" s="503">
        <f t="shared" si="57"/>
        <v>0</v>
      </c>
      <c r="L292" s="503">
        <f t="shared" si="57"/>
        <v>0</v>
      </c>
      <c r="M292" s="503">
        <f t="shared" si="57"/>
        <v>0</v>
      </c>
      <c r="N292" s="503">
        <f t="shared" si="57"/>
        <v>0</v>
      </c>
      <c r="O292" s="503">
        <f t="shared" si="57"/>
        <v>19326.169999999998</v>
      </c>
      <c r="P292" s="503">
        <f t="shared" si="57"/>
        <v>0</v>
      </c>
      <c r="Q292" s="503">
        <f t="shared" si="57"/>
        <v>0</v>
      </c>
      <c r="R292" s="503">
        <f t="shared" si="57"/>
        <v>0</v>
      </c>
      <c r="S292" s="503">
        <f t="shared" si="57"/>
        <v>0</v>
      </c>
      <c r="T292" s="503">
        <f t="shared" si="57"/>
        <v>0</v>
      </c>
      <c r="U292" s="503">
        <f t="shared" si="57"/>
        <v>0</v>
      </c>
      <c r="V292" s="503">
        <f t="shared" si="57"/>
        <v>0</v>
      </c>
      <c r="W292" s="503">
        <f t="shared" si="57"/>
        <v>0</v>
      </c>
      <c r="X292" s="503">
        <f t="shared" si="57"/>
        <v>0</v>
      </c>
      <c r="Y292" s="503">
        <f t="shared" si="57"/>
        <v>0</v>
      </c>
      <c r="Z292" s="503">
        <f t="shared" si="57"/>
        <v>0</v>
      </c>
      <c r="AA292" s="503">
        <f t="shared" si="57"/>
        <v>0</v>
      </c>
      <c r="AB292" s="503">
        <f t="shared" si="57"/>
        <v>0</v>
      </c>
      <c r="AC292" s="503">
        <f t="shared" si="57"/>
        <v>0</v>
      </c>
      <c r="AD292" s="499">
        <f t="shared" si="57"/>
        <v>-2119147.21</v>
      </c>
      <c r="AE292" s="503">
        <f t="shared" si="57"/>
        <v>0</v>
      </c>
      <c r="AF292" s="503">
        <f t="shared" si="57"/>
        <v>0</v>
      </c>
      <c r="AG292" s="503">
        <f t="shared" si="57"/>
        <v>0</v>
      </c>
      <c r="AH292" s="488" t="b">
        <v>1</v>
      </c>
    </row>
    <row r="293" spans="1:34" x14ac:dyDescent="0.35">
      <c r="A293" s="482" t="s">
        <v>701</v>
      </c>
      <c r="B293" s="493" t="s">
        <v>504</v>
      </c>
      <c r="C293" s="493" t="s">
        <v>705</v>
      </c>
      <c r="D293" s="495">
        <v>0</v>
      </c>
      <c r="E293" s="495">
        <v>0</v>
      </c>
      <c r="F293" s="494">
        <v>2099821.04</v>
      </c>
      <c r="G293" s="495">
        <v>0</v>
      </c>
      <c r="H293" s="495">
        <v>0</v>
      </c>
      <c r="I293" s="495">
        <v>0</v>
      </c>
      <c r="J293" s="495">
        <v>0</v>
      </c>
      <c r="K293" s="495">
        <v>0</v>
      </c>
      <c r="L293" s="495">
        <v>0</v>
      </c>
      <c r="M293" s="495">
        <v>0</v>
      </c>
      <c r="N293" s="495">
        <v>0</v>
      </c>
      <c r="O293" s="494">
        <v>19326.169999999998</v>
      </c>
      <c r="P293" s="495">
        <v>0</v>
      </c>
      <c r="Q293" s="495">
        <v>0</v>
      </c>
      <c r="R293" s="495">
        <v>0</v>
      </c>
      <c r="S293" s="495">
        <v>0</v>
      </c>
      <c r="T293" s="495">
        <v>0</v>
      </c>
      <c r="U293" s="495">
        <v>0</v>
      </c>
      <c r="V293" s="495">
        <v>0</v>
      </c>
      <c r="W293" s="495">
        <v>0</v>
      </c>
      <c r="X293" s="495">
        <v>0</v>
      </c>
      <c r="Y293" s="495">
        <v>0</v>
      </c>
      <c r="Z293" s="495">
        <v>0</v>
      </c>
      <c r="AA293" s="495">
        <v>0</v>
      </c>
      <c r="AB293" s="495">
        <v>0</v>
      </c>
      <c r="AC293" s="495">
        <v>0</v>
      </c>
      <c r="AD293" s="501">
        <v>-2119147.21</v>
      </c>
      <c r="AE293" s="495">
        <f t="shared" si="48"/>
        <v>0</v>
      </c>
      <c r="AF293" s="495">
        <f t="shared" si="48"/>
        <v>0</v>
      </c>
      <c r="AG293" s="495">
        <f t="shared" si="48"/>
        <v>0</v>
      </c>
    </row>
    <row r="294" spans="1:34" s="488" customFormat="1" ht="24" x14ac:dyDescent="0.35">
      <c r="A294" s="497" t="s">
        <v>333</v>
      </c>
      <c r="B294" s="498" t="s">
        <v>504</v>
      </c>
      <c r="C294" s="498"/>
      <c r="D294" s="503">
        <f>SUM(D295)</f>
        <v>2432537.31</v>
      </c>
      <c r="E294" s="503">
        <f t="shared" ref="E294:AG294" si="58">SUM(E295)</f>
        <v>33610.800000000003</v>
      </c>
      <c r="F294" s="499">
        <f t="shared" si="58"/>
        <v>16334.69</v>
      </c>
      <c r="G294" s="503">
        <f t="shared" si="58"/>
        <v>0</v>
      </c>
      <c r="H294" s="503">
        <f t="shared" si="58"/>
        <v>0</v>
      </c>
      <c r="I294" s="503">
        <f t="shared" si="58"/>
        <v>9582.76</v>
      </c>
      <c r="J294" s="503">
        <f t="shared" si="58"/>
        <v>33486.26</v>
      </c>
      <c r="K294" s="503">
        <f t="shared" si="58"/>
        <v>0</v>
      </c>
      <c r="L294" s="503">
        <f t="shared" si="58"/>
        <v>735257.12</v>
      </c>
      <c r="M294" s="503">
        <f t="shared" si="58"/>
        <v>0</v>
      </c>
      <c r="N294" s="503">
        <f t="shared" si="58"/>
        <v>0</v>
      </c>
      <c r="O294" s="499">
        <f t="shared" si="58"/>
        <v>8095474.7800000003</v>
      </c>
      <c r="P294" s="503">
        <f t="shared" si="58"/>
        <v>0</v>
      </c>
      <c r="Q294" s="503">
        <f t="shared" si="58"/>
        <v>0</v>
      </c>
      <c r="R294" s="499">
        <f t="shared" si="58"/>
        <v>22313069.850000001</v>
      </c>
      <c r="S294" s="503">
        <f t="shared" si="58"/>
        <v>0</v>
      </c>
      <c r="T294" s="503">
        <f t="shared" si="58"/>
        <v>0</v>
      </c>
      <c r="U294" s="503">
        <f t="shared" si="58"/>
        <v>0</v>
      </c>
      <c r="V294" s="503">
        <f t="shared" si="58"/>
        <v>0</v>
      </c>
      <c r="W294" s="503">
        <f t="shared" si="58"/>
        <v>0</v>
      </c>
      <c r="X294" s="499">
        <f t="shared" si="58"/>
        <v>3943.81</v>
      </c>
      <c r="Y294" s="503">
        <f t="shared" si="58"/>
        <v>0</v>
      </c>
      <c r="Z294" s="503">
        <f t="shared" si="58"/>
        <v>0</v>
      </c>
      <c r="AA294" s="503">
        <f t="shared" si="58"/>
        <v>0</v>
      </c>
      <c r="AB294" s="499">
        <f t="shared" si="58"/>
        <v>-2466023.5699999998</v>
      </c>
      <c r="AC294" s="499">
        <f t="shared" si="58"/>
        <v>-33610.800000000003</v>
      </c>
      <c r="AD294" s="499">
        <f t="shared" si="58"/>
        <v>-31173663.010000002</v>
      </c>
      <c r="AE294" s="503">
        <f t="shared" si="58"/>
        <v>0</v>
      </c>
      <c r="AF294" s="503">
        <f t="shared" si="58"/>
        <v>0</v>
      </c>
      <c r="AG294" s="503">
        <f t="shared" si="58"/>
        <v>0</v>
      </c>
      <c r="AH294" s="488" t="b">
        <v>1</v>
      </c>
    </row>
    <row r="295" spans="1:34" x14ac:dyDescent="0.35">
      <c r="A295" s="482" t="s">
        <v>701</v>
      </c>
      <c r="B295" s="493" t="s">
        <v>504</v>
      </c>
      <c r="C295" s="493" t="s">
        <v>705</v>
      </c>
      <c r="D295" s="494">
        <v>2432537.31</v>
      </c>
      <c r="E295" s="494">
        <v>33610.800000000003</v>
      </c>
      <c r="F295" s="494">
        <v>16334.69</v>
      </c>
      <c r="G295" s="495">
        <v>0</v>
      </c>
      <c r="H295" s="495">
        <v>0</v>
      </c>
      <c r="I295" s="494">
        <v>9582.76</v>
      </c>
      <c r="J295" s="494">
        <v>33486.26</v>
      </c>
      <c r="K295" s="494">
        <v>0</v>
      </c>
      <c r="L295" s="494">
        <v>735257.12</v>
      </c>
      <c r="M295" s="495">
        <v>0</v>
      </c>
      <c r="N295" s="495">
        <v>0</v>
      </c>
      <c r="O295" s="494">
        <v>8095474.7800000003</v>
      </c>
      <c r="P295" s="495">
        <v>0</v>
      </c>
      <c r="Q295" s="495">
        <v>0</v>
      </c>
      <c r="R295" s="494">
        <v>22313069.850000001</v>
      </c>
      <c r="S295" s="495">
        <v>0</v>
      </c>
      <c r="T295" s="495">
        <v>0</v>
      </c>
      <c r="U295" s="495">
        <v>0</v>
      </c>
      <c r="V295" s="495">
        <v>0</v>
      </c>
      <c r="W295" s="495">
        <v>0</v>
      </c>
      <c r="X295" s="494">
        <v>3943.81</v>
      </c>
      <c r="Y295" s="494">
        <v>0</v>
      </c>
      <c r="Z295" s="495">
        <v>0</v>
      </c>
      <c r="AA295" s="494">
        <v>0</v>
      </c>
      <c r="AB295" s="501">
        <v>-2466023.5699999998</v>
      </c>
      <c r="AC295" s="501">
        <v>-33610.800000000003</v>
      </c>
      <c r="AD295" s="501">
        <v>-31173663.010000002</v>
      </c>
      <c r="AE295" s="494">
        <f t="shared" si="48"/>
        <v>0</v>
      </c>
      <c r="AF295" s="494">
        <f t="shared" si="48"/>
        <v>0</v>
      </c>
      <c r="AG295" s="494">
        <f t="shared" si="48"/>
        <v>0</v>
      </c>
    </row>
    <row r="296" spans="1:34" s="488" customFormat="1" ht="24" x14ac:dyDescent="0.35">
      <c r="A296" s="489" t="s">
        <v>334</v>
      </c>
      <c r="B296" s="490" t="s">
        <v>504</v>
      </c>
      <c r="C296" s="490"/>
      <c r="D296" s="492">
        <f>SUM(D297:D299)</f>
        <v>-7688.15</v>
      </c>
      <c r="E296" s="492">
        <f t="shared" ref="E296:AG296" si="59">SUM(E297:E299)</f>
        <v>-7.84</v>
      </c>
      <c r="F296" s="492">
        <f t="shared" si="59"/>
        <v>-14422.220000000001</v>
      </c>
      <c r="G296" s="491">
        <f t="shared" si="59"/>
        <v>0</v>
      </c>
      <c r="H296" s="491">
        <f t="shared" si="59"/>
        <v>0</v>
      </c>
      <c r="I296" s="491">
        <f t="shared" si="59"/>
        <v>0</v>
      </c>
      <c r="J296" s="492">
        <f t="shared" si="59"/>
        <v>-6031.880000000001</v>
      </c>
      <c r="K296" s="491">
        <f t="shared" si="59"/>
        <v>0</v>
      </c>
      <c r="L296" s="492">
        <f t="shared" si="59"/>
        <v>-0.35</v>
      </c>
      <c r="M296" s="491">
        <f t="shared" si="59"/>
        <v>0</v>
      </c>
      <c r="N296" s="491">
        <f t="shared" si="59"/>
        <v>0</v>
      </c>
      <c r="O296" s="492">
        <f t="shared" si="59"/>
        <v>-2368.8200000000002</v>
      </c>
      <c r="P296" s="491">
        <f t="shared" si="59"/>
        <v>0</v>
      </c>
      <c r="Q296" s="491">
        <f t="shared" si="59"/>
        <v>0</v>
      </c>
      <c r="R296" s="492">
        <f t="shared" si="59"/>
        <v>-5679.5999999999995</v>
      </c>
      <c r="S296" s="491">
        <f t="shared" si="59"/>
        <v>0</v>
      </c>
      <c r="T296" s="491">
        <f t="shared" si="59"/>
        <v>0</v>
      </c>
      <c r="U296" s="491">
        <f t="shared" si="59"/>
        <v>0</v>
      </c>
      <c r="V296" s="491">
        <f t="shared" si="59"/>
        <v>0</v>
      </c>
      <c r="W296" s="491">
        <f t="shared" si="59"/>
        <v>0</v>
      </c>
      <c r="X296" s="491">
        <f t="shared" si="59"/>
        <v>0</v>
      </c>
      <c r="Y296" s="492">
        <f t="shared" si="59"/>
        <v>-1509.51</v>
      </c>
      <c r="Z296" s="491">
        <f t="shared" si="59"/>
        <v>0</v>
      </c>
      <c r="AA296" s="491">
        <f t="shared" si="59"/>
        <v>0</v>
      </c>
      <c r="AB296" s="492">
        <f t="shared" si="59"/>
        <v>15229.539999999999</v>
      </c>
      <c r="AC296" s="492">
        <f t="shared" si="59"/>
        <v>7.84</v>
      </c>
      <c r="AD296" s="492">
        <f t="shared" si="59"/>
        <v>22470.989999999998</v>
      </c>
      <c r="AE296" s="1187">
        <f t="shared" si="59"/>
        <v>0</v>
      </c>
      <c r="AF296" s="1187">
        <f t="shared" si="59"/>
        <v>0</v>
      </c>
      <c r="AG296" s="1187">
        <f t="shared" si="59"/>
        <v>0</v>
      </c>
      <c r="AH296" s="488" t="b">
        <v>1</v>
      </c>
    </row>
    <row r="297" spans="1:34" x14ac:dyDescent="0.35">
      <c r="A297" s="482" t="s">
        <v>701</v>
      </c>
      <c r="B297" s="493" t="s">
        <v>504</v>
      </c>
      <c r="C297" s="493" t="s">
        <v>705</v>
      </c>
      <c r="D297" s="501">
        <v>-7688.15</v>
      </c>
      <c r="E297" s="501">
        <v>-7.84</v>
      </c>
      <c r="F297" s="501">
        <v>-3003.42</v>
      </c>
      <c r="G297" s="495">
        <v>0</v>
      </c>
      <c r="H297" s="495">
        <v>0</v>
      </c>
      <c r="I297" s="495">
        <v>0</v>
      </c>
      <c r="J297" s="501">
        <v>-6031.880000000001</v>
      </c>
      <c r="K297" s="495">
        <v>0</v>
      </c>
      <c r="L297" s="501">
        <v>-0.35</v>
      </c>
      <c r="M297" s="495">
        <v>0</v>
      </c>
      <c r="N297" s="495">
        <v>0</v>
      </c>
      <c r="O297" s="501">
        <v>-2368.8200000000002</v>
      </c>
      <c r="P297" s="495">
        <v>0</v>
      </c>
      <c r="Q297" s="495">
        <v>0</v>
      </c>
      <c r="R297" s="501">
        <f>-SUM(ROUND(R276*0.06%,2),ROUND(R283*0.06%,2))</f>
        <v>-5679.5999999999995</v>
      </c>
      <c r="S297" s="495">
        <v>0</v>
      </c>
      <c r="T297" s="495">
        <v>0</v>
      </c>
      <c r="U297" s="495">
        <v>0</v>
      </c>
      <c r="V297" s="495">
        <v>0</v>
      </c>
      <c r="W297" s="495">
        <v>0</v>
      </c>
      <c r="X297" s="495">
        <v>0</v>
      </c>
      <c r="Y297" s="501">
        <v>-1342.52</v>
      </c>
      <c r="Z297" s="495">
        <v>0</v>
      </c>
      <c r="AA297" s="495">
        <v>0</v>
      </c>
      <c r="AB297" s="501">
        <v>15062.55</v>
      </c>
      <c r="AC297" s="501">
        <v>7.84</v>
      </c>
      <c r="AD297" s="501">
        <v>11052.19</v>
      </c>
      <c r="AE297" s="494">
        <f t="shared" si="48"/>
        <v>0</v>
      </c>
      <c r="AF297" s="494">
        <f t="shared" si="48"/>
        <v>0</v>
      </c>
      <c r="AG297" s="494">
        <f t="shared" si="48"/>
        <v>0</v>
      </c>
    </row>
    <row r="298" spans="1:34" x14ac:dyDescent="0.35">
      <c r="A298" s="482" t="s">
        <v>700</v>
      </c>
      <c r="B298" s="493" t="s">
        <v>504</v>
      </c>
      <c r="C298" s="493" t="s">
        <v>705</v>
      </c>
      <c r="D298" s="495">
        <v>0</v>
      </c>
      <c r="E298" s="495">
        <v>0</v>
      </c>
      <c r="F298" s="501">
        <v>-11418.800000000001</v>
      </c>
      <c r="G298" s="495">
        <v>0</v>
      </c>
      <c r="H298" s="495">
        <v>0</v>
      </c>
      <c r="I298" s="495">
        <v>0</v>
      </c>
      <c r="J298" s="495">
        <v>0</v>
      </c>
      <c r="K298" s="495">
        <v>0</v>
      </c>
      <c r="L298" s="495">
        <v>0</v>
      </c>
      <c r="M298" s="495">
        <v>0</v>
      </c>
      <c r="N298" s="495">
        <v>0</v>
      </c>
      <c r="O298" s="495">
        <v>0</v>
      </c>
      <c r="P298" s="495">
        <v>0</v>
      </c>
      <c r="Q298" s="495">
        <v>0</v>
      </c>
      <c r="R298" s="495">
        <v>0</v>
      </c>
      <c r="S298" s="495">
        <v>0</v>
      </c>
      <c r="T298" s="495">
        <v>0</v>
      </c>
      <c r="U298" s="495">
        <v>0</v>
      </c>
      <c r="V298" s="495">
        <v>0</v>
      </c>
      <c r="W298" s="495">
        <v>0</v>
      </c>
      <c r="X298" s="495">
        <v>0</v>
      </c>
      <c r="Y298" s="495">
        <v>0</v>
      </c>
      <c r="Z298" s="495">
        <v>0</v>
      </c>
      <c r="AA298" s="495">
        <v>0</v>
      </c>
      <c r="AB298" s="495">
        <v>0</v>
      </c>
      <c r="AC298" s="495">
        <v>0</v>
      </c>
      <c r="AD298" s="501">
        <v>11418.8</v>
      </c>
      <c r="AE298" s="495">
        <f t="shared" si="48"/>
        <v>0</v>
      </c>
      <c r="AF298" s="495">
        <f t="shared" si="48"/>
        <v>0</v>
      </c>
      <c r="AG298" s="494">
        <f t="shared" si="48"/>
        <v>0</v>
      </c>
    </row>
    <row r="299" spans="1:34" x14ac:dyDescent="0.35">
      <c r="A299" s="482" t="s">
        <v>699</v>
      </c>
      <c r="B299" s="493" t="s">
        <v>504</v>
      </c>
      <c r="C299" s="493" t="s">
        <v>705</v>
      </c>
      <c r="D299" s="495">
        <v>0</v>
      </c>
      <c r="E299" s="495">
        <v>0</v>
      </c>
      <c r="F299" s="495">
        <v>0</v>
      </c>
      <c r="G299" s="495">
        <v>0</v>
      </c>
      <c r="H299" s="495">
        <v>0</v>
      </c>
      <c r="I299" s="495">
        <v>0</v>
      </c>
      <c r="J299" s="495">
        <v>0</v>
      </c>
      <c r="K299" s="495">
        <v>0</v>
      </c>
      <c r="L299" s="495">
        <v>0</v>
      </c>
      <c r="M299" s="495">
        <v>0</v>
      </c>
      <c r="N299" s="495">
        <v>0</v>
      </c>
      <c r="O299" s="495">
        <v>0</v>
      </c>
      <c r="P299" s="495">
        <v>0</v>
      </c>
      <c r="Q299" s="495">
        <v>0</v>
      </c>
      <c r="R299" s="495">
        <v>0</v>
      </c>
      <c r="S299" s="495">
        <v>0</v>
      </c>
      <c r="T299" s="495">
        <v>0</v>
      </c>
      <c r="U299" s="495">
        <v>0</v>
      </c>
      <c r="V299" s="495">
        <v>0</v>
      </c>
      <c r="W299" s="495">
        <v>0</v>
      </c>
      <c r="X299" s="495">
        <v>0</v>
      </c>
      <c r="Y299" s="501">
        <v>-166.98999999999998</v>
      </c>
      <c r="Z299" s="495">
        <v>0</v>
      </c>
      <c r="AA299" s="495">
        <v>0</v>
      </c>
      <c r="AB299" s="501">
        <v>166.99</v>
      </c>
      <c r="AC299" s="495">
        <v>0</v>
      </c>
      <c r="AD299" s="495">
        <v>0</v>
      </c>
      <c r="AE299" s="495">
        <f t="shared" si="48"/>
        <v>0</v>
      </c>
      <c r="AF299" s="495">
        <f t="shared" si="48"/>
        <v>0</v>
      </c>
      <c r="AG299" s="495">
        <f t="shared" si="48"/>
        <v>0</v>
      </c>
    </row>
    <row r="300" spans="1:34" s="488" customFormat="1" ht="24" x14ac:dyDescent="0.35">
      <c r="A300" s="484" t="s">
        <v>325</v>
      </c>
      <c r="B300" s="485" t="s">
        <v>504</v>
      </c>
      <c r="C300" s="485"/>
      <c r="D300" s="486">
        <f>SUM(D301)</f>
        <v>0</v>
      </c>
      <c r="E300" s="486">
        <f t="shared" ref="E300:AG300" si="60">SUM(E301)</f>
        <v>0</v>
      </c>
      <c r="F300" s="486">
        <f t="shared" si="60"/>
        <v>0</v>
      </c>
      <c r="G300" s="486">
        <f t="shared" si="60"/>
        <v>0</v>
      </c>
      <c r="H300" s="486">
        <f t="shared" si="60"/>
        <v>0</v>
      </c>
      <c r="I300" s="486">
        <f t="shared" si="60"/>
        <v>0</v>
      </c>
      <c r="J300" s="486">
        <f t="shared" si="60"/>
        <v>0</v>
      </c>
      <c r="K300" s="486">
        <f t="shared" si="60"/>
        <v>0</v>
      </c>
      <c r="L300" s="486">
        <f t="shared" si="60"/>
        <v>54639.66</v>
      </c>
      <c r="M300" s="486">
        <f t="shared" si="60"/>
        <v>0</v>
      </c>
      <c r="N300" s="486">
        <f t="shared" si="60"/>
        <v>0</v>
      </c>
      <c r="O300" s="486">
        <f t="shared" si="60"/>
        <v>0</v>
      </c>
      <c r="P300" s="486">
        <f t="shared" si="60"/>
        <v>0</v>
      </c>
      <c r="Q300" s="486">
        <f t="shared" si="60"/>
        <v>0</v>
      </c>
      <c r="R300" s="486">
        <f t="shared" si="60"/>
        <v>0</v>
      </c>
      <c r="S300" s="486">
        <f t="shared" si="60"/>
        <v>0</v>
      </c>
      <c r="T300" s="486">
        <f t="shared" si="60"/>
        <v>0</v>
      </c>
      <c r="U300" s="486">
        <f t="shared" si="60"/>
        <v>0</v>
      </c>
      <c r="V300" s="486">
        <f t="shared" si="60"/>
        <v>0</v>
      </c>
      <c r="W300" s="486">
        <f t="shared" si="60"/>
        <v>0</v>
      </c>
      <c r="X300" s="486">
        <f t="shared" si="60"/>
        <v>0</v>
      </c>
      <c r="Y300" s="486">
        <f t="shared" si="60"/>
        <v>0</v>
      </c>
      <c r="Z300" s="486">
        <f t="shared" si="60"/>
        <v>0</v>
      </c>
      <c r="AA300" s="486">
        <f t="shared" si="60"/>
        <v>0</v>
      </c>
      <c r="AB300" s="486">
        <f t="shared" si="60"/>
        <v>0</v>
      </c>
      <c r="AC300" s="486">
        <f t="shared" si="60"/>
        <v>0</v>
      </c>
      <c r="AD300" s="486">
        <f t="shared" si="60"/>
        <v>0</v>
      </c>
      <c r="AE300" s="486">
        <f t="shared" si="60"/>
        <v>0</v>
      </c>
      <c r="AF300" s="486">
        <f t="shared" si="60"/>
        <v>0</v>
      </c>
      <c r="AG300" s="486">
        <f t="shared" si="60"/>
        <v>54639.66</v>
      </c>
      <c r="AH300" s="488" t="b">
        <v>1</v>
      </c>
    </row>
    <row r="301" spans="1:34" x14ac:dyDescent="0.35">
      <c r="A301" s="482" t="s">
        <v>701</v>
      </c>
      <c r="B301" s="493" t="s">
        <v>504</v>
      </c>
      <c r="C301" s="493" t="s">
        <v>705</v>
      </c>
      <c r="D301" s="495">
        <v>0</v>
      </c>
      <c r="E301" s="495">
        <v>0</v>
      </c>
      <c r="F301" s="494">
        <v>0</v>
      </c>
      <c r="G301" s="495">
        <v>0</v>
      </c>
      <c r="H301" s="495">
        <v>0</v>
      </c>
      <c r="I301" s="495">
        <v>0</v>
      </c>
      <c r="J301" s="495">
        <v>0</v>
      </c>
      <c r="K301" s="495">
        <v>0</v>
      </c>
      <c r="L301" s="494">
        <v>54639.66</v>
      </c>
      <c r="M301" s="495">
        <v>0</v>
      </c>
      <c r="N301" s="495">
        <v>0</v>
      </c>
      <c r="O301" s="494">
        <v>0</v>
      </c>
      <c r="P301" s="495">
        <v>0</v>
      </c>
      <c r="Q301" s="495">
        <v>0</v>
      </c>
      <c r="R301" s="494">
        <v>0</v>
      </c>
      <c r="S301" s="494">
        <v>0</v>
      </c>
      <c r="T301" s="494">
        <v>0</v>
      </c>
      <c r="U301" s="494">
        <v>0</v>
      </c>
      <c r="V301" s="494">
        <v>0</v>
      </c>
      <c r="W301" s="494">
        <v>0</v>
      </c>
      <c r="X301" s="494">
        <v>0</v>
      </c>
      <c r="Y301" s="495">
        <v>0</v>
      </c>
      <c r="Z301" s="495">
        <v>0</v>
      </c>
      <c r="AA301" s="495">
        <v>0</v>
      </c>
      <c r="AB301" s="495">
        <v>0</v>
      </c>
      <c r="AC301" s="495">
        <v>0</v>
      </c>
      <c r="AD301" s="495">
        <v>0</v>
      </c>
      <c r="AE301" s="495">
        <f t="shared" ref="AE301:AG301" si="61">SUM(A301,D301,G301,J301,M301,P301,S301,V301,Y301,AB301)</f>
        <v>0</v>
      </c>
      <c r="AF301" s="495">
        <f t="shared" si="61"/>
        <v>0</v>
      </c>
      <c r="AG301" s="501">
        <f t="shared" si="61"/>
        <v>54639.66</v>
      </c>
    </row>
    <row r="302" spans="1:34" s="488" customFormat="1" x14ac:dyDescent="0.35">
      <c r="A302" s="484" t="s">
        <v>322</v>
      </c>
      <c r="B302" s="485" t="s">
        <v>504</v>
      </c>
      <c r="C302" s="485"/>
      <c r="D302" s="486">
        <f>SUM(D303:D304)</f>
        <v>0</v>
      </c>
      <c r="E302" s="486">
        <f t="shared" ref="E302:AG302" si="62">SUM(E303:E304)</f>
        <v>0</v>
      </c>
      <c r="F302" s="486">
        <f t="shared" si="62"/>
        <v>0</v>
      </c>
      <c r="G302" s="486">
        <f t="shared" si="62"/>
        <v>0</v>
      </c>
      <c r="H302" s="486">
        <f t="shared" si="62"/>
        <v>0</v>
      </c>
      <c r="I302" s="486">
        <f t="shared" si="62"/>
        <v>0</v>
      </c>
      <c r="J302" s="486">
        <f t="shared" si="62"/>
        <v>0</v>
      </c>
      <c r="K302" s="486">
        <f t="shared" si="62"/>
        <v>0</v>
      </c>
      <c r="L302" s="486">
        <f t="shared" si="62"/>
        <v>0</v>
      </c>
      <c r="M302" s="486">
        <f t="shared" si="62"/>
        <v>1322424.26</v>
      </c>
      <c r="N302" s="486">
        <f t="shared" si="62"/>
        <v>0</v>
      </c>
      <c r="O302" s="486">
        <f t="shared" si="62"/>
        <v>0</v>
      </c>
      <c r="P302" s="486">
        <f t="shared" si="62"/>
        <v>1744884.6199999999</v>
      </c>
      <c r="Q302" s="486">
        <f t="shared" si="62"/>
        <v>0</v>
      </c>
      <c r="R302" s="486">
        <f t="shared" si="62"/>
        <v>0</v>
      </c>
      <c r="S302" s="486">
        <f t="shared" si="62"/>
        <v>0</v>
      </c>
      <c r="T302" s="486">
        <f t="shared" si="62"/>
        <v>0</v>
      </c>
      <c r="U302" s="486">
        <f t="shared" si="62"/>
        <v>0</v>
      </c>
      <c r="V302" s="486">
        <f t="shared" si="62"/>
        <v>0</v>
      </c>
      <c r="W302" s="486">
        <f t="shared" si="62"/>
        <v>0</v>
      </c>
      <c r="X302" s="486">
        <f t="shared" si="62"/>
        <v>0</v>
      </c>
      <c r="Y302" s="486">
        <f t="shared" si="62"/>
        <v>0</v>
      </c>
      <c r="Z302" s="486">
        <f t="shared" si="62"/>
        <v>0</v>
      </c>
      <c r="AA302" s="486">
        <f t="shared" si="62"/>
        <v>0</v>
      </c>
      <c r="AB302" s="486">
        <f t="shared" si="62"/>
        <v>0</v>
      </c>
      <c r="AC302" s="486">
        <f t="shared" si="62"/>
        <v>0</v>
      </c>
      <c r="AD302" s="486">
        <f t="shared" si="62"/>
        <v>0</v>
      </c>
      <c r="AE302" s="486">
        <f t="shared" si="62"/>
        <v>3067308.88</v>
      </c>
      <c r="AF302" s="486">
        <f t="shared" si="62"/>
        <v>0</v>
      </c>
      <c r="AG302" s="486">
        <f t="shared" si="62"/>
        <v>0</v>
      </c>
      <c r="AH302" s="488" t="b">
        <v>1</v>
      </c>
    </row>
    <row r="303" spans="1:34" x14ac:dyDescent="0.35">
      <c r="A303" s="482" t="s">
        <v>701</v>
      </c>
      <c r="B303" s="493" t="s">
        <v>504</v>
      </c>
      <c r="C303" s="493" t="s">
        <v>705</v>
      </c>
      <c r="D303" s="495">
        <v>0</v>
      </c>
      <c r="E303" s="495">
        <v>0</v>
      </c>
      <c r="F303" s="494">
        <v>0</v>
      </c>
      <c r="G303" s="495">
        <v>0</v>
      </c>
      <c r="H303" s="495">
        <v>0</v>
      </c>
      <c r="I303" s="495">
        <v>0</v>
      </c>
      <c r="J303" s="495">
        <v>0</v>
      </c>
      <c r="K303" s="495">
        <v>0</v>
      </c>
      <c r="L303" s="495">
        <v>0</v>
      </c>
      <c r="M303" s="1188">
        <v>1322424.26</v>
      </c>
      <c r="N303" s="495">
        <v>0</v>
      </c>
      <c r="O303" s="494">
        <v>0</v>
      </c>
      <c r="P303" s="1188">
        <v>1744884.6199999999</v>
      </c>
      <c r="Q303" s="495">
        <v>0</v>
      </c>
      <c r="R303" s="494">
        <v>0</v>
      </c>
      <c r="S303" s="494">
        <v>0</v>
      </c>
      <c r="T303" s="494">
        <v>0</v>
      </c>
      <c r="U303" s="494">
        <v>0</v>
      </c>
      <c r="V303" s="494">
        <v>0</v>
      </c>
      <c r="W303" s="494">
        <v>0</v>
      </c>
      <c r="X303" s="494">
        <v>0</v>
      </c>
      <c r="Y303" s="495">
        <v>0</v>
      </c>
      <c r="Z303" s="495">
        <v>0</v>
      </c>
      <c r="AA303" s="495">
        <v>0</v>
      </c>
      <c r="AB303" s="495">
        <v>0</v>
      </c>
      <c r="AC303" s="495">
        <v>0</v>
      </c>
      <c r="AD303" s="495">
        <v>0</v>
      </c>
      <c r="AE303" s="494">
        <f t="shared" si="48"/>
        <v>3067308.88</v>
      </c>
      <c r="AF303" s="495">
        <f t="shared" si="48"/>
        <v>0</v>
      </c>
      <c r="AG303" s="495">
        <f t="shared" si="48"/>
        <v>0</v>
      </c>
    </row>
    <row r="304" spans="1:34" x14ac:dyDescent="0.35">
      <c r="A304" s="482" t="s">
        <v>699</v>
      </c>
      <c r="B304" s="493" t="s">
        <v>504</v>
      </c>
      <c r="C304" s="493" t="s">
        <v>707</v>
      </c>
      <c r="D304" s="495">
        <v>0</v>
      </c>
      <c r="E304" s="495">
        <v>0</v>
      </c>
      <c r="F304" s="494">
        <v>0</v>
      </c>
      <c r="G304" s="495">
        <v>0</v>
      </c>
      <c r="H304" s="495">
        <v>0</v>
      </c>
      <c r="I304" s="495">
        <v>0</v>
      </c>
      <c r="J304" s="495">
        <v>0</v>
      </c>
      <c r="K304" s="495">
        <v>0</v>
      </c>
      <c r="L304" s="495">
        <v>0</v>
      </c>
      <c r="M304" s="495">
        <v>0</v>
      </c>
      <c r="N304" s="495">
        <v>0</v>
      </c>
      <c r="O304" s="494">
        <v>0</v>
      </c>
      <c r="P304" s="495">
        <v>0</v>
      </c>
      <c r="Q304" s="495">
        <v>0</v>
      </c>
      <c r="R304" s="494">
        <v>0</v>
      </c>
      <c r="S304" s="494">
        <v>0</v>
      </c>
      <c r="T304" s="494">
        <v>0</v>
      </c>
      <c r="U304" s="494">
        <v>0</v>
      </c>
      <c r="V304" s="494">
        <v>0</v>
      </c>
      <c r="W304" s="494">
        <v>0</v>
      </c>
      <c r="X304" s="494">
        <v>0</v>
      </c>
      <c r="Y304" s="495">
        <v>0</v>
      </c>
      <c r="Z304" s="495">
        <v>0</v>
      </c>
      <c r="AA304" s="495">
        <v>0</v>
      </c>
      <c r="AB304" s="495">
        <v>0</v>
      </c>
      <c r="AC304" s="495">
        <v>0</v>
      </c>
      <c r="AD304" s="495">
        <v>0</v>
      </c>
      <c r="AE304" s="495">
        <f t="shared" si="48"/>
        <v>0</v>
      </c>
      <c r="AF304" s="495">
        <f t="shared" si="48"/>
        <v>0</v>
      </c>
      <c r="AG304" s="495">
        <f t="shared" si="48"/>
        <v>0</v>
      </c>
    </row>
    <row r="305" spans="1:34" s="488" customFormat="1" ht="24" x14ac:dyDescent="0.35">
      <c r="A305" s="484" t="s">
        <v>320</v>
      </c>
      <c r="B305" s="485" t="s">
        <v>1335</v>
      </c>
      <c r="C305" s="485"/>
      <c r="D305" s="486">
        <f>SUM(D306:D322)</f>
        <v>0</v>
      </c>
      <c r="E305" s="486">
        <f t="shared" ref="E305:AG305" si="63">SUM(E306:E322)</f>
        <v>0</v>
      </c>
      <c r="F305" s="486">
        <f t="shared" si="63"/>
        <v>3558524.84</v>
      </c>
      <c r="G305" s="486">
        <f t="shared" si="63"/>
        <v>0</v>
      </c>
      <c r="H305" s="486">
        <f t="shared" si="63"/>
        <v>0</v>
      </c>
      <c r="I305" s="486">
        <f t="shared" si="63"/>
        <v>31000</v>
      </c>
      <c r="J305" s="486">
        <f t="shared" si="63"/>
        <v>0</v>
      </c>
      <c r="K305" s="486">
        <f t="shared" si="63"/>
        <v>0</v>
      </c>
      <c r="L305" s="486">
        <f t="shared" si="63"/>
        <v>31238.850000000002</v>
      </c>
      <c r="M305" s="486">
        <f t="shared" si="63"/>
        <v>0</v>
      </c>
      <c r="N305" s="486">
        <f t="shared" si="63"/>
        <v>0</v>
      </c>
      <c r="O305" s="486">
        <f t="shared" si="63"/>
        <v>271733.82</v>
      </c>
      <c r="P305" s="486">
        <f t="shared" si="63"/>
        <v>0</v>
      </c>
      <c r="Q305" s="486">
        <f t="shared" si="63"/>
        <v>0</v>
      </c>
      <c r="R305" s="486">
        <f t="shared" si="63"/>
        <v>6119827.7399999993</v>
      </c>
      <c r="S305" s="486">
        <f t="shared" si="63"/>
        <v>0</v>
      </c>
      <c r="T305" s="486">
        <f t="shared" si="63"/>
        <v>0</v>
      </c>
      <c r="U305" s="486">
        <f t="shared" si="63"/>
        <v>0</v>
      </c>
      <c r="V305" s="486">
        <f t="shared" si="63"/>
        <v>0</v>
      </c>
      <c r="W305" s="486">
        <f t="shared" si="63"/>
        <v>0</v>
      </c>
      <c r="X305" s="486">
        <f t="shared" si="63"/>
        <v>0</v>
      </c>
      <c r="Y305" s="486">
        <f t="shared" si="63"/>
        <v>0</v>
      </c>
      <c r="Z305" s="486">
        <f t="shared" si="63"/>
        <v>0</v>
      </c>
      <c r="AA305" s="486">
        <f t="shared" si="63"/>
        <v>14500</v>
      </c>
      <c r="AB305" s="486">
        <f t="shared" si="63"/>
        <v>0</v>
      </c>
      <c r="AC305" s="486">
        <f t="shared" si="63"/>
        <v>0</v>
      </c>
      <c r="AD305" s="504">
        <f t="shared" si="63"/>
        <v>-3000000</v>
      </c>
      <c r="AE305" s="486">
        <f t="shared" si="63"/>
        <v>0</v>
      </c>
      <c r="AF305" s="486">
        <f t="shared" si="63"/>
        <v>0</v>
      </c>
      <c r="AG305" s="486">
        <f t="shared" si="63"/>
        <v>7026825.25</v>
      </c>
      <c r="AH305" s="488" t="b">
        <v>1</v>
      </c>
    </row>
    <row r="306" spans="1:34" x14ac:dyDescent="0.35">
      <c r="A306" s="482" t="s">
        <v>701</v>
      </c>
      <c r="B306" s="493" t="s">
        <v>504</v>
      </c>
      <c r="C306" s="493" t="s">
        <v>705</v>
      </c>
      <c r="D306" s="495">
        <v>0</v>
      </c>
      <c r="E306" s="495">
        <v>0</v>
      </c>
      <c r="F306" s="494">
        <v>85474</v>
      </c>
      <c r="G306" s="494">
        <v>0</v>
      </c>
      <c r="H306" s="495">
        <v>0</v>
      </c>
      <c r="I306" s="495">
        <v>0</v>
      </c>
      <c r="J306" s="495">
        <v>0</v>
      </c>
      <c r="K306" s="495">
        <v>0</v>
      </c>
      <c r="L306" s="494">
        <v>0</v>
      </c>
      <c r="M306" s="494">
        <v>0</v>
      </c>
      <c r="N306" s="494">
        <v>0</v>
      </c>
      <c r="O306" s="494">
        <v>231700.82</v>
      </c>
      <c r="P306" s="494">
        <v>0</v>
      </c>
      <c r="Q306" s="494">
        <v>0</v>
      </c>
      <c r="R306" s="494">
        <v>6103461.2699999996</v>
      </c>
      <c r="S306" s="494">
        <v>0</v>
      </c>
      <c r="T306" s="494">
        <v>0</v>
      </c>
      <c r="U306" s="494">
        <v>0</v>
      </c>
      <c r="V306" s="494">
        <v>0</v>
      </c>
      <c r="W306" s="494">
        <v>0</v>
      </c>
      <c r="X306" s="494">
        <v>0</v>
      </c>
      <c r="Y306" s="494">
        <v>0</v>
      </c>
      <c r="Z306" s="494">
        <v>0</v>
      </c>
      <c r="AA306" s="494">
        <v>0</v>
      </c>
      <c r="AB306" s="494">
        <v>0</v>
      </c>
      <c r="AC306" s="494">
        <v>0</v>
      </c>
      <c r="AD306" s="495"/>
      <c r="AE306" s="495">
        <f t="shared" si="48"/>
        <v>0</v>
      </c>
      <c r="AF306" s="495">
        <f t="shared" si="48"/>
        <v>0</v>
      </c>
      <c r="AG306" s="501">
        <f t="shared" si="48"/>
        <v>6420636.0899999999</v>
      </c>
    </row>
    <row r="307" spans="1:34" x14ac:dyDescent="0.35">
      <c r="A307" s="482" t="s">
        <v>701</v>
      </c>
      <c r="B307" s="493" t="s">
        <v>503</v>
      </c>
      <c r="C307" s="493" t="s">
        <v>705</v>
      </c>
      <c r="D307" s="495">
        <v>0</v>
      </c>
      <c r="E307" s="495">
        <v>0</v>
      </c>
      <c r="F307" s="494">
        <v>0</v>
      </c>
      <c r="G307" s="494">
        <v>0</v>
      </c>
      <c r="H307" s="495">
        <v>0</v>
      </c>
      <c r="I307" s="494">
        <v>0</v>
      </c>
      <c r="J307" s="495">
        <v>0</v>
      </c>
      <c r="K307" s="495">
        <v>0</v>
      </c>
      <c r="L307" s="494">
        <v>0</v>
      </c>
      <c r="M307" s="494">
        <v>0</v>
      </c>
      <c r="N307" s="494">
        <v>0</v>
      </c>
      <c r="O307" s="494">
        <v>0</v>
      </c>
      <c r="P307" s="494">
        <v>0</v>
      </c>
      <c r="Q307" s="494">
        <v>0</v>
      </c>
      <c r="R307" s="494">
        <v>0</v>
      </c>
      <c r="S307" s="494">
        <v>0</v>
      </c>
      <c r="T307" s="494">
        <v>0</v>
      </c>
      <c r="U307" s="494">
        <v>0</v>
      </c>
      <c r="V307" s="494">
        <v>0</v>
      </c>
      <c r="W307" s="494">
        <v>0</v>
      </c>
      <c r="X307" s="494">
        <v>0</v>
      </c>
      <c r="Y307" s="494">
        <v>0</v>
      </c>
      <c r="Z307" s="494">
        <v>0</v>
      </c>
      <c r="AA307" s="494">
        <v>0</v>
      </c>
      <c r="AB307" s="494">
        <v>0</v>
      </c>
      <c r="AC307" s="494">
        <v>0</v>
      </c>
      <c r="AD307" s="495"/>
      <c r="AE307" s="495">
        <f t="shared" si="48"/>
        <v>0</v>
      </c>
      <c r="AF307" s="495">
        <f t="shared" si="48"/>
        <v>0</v>
      </c>
      <c r="AG307" s="495">
        <f t="shared" si="48"/>
        <v>0</v>
      </c>
    </row>
    <row r="308" spans="1:34" x14ac:dyDescent="0.35">
      <c r="A308" s="482" t="s">
        <v>700</v>
      </c>
      <c r="B308" s="493" t="s">
        <v>504</v>
      </c>
      <c r="C308" s="493" t="s">
        <v>707</v>
      </c>
      <c r="D308" s="495">
        <v>0</v>
      </c>
      <c r="E308" s="495">
        <v>0</v>
      </c>
      <c r="F308" s="494">
        <v>4000</v>
      </c>
      <c r="G308" s="495">
        <v>0</v>
      </c>
      <c r="H308" s="495">
        <v>0</v>
      </c>
      <c r="I308" s="495">
        <v>0</v>
      </c>
      <c r="J308" s="495">
        <v>0</v>
      </c>
      <c r="K308" s="495">
        <v>0</v>
      </c>
      <c r="L308" s="494">
        <v>0</v>
      </c>
      <c r="M308" s="494">
        <v>0</v>
      </c>
      <c r="N308" s="494">
        <v>0</v>
      </c>
      <c r="O308" s="494">
        <v>0</v>
      </c>
      <c r="P308" s="494">
        <v>0</v>
      </c>
      <c r="Q308" s="494">
        <v>0</v>
      </c>
      <c r="R308" s="494">
        <v>0</v>
      </c>
      <c r="S308" s="494">
        <v>0</v>
      </c>
      <c r="T308" s="494">
        <v>0</v>
      </c>
      <c r="U308" s="494">
        <v>0</v>
      </c>
      <c r="V308" s="494">
        <v>0</v>
      </c>
      <c r="W308" s="494">
        <v>0</v>
      </c>
      <c r="X308" s="494">
        <v>0</v>
      </c>
      <c r="Y308" s="494">
        <v>0</v>
      </c>
      <c r="Z308" s="494">
        <v>0</v>
      </c>
      <c r="AA308" s="495">
        <v>0</v>
      </c>
      <c r="AB308" s="494">
        <v>0</v>
      </c>
      <c r="AC308" s="494">
        <v>0</v>
      </c>
      <c r="AD308" s="495"/>
      <c r="AE308" s="495">
        <f t="shared" si="48"/>
        <v>0</v>
      </c>
      <c r="AF308" s="495">
        <f t="shared" si="48"/>
        <v>0</v>
      </c>
      <c r="AG308" s="501">
        <f t="shared" si="48"/>
        <v>4000</v>
      </c>
    </row>
    <row r="309" spans="1:34" x14ac:dyDescent="0.35">
      <c r="A309" s="482" t="s">
        <v>700</v>
      </c>
      <c r="B309" s="493" t="s">
        <v>503</v>
      </c>
      <c r="C309" s="493" t="s">
        <v>707</v>
      </c>
      <c r="D309" s="495">
        <v>0</v>
      </c>
      <c r="E309" s="495">
        <v>0</v>
      </c>
      <c r="F309" s="494">
        <v>0</v>
      </c>
      <c r="G309" s="495">
        <v>0</v>
      </c>
      <c r="H309" s="495">
        <v>0</v>
      </c>
      <c r="I309" s="495">
        <v>0</v>
      </c>
      <c r="J309" s="495">
        <v>0</v>
      </c>
      <c r="K309" s="495">
        <v>0</v>
      </c>
      <c r="L309" s="494">
        <v>0</v>
      </c>
      <c r="M309" s="494">
        <v>0</v>
      </c>
      <c r="N309" s="494">
        <v>0</v>
      </c>
      <c r="O309" s="495">
        <v>0</v>
      </c>
      <c r="P309" s="494">
        <v>0</v>
      </c>
      <c r="Q309" s="494">
        <v>0</v>
      </c>
      <c r="R309" s="495">
        <v>0</v>
      </c>
      <c r="S309" s="494">
        <v>0</v>
      </c>
      <c r="T309" s="494">
        <v>0</v>
      </c>
      <c r="U309" s="494">
        <v>0</v>
      </c>
      <c r="V309" s="494">
        <v>0</v>
      </c>
      <c r="W309" s="494">
        <v>0</v>
      </c>
      <c r="X309" s="494">
        <v>0</v>
      </c>
      <c r="Y309" s="494">
        <v>0</v>
      </c>
      <c r="Z309" s="494">
        <v>0</v>
      </c>
      <c r="AA309" s="495">
        <v>0</v>
      </c>
      <c r="AB309" s="494">
        <v>0</v>
      </c>
      <c r="AC309" s="494">
        <v>0</v>
      </c>
      <c r="AD309" s="495"/>
      <c r="AE309" s="495">
        <f t="shared" si="48"/>
        <v>0</v>
      </c>
      <c r="AF309" s="495">
        <f t="shared" si="48"/>
        <v>0</v>
      </c>
      <c r="AG309" s="495">
        <f t="shared" si="48"/>
        <v>0</v>
      </c>
    </row>
    <row r="310" spans="1:34" x14ac:dyDescent="0.35">
      <c r="A310" s="482" t="s">
        <v>699</v>
      </c>
      <c r="B310" s="493" t="s">
        <v>504</v>
      </c>
      <c r="C310" s="493" t="s">
        <v>707</v>
      </c>
      <c r="D310" s="495">
        <v>0</v>
      </c>
      <c r="E310" s="495">
        <v>0</v>
      </c>
      <c r="F310" s="494">
        <v>3005805.48</v>
      </c>
      <c r="G310" s="495">
        <v>0</v>
      </c>
      <c r="H310" s="495">
        <v>0</v>
      </c>
      <c r="I310" s="495">
        <v>0</v>
      </c>
      <c r="J310" s="495">
        <v>0</v>
      </c>
      <c r="K310" s="495">
        <v>0</v>
      </c>
      <c r="L310" s="495">
        <v>0</v>
      </c>
      <c r="M310" s="494">
        <v>0</v>
      </c>
      <c r="N310" s="494">
        <v>0</v>
      </c>
      <c r="O310" s="494">
        <v>0</v>
      </c>
      <c r="P310" s="494">
        <v>0</v>
      </c>
      <c r="Q310" s="494">
        <v>0</v>
      </c>
      <c r="R310" s="494">
        <v>0</v>
      </c>
      <c r="S310" s="494">
        <v>0</v>
      </c>
      <c r="T310" s="494">
        <v>0</v>
      </c>
      <c r="U310" s="494">
        <v>0</v>
      </c>
      <c r="V310" s="494">
        <v>0</v>
      </c>
      <c r="W310" s="494">
        <v>0</v>
      </c>
      <c r="X310" s="494">
        <v>0</v>
      </c>
      <c r="Y310" s="494">
        <v>0</v>
      </c>
      <c r="Z310" s="494">
        <v>0</v>
      </c>
      <c r="AA310" s="495">
        <v>0</v>
      </c>
      <c r="AB310" s="494">
        <v>0</v>
      </c>
      <c r="AC310" s="494">
        <v>0</v>
      </c>
      <c r="AD310" s="505">
        <v>-3000000</v>
      </c>
      <c r="AE310" s="495">
        <f t="shared" si="48"/>
        <v>0</v>
      </c>
      <c r="AF310" s="495">
        <f t="shared" si="48"/>
        <v>0</v>
      </c>
      <c r="AG310" s="505">
        <f t="shared" si="48"/>
        <v>5805.4799999999814</v>
      </c>
    </row>
    <row r="311" spans="1:34" x14ac:dyDescent="0.35">
      <c r="A311" s="482" t="s">
        <v>699</v>
      </c>
      <c r="B311" s="493" t="s">
        <v>503</v>
      </c>
      <c r="C311" s="493" t="s">
        <v>707</v>
      </c>
      <c r="D311" s="495">
        <v>0</v>
      </c>
      <c r="E311" s="495">
        <v>0</v>
      </c>
      <c r="F311" s="494">
        <v>0</v>
      </c>
      <c r="G311" s="495">
        <v>0</v>
      </c>
      <c r="H311" s="495">
        <v>0</v>
      </c>
      <c r="I311" s="495">
        <v>0</v>
      </c>
      <c r="J311" s="495">
        <v>0</v>
      </c>
      <c r="K311" s="495">
        <v>0</v>
      </c>
      <c r="L311" s="494">
        <v>0</v>
      </c>
      <c r="M311" s="494">
        <v>0</v>
      </c>
      <c r="N311" s="494">
        <v>0</v>
      </c>
      <c r="O311" s="495">
        <v>0</v>
      </c>
      <c r="P311" s="494">
        <v>0</v>
      </c>
      <c r="Q311" s="494">
        <v>0</v>
      </c>
      <c r="R311" s="495">
        <v>0</v>
      </c>
      <c r="S311" s="494">
        <v>0</v>
      </c>
      <c r="T311" s="494">
        <v>0</v>
      </c>
      <c r="U311" s="494">
        <v>0</v>
      </c>
      <c r="V311" s="494">
        <v>0</v>
      </c>
      <c r="W311" s="494">
        <v>0</v>
      </c>
      <c r="X311" s="494">
        <v>0</v>
      </c>
      <c r="Y311" s="494">
        <v>0</v>
      </c>
      <c r="Z311" s="494">
        <v>0</v>
      </c>
      <c r="AA311" s="495">
        <v>0</v>
      </c>
      <c r="AB311" s="494">
        <v>0</v>
      </c>
      <c r="AC311" s="494">
        <v>0</v>
      </c>
      <c r="AD311" s="495"/>
      <c r="AE311" s="495">
        <f t="shared" si="48"/>
        <v>0</v>
      </c>
      <c r="AF311" s="495">
        <f t="shared" si="48"/>
        <v>0</v>
      </c>
      <c r="AG311" s="495">
        <f t="shared" si="48"/>
        <v>0</v>
      </c>
    </row>
    <row r="312" spans="1:34" x14ac:dyDescent="0.35">
      <c r="A312" s="482" t="s">
        <v>698</v>
      </c>
      <c r="B312" s="493" t="s">
        <v>504</v>
      </c>
      <c r="C312" s="493" t="s">
        <v>707</v>
      </c>
      <c r="D312" s="495">
        <v>0</v>
      </c>
      <c r="E312" s="495">
        <v>0</v>
      </c>
      <c r="F312" s="494">
        <v>850.5</v>
      </c>
      <c r="G312" s="495">
        <v>0</v>
      </c>
      <c r="H312" s="495">
        <v>0</v>
      </c>
      <c r="I312" s="495">
        <v>0</v>
      </c>
      <c r="J312" s="495">
        <v>0</v>
      </c>
      <c r="K312" s="495">
        <v>0</v>
      </c>
      <c r="L312" s="494">
        <v>0</v>
      </c>
      <c r="M312" s="494">
        <v>0</v>
      </c>
      <c r="N312" s="494">
        <v>0</v>
      </c>
      <c r="O312" s="494">
        <v>0</v>
      </c>
      <c r="P312" s="494">
        <v>0</v>
      </c>
      <c r="Q312" s="494">
        <v>0</v>
      </c>
      <c r="R312" s="494">
        <v>0</v>
      </c>
      <c r="S312" s="494">
        <v>0</v>
      </c>
      <c r="T312" s="494">
        <v>0</v>
      </c>
      <c r="U312" s="494">
        <v>0</v>
      </c>
      <c r="V312" s="494">
        <v>0</v>
      </c>
      <c r="W312" s="494">
        <v>0</v>
      </c>
      <c r="X312" s="494">
        <v>0</v>
      </c>
      <c r="Y312" s="494">
        <v>0</v>
      </c>
      <c r="Z312" s="494">
        <v>0</v>
      </c>
      <c r="AA312" s="495">
        <v>0</v>
      </c>
      <c r="AB312" s="494">
        <v>0</v>
      </c>
      <c r="AC312" s="494">
        <v>0</v>
      </c>
      <c r="AD312" s="495"/>
      <c r="AE312" s="495">
        <f t="shared" si="48"/>
        <v>0</v>
      </c>
      <c r="AF312" s="495">
        <f t="shared" si="48"/>
        <v>0</v>
      </c>
      <c r="AG312" s="501">
        <f t="shared" si="48"/>
        <v>850.5</v>
      </c>
    </row>
    <row r="313" spans="1:34" x14ac:dyDescent="0.35">
      <c r="A313" s="482" t="s">
        <v>698</v>
      </c>
      <c r="B313" s="493" t="s">
        <v>503</v>
      </c>
      <c r="C313" s="493" t="s">
        <v>707</v>
      </c>
      <c r="D313" s="495">
        <v>0</v>
      </c>
      <c r="E313" s="495">
        <v>0</v>
      </c>
      <c r="F313" s="494">
        <v>0</v>
      </c>
      <c r="G313" s="495">
        <v>0</v>
      </c>
      <c r="H313" s="495">
        <v>0</v>
      </c>
      <c r="I313" s="495">
        <v>0</v>
      </c>
      <c r="J313" s="495">
        <v>0</v>
      </c>
      <c r="K313" s="495">
        <v>0</v>
      </c>
      <c r="L313" s="494">
        <v>0</v>
      </c>
      <c r="M313" s="494">
        <v>0</v>
      </c>
      <c r="N313" s="494">
        <v>0</v>
      </c>
      <c r="O313" s="495">
        <v>0</v>
      </c>
      <c r="P313" s="494">
        <v>0</v>
      </c>
      <c r="Q313" s="494">
        <v>0</v>
      </c>
      <c r="R313" s="495">
        <v>0</v>
      </c>
      <c r="S313" s="494">
        <v>0</v>
      </c>
      <c r="T313" s="494">
        <v>0</v>
      </c>
      <c r="U313" s="494">
        <v>0</v>
      </c>
      <c r="V313" s="494">
        <v>0</v>
      </c>
      <c r="W313" s="494">
        <v>0</v>
      </c>
      <c r="X313" s="494">
        <v>0</v>
      </c>
      <c r="Y313" s="494">
        <v>0</v>
      </c>
      <c r="Z313" s="494">
        <v>0</v>
      </c>
      <c r="AA313" s="495">
        <v>0</v>
      </c>
      <c r="AB313" s="494">
        <v>0</v>
      </c>
      <c r="AC313" s="494">
        <v>0</v>
      </c>
      <c r="AD313" s="495"/>
      <c r="AE313" s="495">
        <f t="shared" si="48"/>
        <v>0</v>
      </c>
      <c r="AF313" s="495">
        <f t="shared" si="48"/>
        <v>0</v>
      </c>
      <c r="AG313" s="495">
        <f t="shared" si="48"/>
        <v>0</v>
      </c>
    </row>
    <row r="314" spans="1:34" x14ac:dyDescent="0.35">
      <c r="A314" s="482" t="s">
        <v>697</v>
      </c>
      <c r="B314" s="493" t="s">
        <v>504</v>
      </c>
      <c r="C314" s="493" t="s">
        <v>707</v>
      </c>
      <c r="D314" s="495">
        <v>0</v>
      </c>
      <c r="E314" s="495">
        <v>0</v>
      </c>
      <c r="F314" s="494">
        <v>7135.5</v>
      </c>
      <c r="G314" s="495">
        <v>0</v>
      </c>
      <c r="H314" s="495">
        <v>0</v>
      </c>
      <c r="I314" s="495">
        <v>0</v>
      </c>
      <c r="J314" s="495">
        <v>0</v>
      </c>
      <c r="K314" s="495">
        <v>0</v>
      </c>
      <c r="L314" s="495">
        <v>0</v>
      </c>
      <c r="M314" s="494">
        <v>0</v>
      </c>
      <c r="N314" s="494">
        <v>0</v>
      </c>
      <c r="O314" s="494">
        <v>8078</v>
      </c>
      <c r="P314" s="494">
        <v>0</v>
      </c>
      <c r="Q314" s="494">
        <v>0</v>
      </c>
      <c r="R314" s="494">
        <v>0</v>
      </c>
      <c r="S314" s="494">
        <v>0</v>
      </c>
      <c r="T314" s="494">
        <v>0</v>
      </c>
      <c r="U314" s="494">
        <v>0</v>
      </c>
      <c r="V314" s="494">
        <v>0</v>
      </c>
      <c r="W314" s="494">
        <v>0</v>
      </c>
      <c r="X314" s="494">
        <v>0</v>
      </c>
      <c r="Y314" s="494">
        <v>0</v>
      </c>
      <c r="Z314" s="494">
        <v>0</v>
      </c>
      <c r="AA314" s="494">
        <v>10000</v>
      </c>
      <c r="AB314" s="494">
        <v>0</v>
      </c>
      <c r="AC314" s="494">
        <v>0</v>
      </c>
      <c r="AD314" s="495"/>
      <c r="AE314" s="495">
        <f t="shared" si="48"/>
        <v>0</v>
      </c>
      <c r="AF314" s="495">
        <f t="shared" si="48"/>
        <v>0</v>
      </c>
      <c r="AG314" s="501">
        <f t="shared" si="48"/>
        <v>25213.5</v>
      </c>
    </row>
    <row r="315" spans="1:34" x14ac:dyDescent="0.35">
      <c r="A315" s="482" t="s">
        <v>697</v>
      </c>
      <c r="B315" s="493" t="s">
        <v>503</v>
      </c>
      <c r="C315" s="493" t="s">
        <v>707</v>
      </c>
      <c r="D315" s="495">
        <v>0</v>
      </c>
      <c r="E315" s="495">
        <v>0</v>
      </c>
      <c r="F315" s="494">
        <v>0</v>
      </c>
      <c r="G315" s="495">
        <v>0</v>
      </c>
      <c r="H315" s="495">
        <v>0</v>
      </c>
      <c r="I315" s="495">
        <v>0</v>
      </c>
      <c r="J315" s="495">
        <v>0</v>
      </c>
      <c r="K315" s="495">
        <v>0</v>
      </c>
      <c r="L315" s="494">
        <v>1640.68</v>
      </c>
      <c r="M315" s="494">
        <v>0</v>
      </c>
      <c r="N315" s="494">
        <v>0</v>
      </c>
      <c r="O315" s="495">
        <v>0</v>
      </c>
      <c r="P315" s="494">
        <v>0</v>
      </c>
      <c r="Q315" s="494">
        <v>0</v>
      </c>
      <c r="R315" s="494">
        <v>0</v>
      </c>
      <c r="S315" s="494">
        <v>0</v>
      </c>
      <c r="T315" s="494">
        <v>0</v>
      </c>
      <c r="U315" s="494">
        <v>0</v>
      </c>
      <c r="V315" s="494">
        <v>0</v>
      </c>
      <c r="W315" s="494">
        <v>0</v>
      </c>
      <c r="X315" s="494">
        <v>0</v>
      </c>
      <c r="Y315" s="494">
        <v>0</v>
      </c>
      <c r="Z315" s="494">
        <v>0</v>
      </c>
      <c r="AA315" s="495">
        <v>0</v>
      </c>
      <c r="AB315" s="494">
        <v>0</v>
      </c>
      <c r="AC315" s="494">
        <v>0</v>
      </c>
      <c r="AD315" s="495"/>
      <c r="AE315" s="495">
        <f t="shared" si="48"/>
        <v>0</v>
      </c>
      <c r="AF315" s="495">
        <f t="shared" si="48"/>
        <v>0</v>
      </c>
      <c r="AG315" s="501">
        <f t="shared" si="48"/>
        <v>1640.68</v>
      </c>
    </row>
    <row r="316" spans="1:34" x14ac:dyDescent="0.35">
      <c r="A316" s="482" t="s">
        <v>696</v>
      </c>
      <c r="B316" s="493" t="s">
        <v>504</v>
      </c>
      <c r="C316" s="493" t="s">
        <v>707</v>
      </c>
      <c r="D316" s="495">
        <v>0</v>
      </c>
      <c r="E316" s="495">
        <v>0</v>
      </c>
      <c r="F316" s="494">
        <v>6615.01</v>
      </c>
      <c r="G316" s="495">
        <v>0</v>
      </c>
      <c r="H316" s="495">
        <v>0</v>
      </c>
      <c r="I316" s="495">
        <v>0</v>
      </c>
      <c r="J316" s="495">
        <v>0</v>
      </c>
      <c r="K316" s="495">
        <v>0</v>
      </c>
      <c r="L316" s="494">
        <v>0</v>
      </c>
      <c r="M316" s="494">
        <v>0</v>
      </c>
      <c r="N316" s="494">
        <v>0</v>
      </c>
      <c r="O316" s="494">
        <v>0</v>
      </c>
      <c r="P316" s="494">
        <v>0</v>
      </c>
      <c r="Q316" s="494">
        <v>0</v>
      </c>
      <c r="R316" s="494">
        <v>10000</v>
      </c>
      <c r="S316" s="494">
        <v>0</v>
      </c>
      <c r="T316" s="494">
        <v>0</v>
      </c>
      <c r="U316" s="494">
        <v>0</v>
      </c>
      <c r="V316" s="494">
        <v>0</v>
      </c>
      <c r="W316" s="494">
        <v>0</v>
      </c>
      <c r="X316" s="494">
        <v>0</v>
      </c>
      <c r="Y316" s="494">
        <v>0</v>
      </c>
      <c r="Z316" s="494">
        <v>0</v>
      </c>
      <c r="AA316" s="495">
        <v>0</v>
      </c>
      <c r="AB316" s="494">
        <v>0</v>
      </c>
      <c r="AC316" s="494">
        <v>0</v>
      </c>
      <c r="AD316" s="495"/>
      <c r="AE316" s="495">
        <f t="shared" si="48"/>
        <v>0</v>
      </c>
      <c r="AF316" s="495">
        <f t="shared" si="48"/>
        <v>0</v>
      </c>
      <c r="AG316" s="501">
        <f t="shared" si="48"/>
        <v>16615.010000000002</v>
      </c>
    </row>
    <row r="317" spans="1:34" x14ac:dyDescent="0.35">
      <c r="A317" s="482" t="s">
        <v>696</v>
      </c>
      <c r="B317" s="493" t="s">
        <v>503</v>
      </c>
      <c r="C317" s="493" t="s">
        <v>707</v>
      </c>
      <c r="D317" s="495">
        <v>0</v>
      </c>
      <c r="E317" s="495">
        <v>0</v>
      </c>
      <c r="F317" s="494">
        <v>0</v>
      </c>
      <c r="G317" s="495">
        <v>0</v>
      </c>
      <c r="H317" s="495">
        <v>0</v>
      </c>
      <c r="I317" s="495">
        <v>0</v>
      </c>
      <c r="J317" s="495">
        <v>0</v>
      </c>
      <c r="K317" s="495">
        <v>0</v>
      </c>
      <c r="L317" s="494">
        <v>26838.240000000002</v>
      </c>
      <c r="M317" s="494">
        <v>0</v>
      </c>
      <c r="N317" s="494">
        <v>0</v>
      </c>
      <c r="O317" s="495">
        <v>0</v>
      </c>
      <c r="P317" s="494">
        <v>0</v>
      </c>
      <c r="Q317" s="494">
        <v>0</v>
      </c>
      <c r="R317" s="495">
        <v>0</v>
      </c>
      <c r="S317" s="494">
        <v>0</v>
      </c>
      <c r="T317" s="494">
        <v>0</v>
      </c>
      <c r="U317" s="494">
        <v>0</v>
      </c>
      <c r="V317" s="494">
        <v>0</v>
      </c>
      <c r="W317" s="494">
        <v>0</v>
      </c>
      <c r="X317" s="494">
        <v>0</v>
      </c>
      <c r="Y317" s="494">
        <v>0</v>
      </c>
      <c r="Z317" s="494">
        <v>0</v>
      </c>
      <c r="AA317" s="495">
        <v>0</v>
      </c>
      <c r="AB317" s="494">
        <v>0</v>
      </c>
      <c r="AC317" s="494">
        <v>0</v>
      </c>
      <c r="AD317" s="495"/>
      <c r="AE317" s="495">
        <f t="shared" si="48"/>
        <v>0</v>
      </c>
      <c r="AF317" s="495">
        <f t="shared" si="48"/>
        <v>0</v>
      </c>
      <c r="AG317" s="501">
        <f t="shared" si="48"/>
        <v>26838.240000000002</v>
      </c>
    </row>
    <row r="318" spans="1:34" x14ac:dyDescent="0.35">
      <c r="A318" s="482" t="s">
        <v>695</v>
      </c>
      <c r="B318" s="493" t="s">
        <v>504</v>
      </c>
      <c r="C318" s="493" t="s">
        <v>707</v>
      </c>
      <c r="D318" s="495">
        <v>0</v>
      </c>
      <c r="E318" s="495">
        <v>0</v>
      </c>
      <c r="F318" s="494">
        <v>334015.7</v>
      </c>
      <c r="G318" s="495">
        <v>0</v>
      </c>
      <c r="H318" s="495">
        <v>0</v>
      </c>
      <c r="I318" s="495">
        <v>0</v>
      </c>
      <c r="J318" s="495">
        <v>0</v>
      </c>
      <c r="K318" s="495">
        <v>0</v>
      </c>
      <c r="L318" s="495">
        <v>0</v>
      </c>
      <c r="M318" s="494">
        <v>0</v>
      </c>
      <c r="N318" s="494">
        <v>0</v>
      </c>
      <c r="O318" s="494">
        <v>0</v>
      </c>
      <c r="P318" s="494">
        <v>0</v>
      </c>
      <c r="Q318" s="494">
        <v>0</v>
      </c>
      <c r="R318" s="494">
        <v>6366.4699999999993</v>
      </c>
      <c r="S318" s="494">
        <v>0</v>
      </c>
      <c r="T318" s="494">
        <v>0</v>
      </c>
      <c r="U318" s="494">
        <v>0</v>
      </c>
      <c r="V318" s="494">
        <v>0</v>
      </c>
      <c r="W318" s="494">
        <v>0</v>
      </c>
      <c r="X318" s="494">
        <v>0</v>
      </c>
      <c r="Y318" s="494">
        <v>0</v>
      </c>
      <c r="Z318" s="494">
        <v>0</v>
      </c>
      <c r="AA318" s="495">
        <v>0</v>
      </c>
      <c r="AB318" s="494">
        <v>0</v>
      </c>
      <c r="AC318" s="494">
        <v>0</v>
      </c>
      <c r="AD318" s="495"/>
      <c r="AE318" s="495">
        <f t="shared" si="48"/>
        <v>0</v>
      </c>
      <c r="AF318" s="495">
        <f t="shared" si="48"/>
        <v>0</v>
      </c>
      <c r="AG318" s="501">
        <f t="shared" si="48"/>
        <v>340382.17</v>
      </c>
    </row>
    <row r="319" spans="1:34" x14ac:dyDescent="0.35">
      <c r="A319" s="482" t="s">
        <v>695</v>
      </c>
      <c r="B319" s="493" t="s">
        <v>503</v>
      </c>
      <c r="C319" s="493" t="s">
        <v>707</v>
      </c>
      <c r="D319" s="495">
        <v>0</v>
      </c>
      <c r="E319" s="495">
        <v>0</v>
      </c>
      <c r="F319" s="494">
        <v>0</v>
      </c>
      <c r="G319" s="495">
        <v>0</v>
      </c>
      <c r="H319" s="495">
        <v>0</v>
      </c>
      <c r="I319" s="494">
        <v>0</v>
      </c>
      <c r="J319" s="495">
        <v>0</v>
      </c>
      <c r="K319" s="495">
        <v>0</v>
      </c>
      <c r="L319" s="494">
        <v>1651.77</v>
      </c>
      <c r="M319" s="494">
        <v>0</v>
      </c>
      <c r="N319" s="494">
        <v>0</v>
      </c>
      <c r="O319" s="494">
        <v>0</v>
      </c>
      <c r="P319" s="494">
        <v>0</v>
      </c>
      <c r="Q319" s="494">
        <v>0</v>
      </c>
      <c r="R319" s="495">
        <v>0</v>
      </c>
      <c r="S319" s="494">
        <v>0</v>
      </c>
      <c r="T319" s="494">
        <v>0</v>
      </c>
      <c r="U319" s="494">
        <v>0</v>
      </c>
      <c r="V319" s="494">
        <v>0</v>
      </c>
      <c r="W319" s="494">
        <v>0</v>
      </c>
      <c r="X319" s="494">
        <v>0</v>
      </c>
      <c r="Y319" s="494">
        <v>0</v>
      </c>
      <c r="Z319" s="494">
        <v>0</v>
      </c>
      <c r="AA319" s="495">
        <v>0</v>
      </c>
      <c r="AB319" s="494">
        <v>0</v>
      </c>
      <c r="AC319" s="494">
        <v>0</v>
      </c>
      <c r="AD319" s="495"/>
      <c r="AE319" s="495">
        <f t="shared" si="48"/>
        <v>0</v>
      </c>
      <c r="AF319" s="495">
        <f t="shared" si="48"/>
        <v>0</v>
      </c>
      <c r="AG319" s="501">
        <f t="shared" si="48"/>
        <v>1651.77</v>
      </c>
    </row>
    <row r="320" spans="1:34" x14ac:dyDescent="0.35">
      <c r="A320" s="482" t="s">
        <v>694</v>
      </c>
      <c r="B320" s="493" t="s">
        <v>504</v>
      </c>
      <c r="C320" s="493" t="s">
        <v>707</v>
      </c>
      <c r="D320" s="495">
        <v>0</v>
      </c>
      <c r="E320" s="495">
        <v>0</v>
      </c>
      <c r="F320" s="494">
        <v>114628.65</v>
      </c>
      <c r="G320" s="495">
        <v>0</v>
      </c>
      <c r="H320" s="495">
        <v>0</v>
      </c>
      <c r="I320" s="494">
        <v>31000</v>
      </c>
      <c r="J320" s="495">
        <v>0</v>
      </c>
      <c r="K320" s="495">
        <v>0</v>
      </c>
      <c r="L320" s="495">
        <v>0</v>
      </c>
      <c r="M320" s="494">
        <v>0</v>
      </c>
      <c r="N320" s="494">
        <v>0</v>
      </c>
      <c r="O320" s="494">
        <v>31955</v>
      </c>
      <c r="P320" s="494">
        <v>0</v>
      </c>
      <c r="Q320" s="494">
        <v>0</v>
      </c>
      <c r="R320" s="494">
        <v>0</v>
      </c>
      <c r="S320" s="494">
        <v>0</v>
      </c>
      <c r="T320" s="494">
        <v>0</v>
      </c>
      <c r="U320" s="494">
        <v>0</v>
      </c>
      <c r="V320" s="494">
        <v>0</v>
      </c>
      <c r="W320" s="494">
        <v>0</v>
      </c>
      <c r="X320" s="494">
        <v>0</v>
      </c>
      <c r="Y320" s="494">
        <v>0</v>
      </c>
      <c r="Z320" s="494">
        <v>0</v>
      </c>
      <c r="AA320" s="494">
        <v>4500</v>
      </c>
      <c r="AB320" s="494">
        <v>0</v>
      </c>
      <c r="AC320" s="494">
        <v>0</v>
      </c>
      <c r="AD320" s="495"/>
      <c r="AE320" s="495">
        <f t="shared" si="48"/>
        <v>0</v>
      </c>
      <c r="AF320" s="495">
        <f t="shared" si="48"/>
        <v>0</v>
      </c>
      <c r="AG320" s="501">
        <f t="shared" si="48"/>
        <v>182083.65</v>
      </c>
    </row>
    <row r="321" spans="1:34" x14ac:dyDescent="0.35">
      <c r="A321" s="482" t="s">
        <v>694</v>
      </c>
      <c r="B321" s="493" t="s">
        <v>503</v>
      </c>
      <c r="C321" s="493" t="s">
        <v>707</v>
      </c>
      <c r="D321" s="495">
        <v>0</v>
      </c>
      <c r="E321" s="495">
        <v>0</v>
      </c>
      <c r="F321" s="494">
        <v>0</v>
      </c>
      <c r="G321" s="495">
        <v>0</v>
      </c>
      <c r="H321" s="495">
        <v>0</v>
      </c>
      <c r="I321" s="495">
        <v>0</v>
      </c>
      <c r="J321" s="495">
        <v>0</v>
      </c>
      <c r="K321" s="495">
        <v>0</v>
      </c>
      <c r="L321" s="494">
        <v>1108.1600000000001</v>
      </c>
      <c r="M321" s="494">
        <v>0</v>
      </c>
      <c r="N321" s="494">
        <v>0</v>
      </c>
      <c r="O321" s="495">
        <v>0</v>
      </c>
      <c r="P321" s="494">
        <v>0</v>
      </c>
      <c r="Q321" s="494">
        <v>0</v>
      </c>
      <c r="R321" s="495">
        <v>0</v>
      </c>
      <c r="S321" s="494">
        <v>0</v>
      </c>
      <c r="T321" s="494">
        <v>0</v>
      </c>
      <c r="U321" s="494">
        <v>0</v>
      </c>
      <c r="V321" s="494">
        <v>0</v>
      </c>
      <c r="W321" s="494">
        <v>0</v>
      </c>
      <c r="X321" s="494">
        <v>0</v>
      </c>
      <c r="Y321" s="494">
        <v>0</v>
      </c>
      <c r="Z321" s="494">
        <v>0</v>
      </c>
      <c r="AA321" s="495">
        <v>0</v>
      </c>
      <c r="AB321" s="494">
        <v>0</v>
      </c>
      <c r="AC321" s="494">
        <v>0</v>
      </c>
      <c r="AD321" s="495"/>
      <c r="AE321" s="495">
        <f t="shared" si="48"/>
        <v>0</v>
      </c>
      <c r="AF321" s="495">
        <f t="shared" si="48"/>
        <v>0</v>
      </c>
      <c r="AG321" s="501">
        <f t="shared" si="48"/>
        <v>1108.1600000000001</v>
      </c>
    </row>
    <row r="322" spans="1:34" x14ac:dyDescent="0.35">
      <c r="A322" s="482" t="s">
        <v>693</v>
      </c>
      <c r="B322" s="493" t="s">
        <v>504</v>
      </c>
      <c r="C322" s="493" t="s">
        <v>707</v>
      </c>
      <c r="D322" s="495">
        <v>0</v>
      </c>
      <c r="E322" s="495">
        <v>0</v>
      </c>
      <c r="F322" s="494">
        <v>0</v>
      </c>
      <c r="G322" s="495">
        <v>0</v>
      </c>
      <c r="H322" s="495">
        <v>0</v>
      </c>
      <c r="I322" s="495">
        <v>0</v>
      </c>
      <c r="J322" s="495">
        <v>0</v>
      </c>
      <c r="K322" s="495">
        <v>0</v>
      </c>
      <c r="L322" s="495">
        <v>0</v>
      </c>
      <c r="M322" s="494">
        <v>0</v>
      </c>
      <c r="N322" s="494">
        <v>0</v>
      </c>
      <c r="O322" s="495">
        <v>0</v>
      </c>
      <c r="P322" s="494">
        <v>0</v>
      </c>
      <c r="Q322" s="494">
        <v>0</v>
      </c>
      <c r="R322" s="495">
        <v>0</v>
      </c>
      <c r="S322" s="494">
        <v>0</v>
      </c>
      <c r="T322" s="494">
        <v>0</v>
      </c>
      <c r="U322" s="494">
        <v>0</v>
      </c>
      <c r="V322" s="494">
        <v>0</v>
      </c>
      <c r="W322" s="494">
        <v>0</v>
      </c>
      <c r="X322" s="494">
        <v>0</v>
      </c>
      <c r="Y322" s="494">
        <v>0</v>
      </c>
      <c r="Z322" s="494">
        <v>0</v>
      </c>
      <c r="AA322" s="495">
        <v>0</v>
      </c>
      <c r="AB322" s="494">
        <v>0</v>
      </c>
      <c r="AC322" s="494">
        <v>0</v>
      </c>
      <c r="AD322" s="495"/>
      <c r="AE322" s="495">
        <f t="shared" si="48"/>
        <v>0</v>
      </c>
      <c r="AF322" s="495">
        <f t="shared" si="48"/>
        <v>0</v>
      </c>
      <c r="AG322" s="495">
        <f t="shared" si="48"/>
        <v>0</v>
      </c>
    </row>
    <row r="323" spans="1:34" s="488" customFormat="1" ht="24" x14ac:dyDescent="0.35">
      <c r="A323" s="489" t="s">
        <v>321</v>
      </c>
      <c r="B323" s="490" t="s">
        <v>504</v>
      </c>
      <c r="C323" s="490"/>
      <c r="D323" s="491">
        <f>SUM(D324:D332)</f>
        <v>0</v>
      </c>
      <c r="E323" s="491">
        <f t="shared" ref="E323:AG323" si="64">SUM(E324:E332)</f>
        <v>0</v>
      </c>
      <c r="F323" s="492">
        <f t="shared" si="64"/>
        <v>-558.54</v>
      </c>
      <c r="G323" s="491">
        <f t="shared" si="64"/>
        <v>0</v>
      </c>
      <c r="H323" s="491">
        <f t="shared" si="64"/>
        <v>0</v>
      </c>
      <c r="I323" s="491">
        <f t="shared" si="64"/>
        <v>0</v>
      </c>
      <c r="J323" s="491">
        <f t="shared" si="64"/>
        <v>0</v>
      </c>
      <c r="K323" s="491">
        <f t="shared" si="64"/>
        <v>0</v>
      </c>
      <c r="L323" s="491">
        <f t="shared" si="64"/>
        <v>0</v>
      </c>
      <c r="M323" s="492">
        <f t="shared" si="64"/>
        <v>-1190.18</v>
      </c>
      <c r="N323" s="491">
        <f t="shared" si="64"/>
        <v>0</v>
      </c>
      <c r="O323" s="492">
        <f t="shared" si="64"/>
        <v>-271.74</v>
      </c>
      <c r="P323" s="492">
        <f t="shared" si="64"/>
        <v>-1570.4</v>
      </c>
      <c r="Q323" s="491">
        <f t="shared" si="64"/>
        <v>0</v>
      </c>
      <c r="R323" s="492">
        <f t="shared" si="64"/>
        <v>-24.739999999999888</v>
      </c>
      <c r="S323" s="491">
        <f t="shared" si="64"/>
        <v>0</v>
      </c>
      <c r="T323" s="491">
        <f t="shared" si="64"/>
        <v>0</v>
      </c>
      <c r="U323" s="491">
        <f t="shared" si="64"/>
        <v>0</v>
      </c>
      <c r="V323" s="491">
        <f t="shared" si="64"/>
        <v>0</v>
      </c>
      <c r="W323" s="491">
        <f t="shared" si="64"/>
        <v>0</v>
      </c>
      <c r="X323" s="491">
        <f t="shared" si="64"/>
        <v>0</v>
      </c>
      <c r="Y323" s="491">
        <f t="shared" si="64"/>
        <v>0</v>
      </c>
      <c r="Z323" s="491">
        <f t="shared" si="64"/>
        <v>0</v>
      </c>
      <c r="AA323" s="491">
        <f t="shared" si="64"/>
        <v>0</v>
      </c>
      <c r="AB323" s="491">
        <f t="shared" si="64"/>
        <v>0</v>
      </c>
      <c r="AC323" s="491">
        <f t="shared" si="64"/>
        <v>0</v>
      </c>
      <c r="AD323" s="491">
        <f t="shared" si="64"/>
        <v>0</v>
      </c>
      <c r="AE323" s="492">
        <f t="shared" si="64"/>
        <v>-2760.58</v>
      </c>
      <c r="AF323" s="491">
        <f t="shared" si="64"/>
        <v>0</v>
      </c>
      <c r="AG323" s="492">
        <f t="shared" si="64"/>
        <v>-855.01999999999987</v>
      </c>
      <c r="AH323" s="488" t="b">
        <v>1</v>
      </c>
    </row>
    <row r="324" spans="1:34" x14ac:dyDescent="0.35">
      <c r="A324" s="482" t="s">
        <v>701</v>
      </c>
      <c r="B324" s="493" t="s">
        <v>504</v>
      </c>
      <c r="C324" s="493" t="s">
        <v>705</v>
      </c>
      <c r="D324" s="495">
        <v>0</v>
      </c>
      <c r="E324" s="495">
        <v>0</v>
      </c>
      <c r="F324" s="501">
        <v>-85.47</v>
      </c>
      <c r="G324" s="495">
        <v>0</v>
      </c>
      <c r="H324" s="495">
        <v>0</v>
      </c>
      <c r="I324" s="495">
        <v>0</v>
      </c>
      <c r="J324" s="495">
        <v>0</v>
      </c>
      <c r="K324" s="495">
        <v>0</v>
      </c>
      <c r="L324" s="495">
        <v>0</v>
      </c>
      <c r="M324" s="1189">
        <v>-1190.18</v>
      </c>
      <c r="N324" s="495">
        <v>0</v>
      </c>
      <c r="O324" s="501">
        <v>-231.7</v>
      </c>
      <c r="P324" s="1189">
        <v>-1570.4</v>
      </c>
      <c r="Q324" s="495">
        <v>0</v>
      </c>
      <c r="R324" s="501">
        <v>-8.3699999999998909</v>
      </c>
      <c r="S324" s="495">
        <v>0</v>
      </c>
      <c r="T324" s="495">
        <v>0</v>
      </c>
      <c r="U324" s="495">
        <v>0</v>
      </c>
      <c r="V324" s="495">
        <v>0</v>
      </c>
      <c r="W324" s="495">
        <v>0</v>
      </c>
      <c r="X324" s="495">
        <v>0</v>
      </c>
      <c r="Y324" s="495">
        <v>0</v>
      </c>
      <c r="Z324" s="495">
        <v>0</v>
      </c>
      <c r="AA324" s="495">
        <v>0</v>
      </c>
      <c r="AB324" s="495">
        <v>0</v>
      </c>
      <c r="AC324" s="495">
        <v>0</v>
      </c>
      <c r="AD324" s="495">
        <v>0</v>
      </c>
      <c r="AE324" s="501">
        <f t="shared" si="48"/>
        <v>-2760.58</v>
      </c>
      <c r="AF324" s="495">
        <f t="shared" si="48"/>
        <v>0</v>
      </c>
      <c r="AG324" s="501">
        <f t="shared" si="48"/>
        <v>-325.53999999999985</v>
      </c>
    </row>
    <row r="325" spans="1:34" x14ac:dyDescent="0.35">
      <c r="A325" s="482" t="s">
        <v>700</v>
      </c>
      <c r="B325" s="493" t="s">
        <v>504</v>
      </c>
      <c r="C325" s="493" t="s">
        <v>707</v>
      </c>
      <c r="D325" s="495">
        <v>0</v>
      </c>
      <c r="E325" s="495">
        <v>0</v>
      </c>
      <c r="F325" s="501">
        <v>-4</v>
      </c>
      <c r="G325" s="495">
        <v>0</v>
      </c>
      <c r="H325" s="495">
        <v>0</v>
      </c>
      <c r="I325" s="495">
        <v>0</v>
      </c>
      <c r="J325" s="495">
        <v>0</v>
      </c>
      <c r="K325" s="495">
        <v>0</v>
      </c>
      <c r="L325" s="495">
        <v>0</v>
      </c>
      <c r="M325" s="495">
        <v>0</v>
      </c>
      <c r="N325" s="495">
        <v>0</v>
      </c>
      <c r="O325" s="495">
        <v>0</v>
      </c>
      <c r="P325" s="495">
        <v>0</v>
      </c>
      <c r="Q325" s="495">
        <v>0</v>
      </c>
      <c r="R325" s="495">
        <v>0</v>
      </c>
      <c r="S325" s="495">
        <v>0</v>
      </c>
      <c r="T325" s="495">
        <v>0</v>
      </c>
      <c r="U325" s="495">
        <v>0</v>
      </c>
      <c r="V325" s="495">
        <v>0</v>
      </c>
      <c r="W325" s="495">
        <v>0</v>
      </c>
      <c r="X325" s="495">
        <v>0</v>
      </c>
      <c r="Y325" s="495">
        <v>0</v>
      </c>
      <c r="Z325" s="495">
        <v>0</v>
      </c>
      <c r="AA325" s="495">
        <v>0</v>
      </c>
      <c r="AB325" s="495">
        <v>0</v>
      </c>
      <c r="AC325" s="495">
        <v>0</v>
      </c>
      <c r="AD325" s="495">
        <v>0</v>
      </c>
      <c r="AE325" s="495">
        <f t="shared" si="48"/>
        <v>0</v>
      </c>
      <c r="AF325" s="495">
        <f t="shared" si="48"/>
        <v>0</v>
      </c>
      <c r="AG325" s="501">
        <f t="shared" si="48"/>
        <v>-4</v>
      </c>
    </row>
    <row r="326" spans="1:34" x14ac:dyDescent="0.35">
      <c r="A326" s="482" t="s">
        <v>699</v>
      </c>
      <c r="B326" s="493" t="s">
        <v>504</v>
      </c>
      <c r="C326" s="493" t="s">
        <v>707</v>
      </c>
      <c r="D326" s="495">
        <v>0</v>
      </c>
      <c r="E326" s="495">
        <v>0</v>
      </c>
      <c r="F326" s="501">
        <v>-5.81</v>
      </c>
      <c r="G326" s="495">
        <v>0</v>
      </c>
      <c r="H326" s="495">
        <v>0</v>
      </c>
      <c r="I326" s="495">
        <v>0</v>
      </c>
      <c r="J326" s="495">
        <v>0</v>
      </c>
      <c r="K326" s="495">
        <v>0</v>
      </c>
      <c r="L326" s="495">
        <v>0</v>
      </c>
      <c r="M326" s="495">
        <v>0</v>
      </c>
      <c r="N326" s="495">
        <v>0</v>
      </c>
      <c r="O326" s="495">
        <v>0</v>
      </c>
      <c r="P326" s="495">
        <v>0</v>
      </c>
      <c r="Q326" s="495">
        <v>0</v>
      </c>
      <c r="R326" s="495">
        <v>0</v>
      </c>
      <c r="S326" s="495">
        <v>0</v>
      </c>
      <c r="T326" s="495">
        <v>0</v>
      </c>
      <c r="U326" s="495">
        <v>0</v>
      </c>
      <c r="V326" s="495">
        <v>0</v>
      </c>
      <c r="W326" s="495">
        <v>0</v>
      </c>
      <c r="X326" s="495">
        <v>0</v>
      </c>
      <c r="Y326" s="495">
        <v>0</v>
      </c>
      <c r="Z326" s="495">
        <v>0</v>
      </c>
      <c r="AA326" s="495">
        <v>0</v>
      </c>
      <c r="AB326" s="495">
        <v>0</v>
      </c>
      <c r="AC326" s="495">
        <v>0</v>
      </c>
      <c r="AD326" s="495">
        <v>0</v>
      </c>
      <c r="AE326" s="495">
        <f t="shared" si="48"/>
        <v>0</v>
      </c>
      <c r="AF326" s="495">
        <f t="shared" si="48"/>
        <v>0</v>
      </c>
      <c r="AG326" s="501">
        <f t="shared" si="48"/>
        <v>-5.81</v>
      </c>
    </row>
    <row r="327" spans="1:34" x14ac:dyDescent="0.35">
      <c r="A327" s="482" t="s">
        <v>698</v>
      </c>
      <c r="B327" s="493" t="s">
        <v>504</v>
      </c>
      <c r="C327" s="493" t="s">
        <v>707</v>
      </c>
      <c r="D327" s="495">
        <v>0</v>
      </c>
      <c r="E327" s="495">
        <v>0</v>
      </c>
      <c r="F327" s="501">
        <v>-0.85000000000000009</v>
      </c>
      <c r="G327" s="495">
        <v>0</v>
      </c>
      <c r="H327" s="495">
        <v>0</v>
      </c>
      <c r="I327" s="495">
        <v>0</v>
      </c>
      <c r="J327" s="495">
        <v>0</v>
      </c>
      <c r="K327" s="495">
        <v>0</v>
      </c>
      <c r="L327" s="495">
        <v>0</v>
      </c>
      <c r="M327" s="495">
        <v>0</v>
      </c>
      <c r="N327" s="495">
        <v>0</v>
      </c>
      <c r="O327" s="495">
        <v>0</v>
      </c>
      <c r="P327" s="495">
        <v>0</v>
      </c>
      <c r="Q327" s="495">
        <v>0</v>
      </c>
      <c r="R327" s="495">
        <v>0</v>
      </c>
      <c r="S327" s="495">
        <v>0</v>
      </c>
      <c r="T327" s="495">
        <v>0</v>
      </c>
      <c r="U327" s="495">
        <v>0</v>
      </c>
      <c r="V327" s="495">
        <v>0</v>
      </c>
      <c r="W327" s="495">
        <v>0</v>
      </c>
      <c r="X327" s="495">
        <v>0</v>
      </c>
      <c r="Y327" s="495">
        <v>0</v>
      </c>
      <c r="Z327" s="495">
        <v>0</v>
      </c>
      <c r="AA327" s="495">
        <v>0</v>
      </c>
      <c r="AB327" s="495">
        <v>0</v>
      </c>
      <c r="AC327" s="495">
        <v>0</v>
      </c>
      <c r="AD327" s="495">
        <v>0</v>
      </c>
      <c r="AE327" s="495">
        <f t="shared" si="48"/>
        <v>0</v>
      </c>
      <c r="AF327" s="495">
        <f t="shared" si="48"/>
        <v>0</v>
      </c>
      <c r="AG327" s="501">
        <f t="shared" si="48"/>
        <v>-0.85000000000000009</v>
      </c>
    </row>
    <row r="328" spans="1:34" x14ac:dyDescent="0.35">
      <c r="A328" s="482" t="s">
        <v>697</v>
      </c>
      <c r="B328" s="493" t="s">
        <v>504</v>
      </c>
      <c r="C328" s="493" t="s">
        <v>707</v>
      </c>
      <c r="D328" s="495">
        <v>0</v>
      </c>
      <c r="E328" s="495">
        <v>0</v>
      </c>
      <c r="F328" s="501">
        <v>-7.14</v>
      </c>
      <c r="G328" s="495">
        <v>0</v>
      </c>
      <c r="H328" s="495">
        <v>0</v>
      </c>
      <c r="I328" s="495">
        <v>0</v>
      </c>
      <c r="J328" s="495">
        <v>0</v>
      </c>
      <c r="K328" s="495">
        <v>0</v>
      </c>
      <c r="L328" s="495">
        <v>0</v>
      </c>
      <c r="M328" s="495">
        <v>0</v>
      </c>
      <c r="N328" s="495">
        <v>0</v>
      </c>
      <c r="O328" s="501">
        <v>-8.08</v>
      </c>
      <c r="P328" s="495">
        <v>0</v>
      </c>
      <c r="Q328" s="495">
        <v>0</v>
      </c>
      <c r="R328" s="495">
        <v>0</v>
      </c>
      <c r="S328" s="495">
        <v>0</v>
      </c>
      <c r="T328" s="495">
        <v>0</v>
      </c>
      <c r="U328" s="495">
        <v>0</v>
      </c>
      <c r="V328" s="495">
        <v>0</v>
      </c>
      <c r="W328" s="495">
        <v>0</v>
      </c>
      <c r="X328" s="495">
        <v>0</v>
      </c>
      <c r="Y328" s="495">
        <v>0</v>
      </c>
      <c r="Z328" s="495">
        <v>0</v>
      </c>
      <c r="AA328" s="495">
        <v>0</v>
      </c>
      <c r="AB328" s="495">
        <v>0</v>
      </c>
      <c r="AC328" s="495">
        <v>0</v>
      </c>
      <c r="AD328" s="495">
        <v>0</v>
      </c>
      <c r="AE328" s="495">
        <f t="shared" si="48"/>
        <v>0</v>
      </c>
      <c r="AF328" s="495">
        <f t="shared" si="48"/>
        <v>0</v>
      </c>
      <c r="AG328" s="501">
        <f t="shared" si="48"/>
        <v>-15.219999999999999</v>
      </c>
    </row>
    <row r="329" spans="1:34" x14ac:dyDescent="0.35">
      <c r="A329" s="482" t="s">
        <v>696</v>
      </c>
      <c r="B329" s="493" t="s">
        <v>504</v>
      </c>
      <c r="C329" s="493" t="s">
        <v>707</v>
      </c>
      <c r="D329" s="495">
        <v>0</v>
      </c>
      <c r="E329" s="495">
        <v>0</v>
      </c>
      <c r="F329" s="501">
        <v>-6.62</v>
      </c>
      <c r="G329" s="495">
        <v>0</v>
      </c>
      <c r="H329" s="495">
        <v>0</v>
      </c>
      <c r="I329" s="495">
        <v>0</v>
      </c>
      <c r="J329" s="495">
        <v>0</v>
      </c>
      <c r="K329" s="495">
        <v>0</v>
      </c>
      <c r="L329" s="495">
        <v>0</v>
      </c>
      <c r="M329" s="495">
        <v>0</v>
      </c>
      <c r="N329" s="495">
        <v>0</v>
      </c>
      <c r="O329" s="495">
        <v>0</v>
      </c>
      <c r="P329" s="495">
        <v>0</v>
      </c>
      <c r="Q329" s="495">
        <v>0</v>
      </c>
      <c r="R329" s="501">
        <v>-10</v>
      </c>
      <c r="S329" s="495">
        <v>0</v>
      </c>
      <c r="T329" s="495">
        <v>0</v>
      </c>
      <c r="U329" s="495">
        <v>0</v>
      </c>
      <c r="V329" s="495">
        <v>0</v>
      </c>
      <c r="W329" s="495">
        <v>0</v>
      </c>
      <c r="X329" s="495">
        <v>0</v>
      </c>
      <c r="Y329" s="495">
        <v>0</v>
      </c>
      <c r="Z329" s="495">
        <v>0</v>
      </c>
      <c r="AA329" s="495">
        <v>0</v>
      </c>
      <c r="AB329" s="495">
        <v>0</v>
      </c>
      <c r="AC329" s="495">
        <v>0</v>
      </c>
      <c r="AD329" s="495">
        <v>0</v>
      </c>
      <c r="AE329" s="495">
        <f t="shared" si="48"/>
        <v>0</v>
      </c>
      <c r="AF329" s="495">
        <f t="shared" si="48"/>
        <v>0</v>
      </c>
      <c r="AG329" s="501">
        <f t="shared" si="48"/>
        <v>-16.62</v>
      </c>
    </row>
    <row r="330" spans="1:34" x14ac:dyDescent="0.35">
      <c r="A330" s="482" t="s">
        <v>695</v>
      </c>
      <c r="B330" s="493" t="s">
        <v>504</v>
      </c>
      <c r="C330" s="493" t="s">
        <v>707</v>
      </c>
      <c r="D330" s="495">
        <v>0</v>
      </c>
      <c r="E330" s="495">
        <v>0</v>
      </c>
      <c r="F330" s="501">
        <v>-334.02</v>
      </c>
      <c r="G330" s="495">
        <v>0</v>
      </c>
      <c r="H330" s="495">
        <v>0</v>
      </c>
      <c r="I330" s="495">
        <v>0</v>
      </c>
      <c r="J330" s="495">
        <v>0</v>
      </c>
      <c r="K330" s="495">
        <v>0</v>
      </c>
      <c r="L330" s="495">
        <v>0</v>
      </c>
      <c r="M330" s="495">
        <v>0</v>
      </c>
      <c r="N330" s="495">
        <v>0</v>
      </c>
      <c r="O330" s="495">
        <v>0</v>
      </c>
      <c r="P330" s="495">
        <v>0</v>
      </c>
      <c r="Q330" s="495">
        <v>0</v>
      </c>
      <c r="R330" s="501">
        <v>-6.3699999999999992</v>
      </c>
      <c r="S330" s="495">
        <v>0</v>
      </c>
      <c r="T330" s="495">
        <v>0</v>
      </c>
      <c r="U330" s="495">
        <v>0</v>
      </c>
      <c r="V330" s="495">
        <v>0</v>
      </c>
      <c r="W330" s="495">
        <v>0</v>
      </c>
      <c r="X330" s="495">
        <v>0</v>
      </c>
      <c r="Y330" s="495">
        <v>0</v>
      </c>
      <c r="Z330" s="495">
        <v>0</v>
      </c>
      <c r="AA330" s="495">
        <v>0</v>
      </c>
      <c r="AB330" s="495">
        <v>0</v>
      </c>
      <c r="AC330" s="495">
        <v>0</v>
      </c>
      <c r="AD330" s="495">
        <v>0</v>
      </c>
      <c r="AE330" s="495">
        <f t="shared" si="48"/>
        <v>0</v>
      </c>
      <c r="AF330" s="495">
        <f t="shared" si="48"/>
        <v>0</v>
      </c>
      <c r="AG330" s="501">
        <f t="shared" si="48"/>
        <v>-340.39</v>
      </c>
    </row>
    <row r="331" spans="1:34" x14ac:dyDescent="0.35">
      <c r="A331" s="482" t="s">
        <v>694</v>
      </c>
      <c r="B331" s="493" t="s">
        <v>504</v>
      </c>
      <c r="C331" s="493" t="s">
        <v>707</v>
      </c>
      <c r="D331" s="495">
        <v>0</v>
      </c>
      <c r="E331" s="495">
        <v>0</v>
      </c>
      <c r="F331" s="501">
        <v>-114.63</v>
      </c>
      <c r="G331" s="495">
        <v>0</v>
      </c>
      <c r="H331" s="495">
        <v>0</v>
      </c>
      <c r="I331" s="495">
        <v>0</v>
      </c>
      <c r="J331" s="495">
        <v>0</v>
      </c>
      <c r="K331" s="495">
        <v>0</v>
      </c>
      <c r="L331" s="495">
        <v>0</v>
      </c>
      <c r="M331" s="495">
        <v>0</v>
      </c>
      <c r="N331" s="495">
        <v>0</v>
      </c>
      <c r="O331" s="501">
        <v>-31.96</v>
      </c>
      <c r="P331" s="495">
        <v>0</v>
      </c>
      <c r="Q331" s="495">
        <v>0</v>
      </c>
      <c r="R331" s="495">
        <v>0</v>
      </c>
      <c r="S331" s="495">
        <v>0</v>
      </c>
      <c r="T331" s="495">
        <v>0</v>
      </c>
      <c r="U331" s="495">
        <v>0</v>
      </c>
      <c r="V331" s="495">
        <v>0</v>
      </c>
      <c r="W331" s="495">
        <v>0</v>
      </c>
      <c r="X331" s="495">
        <v>0</v>
      </c>
      <c r="Y331" s="495">
        <v>0</v>
      </c>
      <c r="Z331" s="495">
        <v>0</v>
      </c>
      <c r="AA331" s="495">
        <v>0</v>
      </c>
      <c r="AB331" s="495">
        <v>0</v>
      </c>
      <c r="AC331" s="495">
        <v>0</v>
      </c>
      <c r="AD331" s="495">
        <v>0</v>
      </c>
      <c r="AE331" s="495">
        <f t="shared" si="48"/>
        <v>0</v>
      </c>
      <c r="AF331" s="495">
        <f t="shared" si="48"/>
        <v>0</v>
      </c>
      <c r="AG331" s="501">
        <f t="shared" si="48"/>
        <v>-146.59</v>
      </c>
    </row>
    <row r="332" spans="1:34" x14ac:dyDescent="0.35">
      <c r="A332" s="482" t="s">
        <v>693</v>
      </c>
      <c r="B332" s="493" t="s">
        <v>504</v>
      </c>
      <c r="C332" s="493" t="s">
        <v>707</v>
      </c>
      <c r="D332" s="495">
        <v>0</v>
      </c>
      <c r="E332" s="495">
        <v>0</v>
      </c>
      <c r="F332" s="501">
        <v>0</v>
      </c>
      <c r="G332" s="495">
        <v>0</v>
      </c>
      <c r="H332" s="495">
        <v>0</v>
      </c>
      <c r="I332" s="495">
        <v>0</v>
      </c>
      <c r="J332" s="495">
        <v>0</v>
      </c>
      <c r="K332" s="495">
        <v>0</v>
      </c>
      <c r="L332" s="495">
        <v>0</v>
      </c>
      <c r="M332" s="495">
        <v>0</v>
      </c>
      <c r="N332" s="495">
        <v>0</v>
      </c>
      <c r="O332" s="501">
        <v>0</v>
      </c>
      <c r="P332" s="495">
        <v>0</v>
      </c>
      <c r="Q332" s="495">
        <v>0</v>
      </c>
      <c r="R332" s="495">
        <v>0</v>
      </c>
      <c r="S332" s="495">
        <v>0</v>
      </c>
      <c r="T332" s="495">
        <v>0</v>
      </c>
      <c r="U332" s="495">
        <v>0</v>
      </c>
      <c r="V332" s="495">
        <v>0</v>
      </c>
      <c r="W332" s="495">
        <v>0</v>
      </c>
      <c r="X332" s="495">
        <v>0</v>
      </c>
      <c r="Y332" s="495">
        <v>0</v>
      </c>
      <c r="Z332" s="495">
        <v>0</v>
      </c>
      <c r="AA332" s="495">
        <v>0</v>
      </c>
      <c r="AB332" s="495">
        <v>0</v>
      </c>
      <c r="AC332" s="495">
        <v>0</v>
      </c>
      <c r="AD332" s="495">
        <v>0</v>
      </c>
      <c r="AE332" s="495">
        <f t="shared" si="48"/>
        <v>0</v>
      </c>
      <c r="AF332" s="495">
        <f t="shared" si="48"/>
        <v>0</v>
      </c>
      <c r="AG332" s="501">
        <f t="shared" si="48"/>
        <v>0</v>
      </c>
    </row>
    <row r="333" spans="1:34" s="488" customFormat="1" x14ac:dyDescent="0.35">
      <c r="A333" s="484" t="s">
        <v>1178</v>
      </c>
      <c r="B333" s="485" t="s">
        <v>503</v>
      </c>
      <c r="C333" s="485"/>
      <c r="D333" s="486">
        <f>SUM(D334)</f>
        <v>0</v>
      </c>
      <c r="E333" s="486">
        <f t="shared" ref="E333:AG333" si="65">SUM(E334)</f>
        <v>0</v>
      </c>
      <c r="F333" s="504">
        <f t="shared" si="65"/>
        <v>-15</v>
      </c>
      <c r="G333" s="486">
        <f t="shared" si="65"/>
        <v>0</v>
      </c>
      <c r="H333" s="486">
        <f t="shared" si="65"/>
        <v>0</v>
      </c>
      <c r="I333" s="486">
        <f t="shared" si="65"/>
        <v>0</v>
      </c>
      <c r="J333" s="486">
        <f t="shared" si="65"/>
        <v>0</v>
      </c>
      <c r="K333" s="486">
        <f t="shared" si="65"/>
        <v>0</v>
      </c>
      <c r="L333" s="486">
        <f t="shared" si="65"/>
        <v>0</v>
      </c>
      <c r="M333" s="486">
        <f t="shared" si="65"/>
        <v>0</v>
      </c>
      <c r="N333" s="486">
        <f t="shared" si="65"/>
        <v>0</v>
      </c>
      <c r="O333" s="486">
        <f t="shared" si="65"/>
        <v>0</v>
      </c>
      <c r="P333" s="486">
        <f t="shared" si="65"/>
        <v>0</v>
      </c>
      <c r="Q333" s="486">
        <f t="shared" si="65"/>
        <v>0</v>
      </c>
      <c r="R333" s="486">
        <f t="shared" si="65"/>
        <v>0</v>
      </c>
      <c r="S333" s="486">
        <f t="shared" si="65"/>
        <v>0</v>
      </c>
      <c r="T333" s="486">
        <f t="shared" si="65"/>
        <v>0</v>
      </c>
      <c r="U333" s="486">
        <f t="shared" si="65"/>
        <v>0</v>
      </c>
      <c r="V333" s="486">
        <f t="shared" si="65"/>
        <v>0</v>
      </c>
      <c r="W333" s="486">
        <f t="shared" si="65"/>
        <v>0</v>
      </c>
      <c r="X333" s="486">
        <f t="shared" si="65"/>
        <v>0</v>
      </c>
      <c r="Y333" s="486">
        <f t="shared" si="65"/>
        <v>0</v>
      </c>
      <c r="Z333" s="486">
        <f t="shared" si="65"/>
        <v>0</v>
      </c>
      <c r="AA333" s="486">
        <f t="shared" si="65"/>
        <v>0</v>
      </c>
      <c r="AB333" s="486">
        <f t="shared" si="65"/>
        <v>0</v>
      </c>
      <c r="AC333" s="486">
        <f t="shared" si="65"/>
        <v>0</v>
      </c>
      <c r="AD333" s="486">
        <f t="shared" si="65"/>
        <v>0</v>
      </c>
      <c r="AE333" s="486">
        <f t="shared" si="65"/>
        <v>0</v>
      </c>
      <c r="AF333" s="486">
        <f t="shared" si="65"/>
        <v>0</v>
      </c>
      <c r="AG333" s="504">
        <f t="shared" si="65"/>
        <v>-15</v>
      </c>
      <c r="AH333" s="488" t="b">
        <v>1</v>
      </c>
    </row>
    <row r="334" spans="1:34" x14ac:dyDescent="0.35">
      <c r="A334" s="482" t="s">
        <v>701</v>
      </c>
      <c r="B334" s="493" t="s">
        <v>503</v>
      </c>
      <c r="C334" s="493" t="s">
        <v>705</v>
      </c>
      <c r="D334" s="495">
        <v>0</v>
      </c>
      <c r="E334" s="495">
        <v>0</v>
      </c>
      <c r="F334" s="501">
        <v>-15</v>
      </c>
      <c r="G334" s="495">
        <v>0</v>
      </c>
      <c r="H334" s="495">
        <v>0</v>
      </c>
      <c r="I334" s="495">
        <v>0</v>
      </c>
      <c r="J334" s="495">
        <v>0</v>
      </c>
      <c r="K334" s="495">
        <v>0</v>
      </c>
      <c r="L334" s="494">
        <v>0</v>
      </c>
      <c r="M334" s="495">
        <v>0</v>
      </c>
      <c r="N334" s="495">
        <v>0</v>
      </c>
      <c r="O334" s="495">
        <v>0</v>
      </c>
      <c r="P334" s="495">
        <v>0</v>
      </c>
      <c r="Q334" s="495">
        <v>0</v>
      </c>
      <c r="R334" s="495">
        <v>0</v>
      </c>
      <c r="S334" s="495">
        <v>0</v>
      </c>
      <c r="T334" s="495">
        <v>0</v>
      </c>
      <c r="U334" s="495">
        <v>0</v>
      </c>
      <c r="V334" s="495">
        <v>0</v>
      </c>
      <c r="W334" s="495">
        <v>0</v>
      </c>
      <c r="X334" s="495">
        <v>0</v>
      </c>
      <c r="Y334" s="495">
        <v>0</v>
      </c>
      <c r="Z334" s="495">
        <v>0</v>
      </c>
      <c r="AA334" s="495">
        <v>0</v>
      </c>
      <c r="AB334" s="495">
        <v>0</v>
      </c>
      <c r="AC334" s="495">
        <v>0</v>
      </c>
      <c r="AD334" s="495">
        <v>0</v>
      </c>
      <c r="AE334" s="495">
        <f t="shared" ref="AE334:AG334" si="66">SUM(A334,D334,G334,J334,M334,P334,S334,V334,Y334,AB334)</f>
        <v>0</v>
      </c>
      <c r="AF334" s="495">
        <f t="shared" si="66"/>
        <v>0</v>
      </c>
      <c r="AG334" s="501">
        <f t="shared" si="66"/>
        <v>-15</v>
      </c>
    </row>
    <row r="335" spans="1:34" s="488" customFormat="1" x14ac:dyDescent="0.35">
      <c r="A335" s="484" t="s">
        <v>314</v>
      </c>
      <c r="B335" s="485" t="s">
        <v>504</v>
      </c>
      <c r="C335" s="485"/>
      <c r="D335" s="486">
        <f>SUM(D336)</f>
        <v>0</v>
      </c>
      <c r="E335" s="486">
        <f t="shared" ref="E335:AG335" si="67">SUM(E336)</f>
        <v>0</v>
      </c>
      <c r="F335" s="486">
        <f t="shared" si="67"/>
        <v>0</v>
      </c>
      <c r="G335" s="486">
        <f t="shared" si="67"/>
        <v>0</v>
      </c>
      <c r="H335" s="486">
        <f t="shared" si="67"/>
        <v>0</v>
      </c>
      <c r="I335" s="486">
        <f t="shared" si="67"/>
        <v>0</v>
      </c>
      <c r="J335" s="486">
        <f t="shared" si="67"/>
        <v>0</v>
      </c>
      <c r="K335" s="486">
        <f t="shared" si="67"/>
        <v>0</v>
      </c>
      <c r="L335" s="486">
        <f t="shared" si="67"/>
        <v>1290</v>
      </c>
      <c r="M335" s="486">
        <f t="shared" si="67"/>
        <v>0</v>
      </c>
      <c r="N335" s="486">
        <f t="shared" si="67"/>
        <v>0</v>
      </c>
      <c r="O335" s="486">
        <f t="shared" si="67"/>
        <v>0</v>
      </c>
      <c r="P335" s="486">
        <f t="shared" si="67"/>
        <v>0</v>
      </c>
      <c r="Q335" s="486">
        <f t="shared" si="67"/>
        <v>0</v>
      </c>
      <c r="R335" s="486">
        <f t="shared" si="67"/>
        <v>0</v>
      </c>
      <c r="S335" s="486">
        <f t="shared" si="67"/>
        <v>0</v>
      </c>
      <c r="T335" s="486">
        <f t="shared" si="67"/>
        <v>0</v>
      </c>
      <c r="U335" s="486">
        <f t="shared" si="67"/>
        <v>0</v>
      </c>
      <c r="V335" s="486">
        <f t="shared" si="67"/>
        <v>0</v>
      </c>
      <c r="W335" s="486">
        <f t="shared" si="67"/>
        <v>0</v>
      </c>
      <c r="X335" s="486">
        <f t="shared" si="67"/>
        <v>0</v>
      </c>
      <c r="Y335" s="486">
        <f t="shared" si="67"/>
        <v>0</v>
      </c>
      <c r="Z335" s="486">
        <f t="shared" si="67"/>
        <v>0</v>
      </c>
      <c r="AA335" s="486">
        <f t="shared" si="67"/>
        <v>0</v>
      </c>
      <c r="AB335" s="486">
        <f t="shared" si="67"/>
        <v>0</v>
      </c>
      <c r="AC335" s="486">
        <f t="shared" si="67"/>
        <v>0</v>
      </c>
      <c r="AD335" s="486">
        <f t="shared" si="67"/>
        <v>0</v>
      </c>
      <c r="AE335" s="486">
        <f t="shared" si="67"/>
        <v>0</v>
      </c>
      <c r="AF335" s="486">
        <f t="shared" si="67"/>
        <v>0</v>
      </c>
      <c r="AG335" s="486">
        <f t="shared" si="67"/>
        <v>1290</v>
      </c>
      <c r="AH335" s="488" t="b">
        <v>1</v>
      </c>
    </row>
    <row r="336" spans="1:34" x14ac:dyDescent="0.35">
      <c r="A336" s="482" t="s">
        <v>701</v>
      </c>
      <c r="B336" s="493" t="s">
        <v>504</v>
      </c>
      <c r="C336" s="493" t="s">
        <v>705</v>
      </c>
      <c r="D336" s="495">
        <v>0</v>
      </c>
      <c r="E336" s="495">
        <v>0</v>
      </c>
      <c r="F336" s="495">
        <v>0</v>
      </c>
      <c r="G336" s="495">
        <v>0</v>
      </c>
      <c r="H336" s="495">
        <v>0</v>
      </c>
      <c r="I336" s="495">
        <v>0</v>
      </c>
      <c r="J336" s="495">
        <v>0</v>
      </c>
      <c r="K336" s="495">
        <v>0</v>
      </c>
      <c r="L336" s="494">
        <v>1290</v>
      </c>
      <c r="M336" s="495">
        <v>0</v>
      </c>
      <c r="N336" s="495">
        <v>0</v>
      </c>
      <c r="O336" s="495">
        <v>0</v>
      </c>
      <c r="P336" s="495">
        <v>0</v>
      </c>
      <c r="Q336" s="495">
        <v>0</v>
      </c>
      <c r="R336" s="495">
        <v>0</v>
      </c>
      <c r="S336" s="495">
        <v>0</v>
      </c>
      <c r="T336" s="495">
        <v>0</v>
      </c>
      <c r="U336" s="495">
        <v>0</v>
      </c>
      <c r="V336" s="495">
        <v>0</v>
      </c>
      <c r="W336" s="495">
        <v>0</v>
      </c>
      <c r="X336" s="495">
        <v>0</v>
      </c>
      <c r="Y336" s="495">
        <v>0</v>
      </c>
      <c r="Z336" s="495">
        <v>0</v>
      </c>
      <c r="AA336" s="495">
        <v>0</v>
      </c>
      <c r="AB336" s="495">
        <v>0</v>
      </c>
      <c r="AC336" s="495">
        <v>0</v>
      </c>
      <c r="AD336" s="495">
        <v>0</v>
      </c>
      <c r="AE336" s="495">
        <f t="shared" si="48"/>
        <v>0</v>
      </c>
      <c r="AF336" s="495">
        <f t="shared" si="48"/>
        <v>0</v>
      </c>
      <c r="AG336" s="501">
        <f t="shared" si="48"/>
        <v>1290</v>
      </c>
    </row>
    <row r="337" spans="1:34" s="488" customFormat="1" x14ac:dyDescent="0.35">
      <c r="A337" s="484" t="s">
        <v>574</v>
      </c>
      <c r="B337" s="485" t="s">
        <v>504</v>
      </c>
      <c r="C337" s="485"/>
      <c r="D337" s="486">
        <f>SUM(D338)</f>
        <v>0</v>
      </c>
      <c r="E337" s="486">
        <f t="shared" ref="E337:AG337" si="68">SUM(E338)</f>
        <v>0</v>
      </c>
      <c r="F337" s="486">
        <f t="shared" si="68"/>
        <v>1075741.57</v>
      </c>
      <c r="G337" s="486">
        <f t="shared" si="68"/>
        <v>0</v>
      </c>
      <c r="H337" s="486">
        <f t="shared" si="68"/>
        <v>0</v>
      </c>
      <c r="I337" s="486">
        <f t="shared" si="68"/>
        <v>0</v>
      </c>
      <c r="J337" s="486">
        <f t="shared" si="68"/>
        <v>0</v>
      </c>
      <c r="K337" s="486">
        <f t="shared" si="68"/>
        <v>0</v>
      </c>
      <c r="L337" s="486">
        <f t="shared" si="68"/>
        <v>0</v>
      </c>
      <c r="M337" s="486">
        <f t="shared" si="68"/>
        <v>0</v>
      </c>
      <c r="N337" s="486">
        <f t="shared" si="68"/>
        <v>0</v>
      </c>
      <c r="O337" s="486">
        <f t="shared" si="68"/>
        <v>0</v>
      </c>
      <c r="P337" s="486">
        <f t="shared" si="68"/>
        <v>0</v>
      </c>
      <c r="Q337" s="486">
        <f t="shared" si="68"/>
        <v>0</v>
      </c>
      <c r="R337" s="486">
        <f t="shared" si="68"/>
        <v>0</v>
      </c>
      <c r="S337" s="486">
        <f t="shared" si="68"/>
        <v>0</v>
      </c>
      <c r="T337" s="486">
        <f t="shared" si="68"/>
        <v>0</v>
      </c>
      <c r="U337" s="486">
        <f t="shared" si="68"/>
        <v>0</v>
      </c>
      <c r="V337" s="486">
        <f t="shared" si="68"/>
        <v>0</v>
      </c>
      <c r="W337" s="486">
        <f t="shared" si="68"/>
        <v>0</v>
      </c>
      <c r="X337" s="486">
        <f t="shared" si="68"/>
        <v>0</v>
      </c>
      <c r="Y337" s="486">
        <f t="shared" si="68"/>
        <v>0</v>
      </c>
      <c r="Z337" s="486">
        <f t="shared" si="68"/>
        <v>0</v>
      </c>
      <c r="AA337" s="486">
        <f t="shared" si="68"/>
        <v>0</v>
      </c>
      <c r="AB337" s="486">
        <f t="shared" si="68"/>
        <v>0</v>
      </c>
      <c r="AC337" s="486">
        <f t="shared" si="68"/>
        <v>0</v>
      </c>
      <c r="AD337" s="486">
        <f t="shared" si="68"/>
        <v>0</v>
      </c>
      <c r="AE337" s="486">
        <f t="shared" si="68"/>
        <v>0</v>
      </c>
      <c r="AF337" s="486">
        <f t="shared" si="68"/>
        <v>0</v>
      </c>
      <c r="AG337" s="486">
        <f t="shared" si="68"/>
        <v>1075741.57</v>
      </c>
      <c r="AH337" s="488" t="b">
        <v>1</v>
      </c>
    </row>
    <row r="338" spans="1:34" x14ac:dyDescent="0.35">
      <c r="A338" s="482" t="s">
        <v>701</v>
      </c>
      <c r="B338" s="493" t="s">
        <v>504</v>
      </c>
      <c r="C338" s="493" t="s">
        <v>705</v>
      </c>
      <c r="D338" s="495"/>
      <c r="E338" s="495"/>
      <c r="F338" s="494">
        <v>1075741.57</v>
      </c>
      <c r="G338" s="495"/>
      <c r="H338" s="495"/>
      <c r="I338" s="495"/>
      <c r="J338" s="495"/>
      <c r="K338" s="495"/>
      <c r="L338" s="494"/>
      <c r="M338" s="495"/>
      <c r="N338" s="495"/>
      <c r="O338" s="495"/>
      <c r="P338" s="495"/>
      <c r="Q338" s="495"/>
      <c r="R338" s="495"/>
      <c r="S338" s="495"/>
      <c r="T338" s="495"/>
      <c r="U338" s="495"/>
      <c r="V338" s="495"/>
      <c r="W338" s="495"/>
      <c r="X338" s="495"/>
      <c r="Y338" s="495"/>
      <c r="Z338" s="495"/>
      <c r="AA338" s="495"/>
      <c r="AB338" s="495"/>
      <c r="AC338" s="495"/>
      <c r="AD338" s="495"/>
      <c r="AE338" s="495">
        <f t="shared" si="48"/>
        <v>0</v>
      </c>
      <c r="AF338" s="495">
        <f t="shared" si="48"/>
        <v>0</v>
      </c>
      <c r="AG338" s="501">
        <f t="shared" si="48"/>
        <v>1075741.57</v>
      </c>
    </row>
    <row r="339" spans="1:34" s="488" customFormat="1" x14ac:dyDescent="0.35">
      <c r="A339" s="484" t="s">
        <v>575</v>
      </c>
      <c r="B339" s="485" t="s">
        <v>504</v>
      </c>
      <c r="C339" s="485"/>
      <c r="D339" s="486">
        <f>D340</f>
        <v>0</v>
      </c>
      <c r="E339" s="486">
        <f t="shared" ref="E339:AG339" si="69">E340</f>
        <v>0</v>
      </c>
      <c r="F339" s="486">
        <f t="shared" si="69"/>
        <v>3503868.06</v>
      </c>
      <c r="G339" s="486">
        <f t="shared" si="69"/>
        <v>0</v>
      </c>
      <c r="H339" s="486">
        <f t="shared" si="69"/>
        <v>0</v>
      </c>
      <c r="I339" s="486">
        <f t="shared" si="69"/>
        <v>0</v>
      </c>
      <c r="J339" s="486">
        <f t="shared" si="69"/>
        <v>0</v>
      </c>
      <c r="K339" s="486">
        <f t="shared" si="69"/>
        <v>0</v>
      </c>
      <c r="L339" s="486">
        <f t="shared" si="69"/>
        <v>0</v>
      </c>
      <c r="M339" s="486">
        <f t="shared" si="69"/>
        <v>0</v>
      </c>
      <c r="N339" s="486">
        <f t="shared" si="69"/>
        <v>0</v>
      </c>
      <c r="O339" s="486">
        <f t="shared" si="69"/>
        <v>0</v>
      </c>
      <c r="P339" s="486">
        <f t="shared" si="69"/>
        <v>0</v>
      </c>
      <c r="Q339" s="486">
        <f t="shared" si="69"/>
        <v>0</v>
      </c>
      <c r="R339" s="486">
        <f t="shared" si="69"/>
        <v>0</v>
      </c>
      <c r="S339" s="486">
        <f t="shared" si="69"/>
        <v>0</v>
      </c>
      <c r="T339" s="486">
        <f t="shared" si="69"/>
        <v>0</v>
      </c>
      <c r="U339" s="486">
        <f t="shared" si="69"/>
        <v>0</v>
      </c>
      <c r="V339" s="486">
        <f t="shared" si="69"/>
        <v>0</v>
      </c>
      <c r="W339" s="486">
        <f t="shared" si="69"/>
        <v>0</v>
      </c>
      <c r="X339" s="486">
        <f t="shared" si="69"/>
        <v>0</v>
      </c>
      <c r="Y339" s="486">
        <f t="shared" si="69"/>
        <v>0</v>
      </c>
      <c r="Z339" s="486">
        <f t="shared" si="69"/>
        <v>0</v>
      </c>
      <c r="AA339" s="486">
        <f t="shared" si="69"/>
        <v>0</v>
      </c>
      <c r="AB339" s="486">
        <f t="shared" si="69"/>
        <v>0</v>
      </c>
      <c r="AC339" s="486">
        <f t="shared" si="69"/>
        <v>0</v>
      </c>
      <c r="AD339" s="486">
        <f t="shared" si="69"/>
        <v>0</v>
      </c>
      <c r="AE339" s="486">
        <f t="shared" si="69"/>
        <v>0</v>
      </c>
      <c r="AF339" s="486">
        <f t="shared" si="69"/>
        <v>0</v>
      </c>
      <c r="AG339" s="486">
        <f t="shared" si="69"/>
        <v>3503868.06</v>
      </c>
      <c r="AH339" s="488" t="b">
        <v>1</v>
      </c>
    </row>
    <row r="340" spans="1:34" x14ac:dyDescent="0.35">
      <c r="A340" s="482" t="s">
        <v>701</v>
      </c>
      <c r="B340" s="493" t="s">
        <v>504</v>
      </c>
      <c r="C340" s="493" t="s">
        <v>705</v>
      </c>
      <c r="D340" s="495">
        <v>0</v>
      </c>
      <c r="E340" s="495">
        <v>0</v>
      </c>
      <c r="F340" s="494">
        <v>3503868.06</v>
      </c>
      <c r="G340" s="495">
        <v>0</v>
      </c>
      <c r="H340" s="495">
        <v>0</v>
      </c>
      <c r="I340" s="495">
        <v>0</v>
      </c>
      <c r="J340" s="495">
        <v>0</v>
      </c>
      <c r="K340" s="495">
        <v>0</v>
      </c>
      <c r="L340" s="494">
        <v>0</v>
      </c>
      <c r="M340" s="495">
        <v>0</v>
      </c>
      <c r="N340" s="495">
        <v>0</v>
      </c>
      <c r="O340" s="495">
        <v>0</v>
      </c>
      <c r="P340" s="495">
        <v>0</v>
      </c>
      <c r="Q340" s="495">
        <v>0</v>
      </c>
      <c r="R340" s="495">
        <v>0</v>
      </c>
      <c r="S340" s="495">
        <v>0</v>
      </c>
      <c r="T340" s="495">
        <v>0</v>
      </c>
      <c r="U340" s="495">
        <v>0</v>
      </c>
      <c r="V340" s="495">
        <v>0</v>
      </c>
      <c r="W340" s="495">
        <v>0</v>
      </c>
      <c r="X340" s="495">
        <v>0</v>
      </c>
      <c r="Y340" s="495">
        <v>0</v>
      </c>
      <c r="Z340" s="495">
        <v>0</v>
      </c>
      <c r="AA340" s="495">
        <v>0</v>
      </c>
      <c r="AB340" s="495">
        <v>0</v>
      </c>
      <c r="AC340" s="495">
        <v>0</v>
      </c>
      <c r="AD340" s="495">
        <v>0</v>
      </c>
      <c r="AE340" s="495">
        <f t="shared" si="48"/>
        <v>0</v>
      </c>
      <c r="AF340" s="495">
        <f t="shared" si="48"/>
        <v>0</v>
      </c>
      <c r="AG340" s="501">
        <f t="shared" si="48"/>
        <v>3503868.06</v>
      </c>
    </row>
    <row r="341" spans="1:34" s="488" customFormat="1" ht="24" x14ac:dyDescent="0.35">
      <c r="A341" s="489" t="s">
        <v>576</v>
      </c>
      <c r="B341" s="490" t="s">
        <v>504</v>
      </c>
      <c r="C341" s="490"/>
      <c r="D341" s="491">
        <f>SUM(D342)</f>
        <v>0</v>
      </c>
      <c r="E341" s="491">
        <f t="shared" ref="E341:AG341" si="70">SUM(E342)</f>
        <v>0</v>
      </c>
      <c r="F341" s="492">
        <f t="shared" si="70"/>
        <v>-4579.6099999999997</v>
      </c>
      <c r="G341" s="491">
        <f t="shared" si="70"/>
        <v>0</v>
      </c>
      <c r="H341" s="491">
        <f t="shared" si="70"/>
        <v>0</v>
      </c>
      <c r="I341" s="491">
        <f t="shared" si="70"/>
        <v>0</v>
      </c>
      <c r="J341" s="491">
        <f t="shared" si="70"/>
        <v>0</v>
      </c>
      <c r="K341" s="491">
        <f t="shared" si="70"/>
        <v>0</v>
      </c>
      <c r="L341" s="491">
        <f t="shared" si="70"/>
        <v>0</v>
      </c>
      <c r="M341" s="491">
        <f t="shared" si="70"/>
        <v>0</v>
      </c>
      <c r="N341" s="491">
        <f t="shared" si="70"/>
        <v>0</v>
      </c>
      <c r="O341" s="491">
        <f t="shared" si="70"/>
        <v>0</v>
      </c>
      <c r="P341" s="491">
        <f t="shared" si="70"/>
        <v>0</v>
      </c>
      <c r="Q341" s="491">
        <f t="shared" si="70"/>
        <v>0</v>
      </c>
      <c r="R341" s="491">
        <f t="shared" si="70"/>
        <v>0</v>
      </c>
      <c r="S341" s="491">
        <f t="shared" si="70"/>
        <v>0</v>
      </c>
      <c r="T341" s="491">
        <f t="shared" si="70"/>
        <v>0</v>
      </c>
      <c r="U341" s="491">
        <f t="shared" si="70"/>
        <v>0</v>
      </c>
      <c r="V341" s="491">
        <f t="shared" si="70"/>
        <v>0</v>
      </c>
      <c r="W341" s="491">
        <f t="shared" si="70"/>
        <v>0</v>
      </c>
      <c r="X341" s="491">
        <f t="shared" si="70"/>
        <v>0</v>
      </c>
      <c r="Y341" s="491">
        <f t="shared" si="70"/>
        <v>0</v>
      </c>
      <c r="Z341" s="491">
        <f t="shared" si="70"/>
        <v>0</v>
      </c>
      <c r="AA341" s="491">
        <f t="shared" si="70"/>
        <v>0</v>
      </c>
      <c r="AB341" s="491">
        <f t="shared" si="70"/>
        <v>0</v>
      </c>
      <c r="AC341" s="491">
        <f t="shared" si="70"/>
        <v>0</v>
      </c>
      <c r="AD341" s="491">
        <f t="shared" si="70"/>
        <v>0</v>
      </c>
      <c r="AE341" s="491">
        <f t="shared" si="70"/>
        <v>0</v>
      </c>
      <c r="AF341" s="491">
        <f t="shared" si="70"/>
        <v>0</v>
      </c>
      <c r="AG341" s="492">
        <f t="shared" si="70"/>
        <v>-4579.6099999999997</v>
      </c>
      <c r="AH341" s="488" t="b">
        <v>1</v>
      </c>
    </row>
    <row r="342" spans="1:34" x14ac:dyDescent="0.35">
      <c r="A342" s="482" t="s">
        <v>701</v>
      </c>
      <c r="B342" s="493" t="s">
        <v>504</v>
      </c>
      <c r="C342" s="493" t="s">
        <v>705</v>
      </c>
      <c r="D342" s="495">
        <v>0</v>
      </c>
      <c r="E342" s="495">
        <v>0</v>
      </c>
      <c r="F342" s="501">
        <v>-4579.6099999999997</v>
      </c>
      <c r="G342" s="495">
        <v>0</v>
      </c>
      <c r="H342" s="495">
        <v>0</v>
      </c>
      <c r="I342" s="495">
        <v>0</v>
      </c>
      <c r="J342" s="495">
        <v>0</v>
      </c>
      <c r="K342" s="495">
        <v>0</v>
      </c>
      <c r="L342" s="495">
        <v>0</v>
      </c>
      <c r="M342" s="495">
        <v>0</v>
      </c>
      <c r="N342" s="495">
        <v>0</v>
      </c>
      <c r="O342" s="495">
        <v>0</v>
      </c>
      <c r="P342" s="495">
        <v>0</v>
      </c>
      <c r="Q342" s="495">
        <v>0</v>
      </c>
      <c r="R342" s="495">
        <v>0</v>
      </c>
      <c r="S342" s="495">
        <v>0</v>
      </c>
      <c r="T342" s="495">
        <v>0</v>
      </c>
      <c r="U342" s="495">
        <v>0</v>
      </c>
      <c r="V342" s="495">
        <v>0</v>
      </c>
      <c r="W342" s="495">
        <v>0</v>
      </c>
      <c r="X342" s="495">
        <v>0</v>
      </c>
      <c r="Y342" s="495">
        <v>0</v>
      </c>
      <c r="Z342" s="495">
        <v>0</v>
      </c>
      <c r="AA342" s="495">
        <v>0</v>
      </c>
      <c r="AB342" s="495">
        <v>0</v>
      </c>
      <c r="AC342" s="495">
        <v>0</v>
      </c>
      <c r="AD342" s="495">
        <v>0</v>
      </c>
      <c r="AE342" s="495">
        <f t="shared" ref="AE342:AG384" si="71">SUM(A342,D342,G342,J342,M342,P342,S342,V342,Y342,AB342)</f>
        <v>0</v>
      </c>
      <c r="AF342" s="495">
        <f t="shared" si="71"/>
        <v>0</v>
      </c>
      <c r="AG342" s="501">
        <f t="shared" si="71"/>
        <v>-4579.6099999999997</v>
      </c>
    </row>
    <row r="343" spans="1:34" s="488" customFormat="1" ht="24" x14ac:dyDescent="0.35">
      <c r="A343" s="484" t="s">
        <v>487</v>
      </c>
      <c r="B343" s="485" t="s">
        <v>504</v>
      </c>
      <c r="C343" s="485"/>
      <c r="D343" s="486">
        <f>SUM(D344)</f>
        <v>0</v>
      </c>
      <c r="E343" s="486">
        <f t="shared" ref="E343:AG343" si="72">SUM(E344)</f>
        <v>0</v>
      </c>
      <c r="F343" s="486">
        <f t="shared" si="72"/>
        <v>4598343.5</v>
      </c>
      <c r="G343" s="486">
        <f t="shared" si="72"/>
        <v>0</v>
      </c>
      <c r="H343" s="486">
        <f t="shared" si="72"/>
        <v>0</v>
      </c>
      <c r="I343" s="486">
        <f t="shared" si="72"/>
        <v>0</v>
      </c>
      <c r="J343" s="486">
        <f t="shared" si="72"/>
        <v>0</v>
      </c>
      <c r="K343" s="486">
        <f t="shared" si="72"/>
        <v>0</v>
      </c>
      <c r="L343" s="486">
        <f t="shared" si="72"/>
        <v>0</v>
      </c>
      <c r="M343" s="486">
        <f t="shared" si="72"/>
        <v>0</v>
      </c>
      <c r="N343" s="486">
        <f t="shared" si="72"/>
        <v>0</v>
      </c>
      <c r="O343" s="486">
        <f t="shared" si="72"/>
        <v>0</v>
      </c>
      <c r="P343" s="486">
        <f t="shared" si="72"/>
        <v>0</v>
      </c>
      <c r="Q343" s="486">
        <f t="shared" si="72"/>
        <v>0</v>
      </c>
      <c r="R343" s="486">
        <f t="shared" si="72"/>
        <v>0</v>
      </c>
      <c r="S343" s="486">
        <f t="shared" si="72"/>
        <v>0</v>
      </c>
      <c r="T343" s="486">
        <f t="shared" si="72"/>
        <v>0</v>
      </c>
      <c r="U343" s="486">
        <f t="shared" si="72"/>
        <v>0</v>
      </c>
      <c r="V343" s="486">
        <f t="shared" si="72"/>
        <v>0</v>
      </c>
      <c r="W343" s="486">
        <f t="shared" si="72"/>
        <v>0</v>
      </c>
      <c r="X343" s="486">
        <f t="shared" si="72"/>
        <v>0</v>
      </c>
      <c r="Y343" s="486">
        <f t="shared" si="72"/>
        <v>0</v>
      </c>
      <c r="Z343" s="486">
        <f t="shared" si="72"/>
        <v>0</v>
      </c>
      <c r="AA343" s="486">
        <f t="shared" si="72"/>
        <v>0</v>
      </c>
      <c r="AB343" s="486">
        <f t="shared" si="72"/>
        <v>0</v>
      </c>
      <c r="AC343" s="486">
        <f t="shared" si="72"/>
        <v>0</v>
      </c>
      <c r="AD343" s="486">
        <f t="shared" si="72"/>
        <v>0</v>
      </c>
      <c r="AE343" s="486">
        <f t="shared" si="72"/>
        <v>0</v>
      </c>
      <c r="AF343" s="486">
        <f t="shared" si="72"/>
        <v>0</v>
      </c>
      <c r="AG343" s="486">
        <f t="shared" si="72"/>
        <v>4598343.5</v>
      </c>
      <c r="AH343" s="488" t="b">
        <v>1</v>
      </c>
    </row>
    <row r="344" spans="1:34" x14ac:dyDescent="0.35">
      <c r="A344" s="482" t="s">
        <v>701</v>
      </c>
      <c r="B344" s="493" t="s">
        <v>504</v>
      </c>
      <c r="C344" s="493" t="s">
        <v>705</v>
      </c>
      <c r="D344" s="495">
        <v>0</v>
      </c>
      <c r="E344" s="495">
        <v>0</v>
      </c>
      <c r="F344" s="494">
        <v>4598343.5</v>
      </c>
      <c r="G344" s="495">
        <v>0</v>
      </c>
      <c r="H344" s="495">
        <v>0</v>
      </c>
      <c r="I344" s="495">
        <v>0</v>
      </c>
      <c r="J344" s="495">
        <v>0</v>
      </c>
      <c r="K344" s="495">
        <v>0</v>
      </c>
      <c r="L344" s="495">
        <v>0</v>
      </c>
      <c r="M344" s="495">
        <v>0</v>
      </c>
      <c r="N344" s="495">
        <v>0</v>
      </c>
      <c r="O344" s="495">
        <v>0</v>
      </c>
      <c r="P344" s="495">
        <v>0</v>
      </c>
      <c r="Q344" s="495">
        <v>0</v>
      </c>
      <c r="R344" s="495">
        <v>0</v>
      </c>
      <c r="S344" s="495">
        <v>0</v>
      </c>
      <c r="T344" s="495">
        <v>0</v>
      </c>
      <c r="U344" s="495">
        <v>0</v>
      </c>
      <c r="V344" s="495">
        <v>0</v>
      </c>
      <c r="W344" s="495">
        <v>0</v>
      </c>
      <c r="X344" s="495">
        <v>0</v>
      </c>
      <c r="Y344" s="495">
        <v>0</v>
      </c>
      <c r="Z344" s="495">
        <v>0</v>
      </c>
      <c r="AA344" s="495">
        <v>0</v>
      </c>
      <c r="AB344" s="495">
        <v>0</v>
      </c>
      <c r="AC344" s="495">
        <v>0</v>
      </c>
      <c r="AD344" s="495">
        <v>0</v>
      </c>
      <c r="AE344" s="495">
        <f t="shared" ref="AE344:AG344" si="73">SUM(A344,D344,G344,J344,M344,P344,S344,V344,Y344,AB344)</f>
        <v>0</v>
      </c>
      <c r="AF344" s="495">
        <f t="shared" si="73"/>
        <v>0</v>
      </c>
      <c r="AG344" s="501">
        <f t="shared" si="73"/>
        <v>4598343.5</v>
      </c>
    </row>
    <row r="345" spans="1:34" s="488" customFormat="1" ht="24" x14ac:dyDescent="0.35">
      <c r="A345" s="484" t="s">
        <v>313</v>
      </c>
      <c r="B345" s="485" t="s">
        <v>504</v>
      </c>
      <c r="C345" s="485"/>
      <c r="D345" s="486">
        <f>SUM(D346)</f>
        <v>0</v>
      </c>
      <c r="E345" s="486">
        <f t="shared" ref="E345:AG345" si="74">SUM(E346)</f>
        <v>0</v>
      </c>
      <c r="F345" s="486">
        <f t="shared" si="74"/>
        <v>60821.53</v>
      </c>
      <c r="G345" s="486">
        <f t="shared" si="74"/>
        <v>0</v>
      </c>
      <c r="H345" s="486">
        <f t="shared" si="74"/>
        <v>0</v>
      </c>
      <c r="I345" s="486">
        <f t="shared" si="74"/>
        <v>0</v>
      </c>
      <c r="J345" s="486">
        <f t="shared" si="74"/>
        <v>0</v>
      </c>
      <c r="K345" s="486">
        <f t="shared" si="74"/>
        <v>0</v>
      </c>
      <c r="L345" s="486">
        <f t="shared" si="74"/>
        <v>0</v>
      </c>
      <c r="M345" s="486">
        <f t="shared" si="74"/>
        <v>0</v>
      </c>
      <c r="N345" s="486">
        <f t="shared" si="74"/>
        <v>0</v>
      </c>
      <c r="O345" s="486">
        <f t="shared" si="74"/>
        <v>0</v>
      </c>
      <c r="P345" s="486">
        <f t="shared" si="74"/>
        <v>0</v>
      </c>
      <c r="Q345" s="486">
        <f t="shared" si="74"/>
        <v>0</v>
      </c>
      <c r="R345" s="486">
        <f t="shared" si="74"/>
        <v>0</v>
      </c>
      <c r="S345" s="486">
        <f t="shared" si="74"/>
        <v>0</v>
      </c>
      <c r="T345" s="486">
        <f t="shared" si="74"/>
        <v>0</v>
      </c>
      <c r="U345" s="486">
        <f t="shared" si="74"/>
        <v>0</v>
      </c>
      <c r="V345" s="486">
        <f t="shared" si="74"/>
        <v>0</v>
      </c>
      <c r="W345" s="486">
        <f t="shared" si="74"/>
        <v>0</v>
      </c>
      <c r="X345" s="486">
        <f t="shared" si="74"/>
        <v>0</v>
      </c>
      <c r="Y345" s="486">
        <f t="shared" si="74"/>
        <v>0</v>
      </c>
      <c r="Z345" s="486">
        <f t="shared" si="74"/>
        <v>0</v>
      </c>
      <c r="AA345" s="486">
        <f t="shared" si="74"/>
        <v>0</v>
      </c>
      <c r="AB345" s="486">
        <f t="shared" si="74"/>
        <v>0</v>
      </c>
      <c r="AC345" s="486">
        <f t="shared" si="74"/>
        <v>0</v>
      </c>
      <c r="AD345" s="486">
        <f t="shared" si="74"/>
        <v>0</v>
      </c>
      <c r="AE345" s="486">
        <f t="shared" si="74"/>
        <v>0</v>
      </c>
      <c r="AF345" s="486">
        <f t="shared" si="74"/>
        <v>0</v>
      </c>
      <c r="AG345" s="486">
        <f t="shared" si="74"/>
        <v>60821.53</v>
      </c>
      <c r="AH345" s="488" t="b">
        <v>1</v>
      </c>
    </row>
    <row r="346" spans="1:34" x14ac:dyDescent="0.35">
      <c r="A346" s="482" t="s">
        <v>701</v>
      </c>
      <c r="B346" s="493" t="s">
        <v>504</v>
      </c>
      <c r="C346" s="493" t="s">
        <v>705</v>
      </c>
      <c r="D346" s="495">
        <v>0</v>
      </c>
      <c r="E346" s="495">
        <v>0</v>
      </c>
      <c r="F346" s="494">
        <v>60821.53</v>
      </c>
      <c r="G346" s="495">
        <v>0</v>
      </c>
      <c r="H346" s="495">
        <v>0</v>
      </c>
      <c r="I346" s="495">
        <v>0</v>
      </c>
      <c r="J346" s="495">
        <v>0</v>
      </c>
      <c r="K346" s="495">
        <v>0</v>
      </c>
      <c r="L346" s="495">
        <v>0</v>
      </c>
      <c r="M346" s="495">
        <v>0</v>
      </c>
      <c r="N346" s="495">
        <v>0</v>
      </c>
      <c r="O346" s="495">
        <v>0</v>
      </c>
      <c r="P346" s="495">
        <v>0</v>
      </c>
      <c r="Q346" s="495">
        <v>0</v>
      </c>
      <c r="R346" s="495">
        <v>0</v>
      </c>
      <c r="S346" s="495">
        <v>0</v>
      </c>
      <c r="T346" s="495">
        <v>0</v>
      </c>
      <c r="U346" s="495">
        <v>0</v>
      </c>
      <c r="V346" s="495">
        <v>0</v>
      </c>
      <c r="W346" s="495">
        <v>0</v>
      </c>
      <c r="X346" s="495">
        <v>0</v>
      </c>
      <c r="Y346" s="495">
        <v>0</v>
      </c>
      <c r="Z346" s="495">
        <v>0</v>
      </c>
      <c r="AA346" s="495">
        <v>0</v>
      </c>
      <c r="AB346" s="495">
        <v>0</v>
      </c>
      <c r="AC346" s="495">
        <v>0</v>
      </c>
      <c r="AD346" s="495">
        <v>0</v>
      </c>
      <c r="AE346" s="495">
        <f t="shared" si="71"/>
        <v>0</v>
      </c>
      <c r="AF346" s="495">
        <f t="shared" si="71"/>
        <v>0</v>
      </c>
      <c r="AG346" s="501">
        <f t="shared" si="71"/>
        <v>60821.53</v>
      </c>
    </row>
    <row r="347" spans="1:34" s="488" customFormat="1" ht="24" x14ac:dyDescent="0.35">
      <c r="A347" s="489" t="s">
        <v>312</v>
      </c>
      <c r="B347" s="490" t="s">
        <v>504</v>
      </c>
      <c r="C347" s="490"/>
      <c r="D347" s="491">
        <f>SUM(D348)</f>
        <v>0</v>
      </c>
      <c r="E347" s="491">
        <f t="shared" ref="E347:AG347" si="75">SUM(E348)</f>
        <v>0</v>
      </c>
      <c r="F347" s="492">
        <f t="shared" si="75"/>
        <v>-60821.53</v>
      </c>
      <c r="G347" s="491">
        <f t="shared" si="75"/>
        <v>0</v>
      </c>
      <c r="H347" s="491">
        <f t="shared" si="75"/>
        <v>0</v>
      </c>
      <c r="I347" s="491">
        <f t="shared" si="75"/>
        <v>0</v>
      </c>
      <c r="J347" s="491">
        <f t="shared" si="75"/>
        <v>0</v>
      </c>
      <c r="K347" s="491">
        <f t="shared" si="75"/>
        <v>0</v>
      </c>
      <c r="L347" s="491">
        <f t="shared" si="75"/>
        <v>0</v>
      </c>
      <c r="M347" s="491">
        <f t="shared" si="75"/>
        <v>0</v>
      </c>
      <c r="N347" s="491">
        <f t="shared" si="75"/>
        <v>0</v>
      </c>
      <c r="O347" s="491">
        <f t="shared" si="75"/>
        <v>0</v>
      </c>
      <c r="P347" s="491">
        <f t="shared" si="75"/>
        <v>0</v>
      </c>
      <c r="Q347" s="491">
        <f t="shared" si="75"/>
        <v>0</v>
      </c>
      <c r="R347" s="491">
        <f t="shared" si="75"/>
        <v>0</v>
      </c>
      <c r="S347" s="491">
        <f t="shared" si="75"/>
        <v>0</v>
      </c>
      <c r="T347" s="491">
        <f t="shared" si="75"/>
        <v>0</v>
      </c>
      <c r="U347" s="491">
        <f t="shared" si="75"/>
        <v>0</v>
      </c>
      <c r="V347" s="491">
        <f t="shared" si="75"/>
        <v>0</v>
      </c>
      <c r="W347" s="491">
        <f t="shared" si="75"/>
        <v>0</v>
      </c>
      <c r="X347" s="491">
        <f t="shared" si="75"/>
        <v>0</v>
      </c>
      <c r="Y347" s="491">
        <f t="shared" si="75"/>
        <v>0</v>
      </c>
      <c r="Z347" s="491">
        <f t="shared" si="75"/>
        <v>0</v>
      </c>
      <c r="AA347" s="491">
        <f t="shared" si="75"/>
        <v>0</v>
      </c>
      <c r="AB347" s="491">
        <f t="shared" si="75"/>
        <v>0</v>
      </c>
      <c r="AC347" s="491">
        <f t="shared" si="75"/>
        <v>0</v>
      </c>
      <c r="AD347" s="491">
        <f t="shared" si="75"/>
        <v>0</v>
      </c>
      <c r="AE347" s="491">
        <f t="shared" si="75"/>
        <v>0</v>
      </c>
      <c r="AF347" s="491">
        <f t="shared" si="75"/>
        <v>0</v>
      </c>
      <c r="AG347" s="492">
        <f t="shared" si="75"/>
        <v>-60821.53</v>
      </c>
      <c r="AH347" s="488" t="b">
        <v>1</v>
      </c>
    </row>
    <row r="348" spans="1:34" x14ac:dyDescent="0.35">
      <c r="A348" s="482" t="s">
        <v>701</v>
      </c>
      <c r="B348" s="493" t="s">
        <v>504</v>
      </c>
      <c r="C348" s="493" t="s">
        <v>705</v>
      </c>
      <c r="D348" s="495">
        <v>0</v>
      </c>
      <c r="E348" s="495">
        <v>0</v>
      </c>
      <c r="F348" s="501">
        <v>-60821.53</v>
      </c>
      <c r="G348" s="495">
        <v>0</v>
      </c>
      <c r="H348" s="495">
        <v>0</v>
      </c>
      <c r="I348" s="495">
        <v>0</v>
      </c>
      <c r="J348" s="495">
        <v>0</v>
      </c>
      <c r="K348" s="495">
        <v>0</v>
      </c>
      <c r="L348" s="495">
        <v>0</v>
      </c>
      <c r="M348" s="495">
        <v>0</v>
      </c>
      <c r="N348" s="495">
        <v>0</v>
      </c>
      <c r="O348" s="495">
        <v>0</v>
      </c>
      <c r="P348" s="495">
        <v>0</v>
      </c>
      <c r="Q348" s="495">
        <v>0</v>
      </c>
      <c r="R348" s="495">
        <v>0</v>
      </c>
      <c r="S348" s="495">
        <v>0</v>
      </c>
      <c r="T348" s="495">
        <v>0</v>
      </c>
      <c r="U348" s="495">
        <v>0</v>
      </c>
      <c r="V348" s="495">
        <v>0</v>
      </c>
      <c r="W348" s="495">
        <v>0</v>
      </c>
      <c r="X348" s="495">
        <v>0</v>
      </c>
      <c r="Y348" s="495">
        <v>0</v>
      </c>
      <c r="Z348" s="495">
        <v>0</v>
      </c>
      <c r="AA348" s="495">
        <v>0</v>
      </c>
      <c r="AB348" s="495">
        <v>0</v>
      </c>
      <c r="AC348" s="495">
        <v>0</v>
      </c>
      <c r="AD348" s="495">
        <v>0</v>
      </c>
      <c r="AE348" s="495">
        <f t="shared" si="71"/>
        <v>0</v>
      </c>
      <c r="AF348" s="495">
        <f t="shared" si="71"/>
        <v>0</v>
      </c>
      <c r="AG348" s="501">
        <f t="shared" si="71"/>
        <v>-60821.53</v>
      </c>
    </row>
    <row r="349" spans="1:34" s="488" customFormat="1" ht="24" x14ac:dyDescent="0.35">
      <c r="A349" s="484" t="s">
        <v>270</v>
      </c>
      <c r="B349" s="485" t="s">
        <v>504</v>
      </c>
      <c r="C349" s="485"/>
      <c r="D349" s="486">
        <f>SUM(D350)</f>
        <v>0</v>
      </c>
      <c r="E349" s="486">
        <f t="shared" ref="E349:AG349" si="76">SUM(E350)</f>
        <v>0</v>
      </c>
      <c r="F349" s="486">
        <f t="shared" si="76"/>
        <v>0</v>
      </c>
      <c r="G349" s="486">
        <f t="shared" si="76"/>
        <v>0</v>
      </c>
      <c r="H349" s="486">
        <f t="shared" si="76"/>
        <v>0</v>
      </c>
      <c r="I349" s="486">
        <f t="shared" si="76"/>
        <v>107898.88</v>
      </c>
      <c r="J349" s="486">
        <f t="shared" si="76"/>
        <v>0</v>
      </c>
      <c r="K349" s="486">
        <f t="shared" si="76"/>
        <v>0</v>
      </c>
      <c r="L349" s="486">
        <f t="shared" si="76"/>
        <v>0</v>
      </c>
      <c r="M349" s="486">
        <f t="shared" si="76"/>
        <v>0</v>
      </c>
      <c r="N349" s="486">
        <f t="shared" si="76"/>
        <v>0</v>
      </c>
      <c r="O349" s="486">
        <f t="shared" si="76"/>
        <v>0</v>
      </c>
      <c r="P349" s="486">
        <f t="shared" si="76"/>
        <v>0</v>
      </c>
      <c r="Q349" s="486">
        <f t="shared" si="76"/>
        <v>0</v>
      </c>
      <c r="R349" s="486">
        <f t="shared" si="76"/>
        <v>0</v>
      </c>
      <c r="S349" s="486">
        <f t="shared" si="76"/>
        <v>0</v>
      </c>
      <c r="T349" s="486">
        <f t="shared" si="76"/>
        <v>0</v>
      </c>
      <c r="U349" s="486">
        <f t="shared" si="76"/>
        <v>0</v>
      </c>
      <c r="V349" s="486">
        <f t="shared" si="76"/>
        <v>0</v>
      </c>
      <c r="W349" s="486">
        <f t="shared" si="76"/>
        <v>0</v>
      </c>
      <c r="X349" s="486">
        <f t="shared" si="76"/>
        <v>0</v>
      </c>
      <c r="Y349" s="486">
        <f t="shared" si="76"/>
        <v>0</v>
      </c>
      <c r="Z349" s="486">
        <f t="shared" si="76"/>
        <v>0</v>
      </c>
      <c r="AA349" s="486">
        <f t="shared" si="76"/>
        <v>0</v>
      </c>
      <c r="AB349" s="486">
        <f t="shared" si="76"/>
        <v>0</v>
      </c>
      <c r="AC349" s="486">
        <f t="shared" si="76"/>
        <v>0</v>
      </c>
      <c r="AD349" s="486">
        <f t="shared" si="76"/>
        <v>0</v>
      </c>
      <c r="AE349" s="486">
        <f t="shared" si="76"/>
        <v>0</v>
      </c>
      <c r="AF349" s="486">
        <f t="shared" si="76"/>
        <v>0</v>
      </c>
      <c r="AG349" s="486">
        <f t="shared" si="76"/>
        <v>107898.88</v>
      </c>
      <c r="AH349" s="488" t="b">
        <v>1</v>
      </c>
    </row>
    <row r="350" spans="1:34" x14ac:dyDescent="0.35">
      <c r="A350" s="482" t="s">
        <v>701</v>
      </c>
      <c r="B350" s="493" t="s">
        <v>504</v>
      </c>
      <c r="C350" s="493" t="s">
        <v>705</v>
      </c>
      <c r="D350" s="495">
        <v>0</v>
      </c>
      <c r="E350" s="495">
        <v>0</v>
      </c>
      <c r="F350" s="494">
        <v>0</v>
      </c>
      <c r="G350" s="495">
        <v>0</v>
      </c>
      <c r="H350" s="495">
        <v>0</v>
      </c>
      <c r="I350" s="494">
        <v>107898.88</v>
      </c>
      <c r="J350" s="495">
        <v>0</v>
      </c>
      <c r="K350" s="495">
        <v>0</v>
      </c>
      <c r="L350" s="495">
        <v>0</v>
      </c>
      <c r="M350" s="495">
        <v>0</v>
      </c>
      <c r="N350" s="495">
        <v>0</v>
      </c>
      <c r="O350" s="495">
        <v>0</v>
      </c>
      <c r="P350" s="495">
        <v>0</v>
      </c>
      <c r="Q350" s="495">
        <v>0</v>
      </c>
      <c r="R350" s="495">
        <v>0</v>
      </c>
      <c r="S350" s="495">
        <v>0</v>
      </c>
      <c r="T350" s="495">
        <v>0</v>
      </c>
      <c r="U350" s="495">
        <v>0</v>
      </c>
      <c r="V350" s="495">
        <v>0</v>
      </c>
      <c r="W350" s="495">
        <v>0</v>
      </c>
      <c r="X350" s="495">
        <v>0</v>
      </c>
      <c r="Y350" s="495">
        <v>0</v>
      </c>
      <c r="Z350" s="495">
        <v>0</v>
      </c>
      <c r="AA350" s="495">
        <v>0</v>
      </c>
      <c r="AB350" s="495">
        <v>0</v>
      </c>
      <c r="AC350" s="495">
        <v>0</v>
      </c>
      <c r="AD350" s="495">
        <v>0</v>
      </c>
      <c r="AE350" s="495">
        <f t="shared" si="71"/>
        <v>0</v>
      </c>
      <c r="AF350" s="495">
        <f t="shared" si="71"/>
        <v>0</v>
      </c>
      <c r="AG350" s="501">
        <f t="shared" si="71"/>
        <v>107898.88</v>
      </c>
    </row>
    <row r="351" spans="1:34" s="488" customFormat="1" x14ac:dyDescent="0.35">
      <c r="A351" s="484" t="s">
        <v>1179</v>
      </c>
      <c r="B351" s="485" t="s">
        <v>503</v>
      </c>
      <c r="C351" s="485"/>
      <c r="D351" s="486">
        <f>SUM(D352)</f>
        <v>0</v>
      </c>
      <c r="E351" s="486">
        <f t="shared" ref="E351:AG351" si="77">SUM(E352)</f>
        <v>0</v>
      </c>
      <c r="F351" s="486">
        <f t="shared" si="77"/>
        <v>0</v>
      </c>
      <c r="G351" s="486">
        <f t="shared" si="77"/>
        <v>0</v>
      </c>
      <c r="H351" s="486">
        <f t="shared" si="77"/>
        <v>0</v>
      </c>
      <c r="I351" s="486">
        <f t="shared" si="77"/>
        <v>0</v>
      </c>
      <c r="J351" s="486">
        <f t="shared" si="77"/>
        <v>0</v>
      </c>
      <c r="K351" s="486">
        <f t="shared" si="77"/>
        <v>0</v>
      </c>
      <c r="L351" s="486">
        <f t="shared" si="77"/>
        <v>0</v>
      </c>
      <c r="M351" s="486">
        <f t="shared" si="77"/>
        <v>0</v>
      </c>
      <c r="N351" s="486">
        <f t="shared" si="77"/>
        <v>0</v>
      </c>
      <c r="O351" s="486">
        <f t="shared" si="77"/>
        <v>0</v>
      </c>
      <c r="P351" s="486">
        <f t="shared" si="77"/>
        <v>0</v>
      </c>
      <c r="Q351" s="486">
        <f t="shared" si="77"/>
        <v>0</v>
      </c>
      <c r="R351" s="486">
        <f t="shared" si="77"/>
        <v>37111.32</v>
      </c>
      <c r="S351" s="486">
        <f t="shared" si="77"/>
        <v>0</v>
      </c>
      <c r="T351" s="486">
        <f t="shared" si="77"/>
        <v>0</v>
      </c>
      <c r="U351" s="486">
        <f t="shared" si="77"/>
        <v>0</v>
      </c>
      <c r="V351" s="486">
        <f t="shared" si="77"/>
        <v>0</v>
      </c>
      <c r="W351" s="486">
        <f t="shared" si="77"/>
        <v>0</v>
      </c>
      <c r="X351" s="486">
        <f t="shared" si="77"/>
        <v>0</v>
      </c>
      <c r="Y351" s="486">
        <f t="shared" si="77"/>
        <v>0</v>
      </c>
      <c r="Z351" s="486">
        <f t="shared" si="77"/>
        <v>0</v>
      </c>
      <c r="AA351" s="486">
        <f t="shared" si="77"/>
        <v>0</v>
      </c>
      <c r="AB351" s="486">
        <f t="shared" si="77"/>
        <v>0</v>
      </c>
      <c r="AC351" s="486">
        <f t="shared" si="77"/>
        <v>0</v>
      </c>
      <c r="AD351" s="486">
        <f t="shared" si="77"/>
        <v>0</v>
      </c>
      <c r="AE351" s="486">
        <f t="shared" si="77"/>
        <v>0</v>
      </c>
      <c r="AF351" s="486">
        <f t="shared" si="77"/>
        <v>0</v>
      </c>
      <c r="AG351" s="486">
        <f t="shared" si="77"/>
        <v>37111.32</v>
      </c>
      <c r="AH351" s="1186" t="b">
        <v>1</v>
      </c>
    </row>
    <row r="352" spans="1:34" x14ac:dyDescent="0.35">
      <c r="A352" s="482" t="s">
        <v>701</v>
      </c>
      <c r="B352" s="493" t="s">
        <v>503</v>
      </c>
      <c r="C352" s="493" t="s">
        <v>705</v>
      </c>
      <c r="D352" s="495">
        <v>0</v>
      </c>
      <c r="E352" s="495">
        <v>0</v>
      </c>
      <c r="F352" s="494">
        <v>0</v>
      </c>
      <c r="G352" s="495">
        <v>0</v>
      </c>
      <c r="H352" s="495">
        <v>0</v>
      </c>
      <c r="I352" s="495">
        <v>0</v>
      </c>
      <c r="J352" s="495">
        <v>0</v>
      </c>
      <c r="K352" s="495">
        <v>0</v>
      </c>
      <c r="L352" s="495">
        <v>0</v>
      </c>
      <c r="M352" s="495">
        <v>0</v>
      </c>
      <c r="N352" s="495">
        <v>0</v>
      </c>
      <c r="O352" s="495">
        <v>0</v>
      </c>
      <c r="P352" s="495">
        <v>0</v>
      </c>
      <c r="Q352" s="495">
        <v>0</v>
      </c>
      <c r="R352" s="494">
        <v>37111.32</v>
      </c>
      <c r="S352" s="495">
        <v>0</v>
      </c>
      <c r="T352" s="495">
        <v>0</v>
      </c>
      <c r="U352" s="495">
        <v>0</v>
      </c>
      <c r="V352" s="495">
        <v>0</v>
      </c>
      <c r="W352" s="495">
        <v>0</v>
      </c>
      <c r="X352" s="495">
        <v>0</v>
      </c>
      <c r="Y352" s="495">
        <v>0</v>
      </c>
      <c r="Z352" s="495">
        <v>0</v>
      </c>
      <c r="AA352" s="495">
        <v>0</v>
      </c>
      <c r="AB352" s="495">
        <v>0</v>
      </c>
      <c r="AC352" s="495">
        <v>0</v>
      </c>
      <c r="AD352" s="495">
        <v>0</v>
      </c>
      <c r="AE352" s="495">
        <f t="shared" ref="AE352:AG352" si="78">SUM(A352,D352,G352,J352,M352,P352,S352,V352,Y352,AB352)</f>
        <v>0</v>
      </c>
      <c r="AF352" s="495">
        <f t="shared" si="78"/>
        <v>0</v>
      </c>
      <c r="AG352" s="501">
        <f t="shared" si="78"/>
        <v>37111.32</v>
      </c>
    </row>
    <row r="353" spans="1:34" s="488" customFormat="1" x14ac:dyDescent="0.35">
      <c r="A353" s="484" t="s">
        <v>751</v>
      </c>
      <c r="B353" s="485" t="s">
        <v>503</v>
      </c>
      <c r="C353" s="485"/>
      <c r="D353" s="486">
        <f>SUM(D354)</f>
        <v>0</v>
      </c>
      <c r="E353" s="486">
        <f t="shared" ref="E353:AG353" si="79">SUM(E354)</f>
        <v>0</v>
      </c>
      <c r="F353" s="486">
        <f t="shared" si="79"/>
        <v>0</v>
      </c>
      <c r="G353" s="486">
        <f t="shared" si="79"/>
        <v>0</v>
      </c>
      <c r="H353" s="486">
        <f t="shared" si="79"/>
        <v>0</v>
      </c>
      <c r="I353" s="486">
        <f t="shared" si="79"/>
        <v>0</v>
      </c>
      <c r="J353" s="486">
        <f t="shared" si="79"/>
        <v>0</v>
      </c>
      <c r="K353" s="486">
        <f t="shared" si="79"/>
        <v>0</v>
      </c>
      <c r="L353" s="486">
        <f t="shared" si="79"/>
        <v>0</v>
      </c>
      <c r="M353" s="486">
        <f t="shared" si="79"/>
        <v>0</v>
      </c>
      <c r="N353" s="486">
        <f t="shared" si="79"/>
        <v>0</v>
      </c>
      <c r="O353" s="486">
        <f t="shared" si="79"/>
        <v>0</v>
      </c>
      <c r="P353" s="486">
        <f t="shared" si="79"/>
        <v>0</v>
      </c>
      <c r="Q353" s="486">
        <f t="shared" si="79"/>
        <v>0</v>
      </c>
      <c r="R353" s="486">
        <f t="shared" si="79"/>
        <v>11823.87</v>
      </c>
      <c r="S353" s="486">
        <f t="shared" si="79"/>
        <v>0</v>
      </c>
      <c r="T353" s="486">
        <f t="shared" si="79"/>
        <v>0</v>
      </c>
      <c r="U353" s="486">
        <f t="shared" si="79"/>
        <v>0</v>
      </c>
      <c r="V353" s="486">
        <f t="shared" si="79"/>
        <v>0</v>
      </c>
      <c r="W353" s="486">
        <f t="shared" si="79"/>
        <v>0</v>
      </c>
      <c r="X353" s="486">
        <f t="shared" si="79"/>
        <v>0</v>
      </c>
      <c r="Y353" s="486">
        <f t="shared" si="79"/>
        <v>0</v>
      </c>
      <c r="Z353" s="486">
        <f t="shared" si="79"/>
        <v>0</v>
      </c>
      <c r="AA353" s="486">
        <f t="shared" si="79"/>
        <v>0</v>
      </c>
      <c r="AB353" s="486">
        <f t="shared" si="79"/>
        <v>0</v>
      </c>
      <c r="AC353" s="486">
        <f t="shared" si="79"/>
        <v>0</v>
      </c>
      <c r="AD353" s="486">
        <f t="shared" si="79"/>
        <v>0</v>
      </c>
      <c r="AE353" s="486">
        <f t="shared" si="79"/>
        <v>0</v>
      </c>
      <c r="AF353" s="486">
        <f t="shared" si="79"/>
        <v>0</v>
      </c>
      <c r="AG353" s="486">
        <f t="shared" si="79"/>
        <v>11823.87</v>
      </c>
      <c r="AH353" s="488" t="b">
        <v>1</v>
      </c>
    </row>
    <row r="354" spans="1:34" x14ac:dyDescent="0.35">
      <c r="A354" s="482" t="s">
        <v>701</v>
      </c>
      <c r="B354" s="493" t="s">
        <v>503</v>
      </c>
      <c r="C354" s="493" t="s">
        <v>705</v>
      </c>
      <c r="D354" s="495">
        <v>0</v>
      </c>
      <c r="E354" s="495">
        <v>0</v>
      </c>
      <c r="F354" s="494">
        <v>0</v>
      </c>
      <c r="G354" s="495">
        <v>0</v>
      </c>
      <c r="H354" s="495">
        <v>0</v>
      </c>
      <c r="I354" s="495">
        <v>0</v>
      </c>
      <c r="J354" s="495">
        <v>0</v>
      </c>
      <c r="K354" s="495">
        <v>0</v>
      </c>
      <c r="L354" s="495">
        <v>0</v>
      </c>
      <c r="M354" s="495">
        <v>0</v>
      </c>
      <c r="N354" s="495">
        <v>0</v>
      </c>
      <c r="O354" s="495">
        <v>0</v>
      </c>
      <c r="P354" s="495">
        <v>0</v>
      </c>
      <c r="Q354" s="495">
        <v>0</v>
      </c>
      <c r="R354" s="494">
        <v>11823.87</v>
      </c>
      <c r="S354" s="495">
        <v>0</v>
      </c>
      <c r="T354" s="495">
        <v>0</v>
      </c>
      <c r="U354" s="495">
        <v>0</v>
      </c>
      <c r="V354" s="495">
        <v>0</v>
      </c>
      <c r="W354" s="495">
        <v>0</v>
      </c>
      <c r="X354" s="495">
        <v>0</v>
      </c>
      <c r="Y354" s="495">
        <v>0</v>
      </c>
      <c r="Z354" s="495">
        <v>0</v>
      </c>
      <c r="AA354" s="495">
        <v>0</v>
      </c>
      <c r="AB354" s="495">
        <v>0</v>
      </c>
      <c r="AC354" s="495">
        <v>0</v>
      </c>
      <c r="AD354" s="495">
        <v>0</v>
      </c>
      <c r="AE354" s="495">
        <f t="shared" ref="AE354:AG356" si="80">SUM(A354,D354,G354,J354,M354,P354,S354,V354,Y354,AB354)</f>
        <v>0</v>
      </c>
      <c r="AF354" s="495">
        <f t="shared" si="80"/>
        <v>0</v>
      </c>
      <c r="AG354" s="501">
        <f t="shared" si="80"/>
        <v>11823.87</v>
      </c>
    </row>
    <row r="355" spans="1:34" s="488" customFormat="1" x14ac:dyDescent="0.35">
      <c r="A355" s="484" t="s">
        <v>752</v>
      </c>
      <c r="B355" s="485" t="s">
        <v>503</v>
      </c>
      <c r="C355" s="485"/>
      <c r="D355" s="486">
        <f>SUM(D356)</f>
        <v>0</v>
      </c>
      <c r="E355" s="486">
        <f t="shared" ref="E355:AG355" si="81">SUM(E356)</f>
        <v>0</v>
      </c>
      <c r="F355" s="486">
        <f t="shared" si="81"/>
        <v>0</v>
      </c>
      <c r="G355" s="486">
        <f t="shared" si="81"/>
        <v>0</v>
      </c>
      <c r="H355" s="486">
        <f t="shared" si="81"/>
        <v>0</v>
      </c>
      <c r="I355" s="486">
        <f t="shared" si="81"/>
        <v>0</v>
      </c>
      <c r="J355" s="486">
        <f t="shared" si="81"/>
        <v>0</v>
      </c>
      <c r="K355" s="486">
        <f t="shared" si="81"/>
        <v>0</v>
      </c>
      <c r="L355" s="486">
        <f t="shared" si="81"/>
        <v>0</v>
      </c>
      <c r="M355" s="486">
        <f t="shared" si="81"/>
        <v>0</v>
      </c>
      <c r="N355" s="486">
        <f t="shared" si="81"/>
        <v>0</v>
      </c>
      <c r="O355" s="486">
        <f t="shared" si="81"/>
        <v>0</v>
      </c>
      <c r="P355" s="486">
        <f t="shared" si="81"/>
        <v>0</v>
      </c>
      <c r="Q355" s="486">
        <f t="shared" si="81"/>
        <v>0</v>
      </c>
      <c r="R355" s="486">
        <f t="shared" si="81"/>
        <v>39969.43</v>
      </c>
      <c r="S355" s="486">
        <f t="shared" si="81"/>
        <v>0</v>
      </c>
      <c r="T355" s="486">
        <f t="shared" si="81"/>
        <v>0</v>
      </c>
      <c r="U355" s="486">
        <f t="shared" si="81"/>
        <v>0</v>
      </c>
      <c r="V355" s="486">
        <f t="shared" si="81"/>
        <v>0</v>
      </c>
      <c r="W355" s="486">
        <f t="shared" si="81"/>
        <v>0</v>
      </c>
      <c r="X355" s="486">
        <f t="shared" si="81"/>
        <v>0</v>
      </c>
      <c r="Y355" s="486">
        <f t="shared" si="81"/>
        <v>0</v>
      </c>
      <c r="Z355" s="486">
        <f t="shared" si="81"/>
        <v>0</v>
      </c>
      <c r="AA355" s="486">
        <f t="shared" si="81"/>
        <v>0</v>
      </c>
      <c r="AB355" s="486">
        <f t="shared" si="81"/>
        <v>0</v>
      </c>
      <c r="AC355" s="486">
        <f t="shared" si="81"/>
        <v>0</v>
      </c>
      <c r="AD355" s="486">
        <f t="shared" si="81"/>
        <v>0</v>
      </c>
      <c r="AE355" s="486">
        <f t="shared" si="81"/>
        <v>0</v>
      </c>
      <c r="AF355" s="486">
        <f t="shared" si="81"/>
        <v>0</v>
      </c>
      <c r="AG355" s="486">
        <f t="shared" si="81"/>
        <v>39969.43</v>
      </c>
      <c r="AH355" s="488" t="b">
        <v>1</v>
      </c>
    </row>
    <row r="356" spans="1:34" x14ac:dyDescent="0.35">
      <c r="A356" s="482" t="s">
        <v>701</v>
      </c>
      <c r="B356" s="493" t="s">
        <v>503</v>
      </c>
      <c r="C356" s="493" t="s">
        <v>705</v>
      </c>
      <c r="D356" s="495">
        <v>0</v>
      </c>
      <c r="E356" s="495">
        <v>0</v>
      </c>
      <c r="F356" s="494">
        <v>0</v>
      </c>
      <c r="G356" s="495">
        <v>0</v>
      </c>
      <c r="H356" s="495">
        <v>0</v>
      </c>
      <c r="I356" s="495">
        <v>0</v>
      </c>
      <c r="J356" s="495">
        <v>0</v>
      </c>
      <c r="K356" s="495">
        <v>0</v>
      </c>
      <c r="L356" s="495">
        <v>0</v>
      </c>
      <c r="M356" s="495">
        <v>0</v>
      </c>
      <c r="N356" s="495">
        <v>0</v>
      </c>
      <c r="O356" s="495">
        <v>0</v>
      </c>
      <c r="P356" s="495">
        <v>0</v>
      </c>
      <c r="Q356" s="495">
        <v>0</v>
      </c>
      <c r="R356" s="494">
        <v>39969.43</v>
      </c>
      <c r="S356" s="495">
        <v>0</v>
      </c>
      <c r="T356" s="495">
        <v>0</v>
      </c>
      <c r="U356" s="495">
        <v>0</v>
      </c>
      <c r="V356" s="495">
        <v>0</v>
      </c>
      <c r="W356" s="495">
        <v>0</v>
      </c>
      <c r="X356" s="495">
        <v>0</v>
      </c>
      <c r="Y356" s="495">
        <v>0</v>
      </c>
      <c r="Z356" s="495">
        <v>0</v>
      </c>
      <c r="AA356" s="495">
        <v>0</v>
      </c>
      <c r="AB356" s="495">
        <v>0</v>
      </c>
      <c r="AC356" s="495">
        <v>0</v>
      </c>
      <c r="AD356" s="495">
        <v>0</v>
      </c>
      <c r="AE356" s="495">
        <f t="shared" si="80"/>
        <v>0</v>
      </c>
      <c r="AF356" s="495">
        <f t="shared" si="80"/>
        <v>0</v>
      </c>
      <c r="AG356" s="501">
        <f t="shared" si="80"/>
        <v>39969.43</v>
      </c>
    </row>
    <row r="357" spans="1:34" s="488" customFormat="1" x14ac:dyDescent="0.35">
      <c r="A357" s="484" t="s">
        <v>706</v>
      </c>
      <c r="B357" s="485" t="s">
        <v>504</v>
      </c>
      <c r="C357" s="485"/>
      <c r="D357" s="486">
        <f>SUM(D358)</f>
        <v>0</v>
      </c>
      <c r="E357" s="486">
        <f t="shared" ref="E357:AG357" si="82">SUM(E358)</f>
        <v>0</v>
      </c>
      <c r="F357" s="486">
        <f t="shared" si="82"/>
        <v>2821.47</v>
      </c>
      <c r="G357" s="486">
        <f t="shared" si="82"/>
        <v>0</v>
      </c>
      <c r="H357" s="486">
        <f t="shared" si="82"/>
        <v>0</v>
      </c>
      <c r="I357" s="486">
        <f t="shared" si="82"/>
        <v>0</v>
      </c>
      <c r="J357" s="486">
        <f t="shared" si="82"/>
        <v>0</v>
      </c>
      <c r="K357" s="486">
        <f t="shared" si="82"/>
        <v>0</v>
      </c>
      <c r="L357" s="486">
        <f t="shared" si="82"/>
        <v>0</v>
      </c>
      <c r="M357" s="486">
        <f t="shared" si="82"/>
        <v>0</v>
      </c>
      <c r="N357" s="486">
        <f t="shared" si="82"/>
        <v>0</v>
      </c>
      <c r="O357" s="486">
        <f t="shared" si="82"/>
        <v>0</v>
      </c>
      <c r="P357" s="486">
        <f t="shared" si="82"/>
        <v>0</v>
      </c>
      <c r="Q357" s="486">
        <f t="shared" si="82"/>
        <v>0</v>
      </c>
      <c r="R357" s="486">
        <f t="shared" si="82"/>
        <v>0</v>
      </c>
      <c r="S357" s="486">
        <f t="shared" si="82"/>
        <v>0</v>
      </c>
      <c r="T357" s="486">
        <f t="shared" si="82"/>
        <v>0</v>
      </c>
      <c r="U357" s="486">
        <f t="shared" si="82"/>
        <v>0</v>
      </c>
      <c r="V357" s="486">
        <f t="shared" si="82"/>
        <v>0</v>
      </c>
      <c r="W357" s="486">
        <f t="shared" si="82"/>
        <v>0</v>
      </c>
      <c r="X357" s="486">
        <f t="shared" si="82"/>
        <v>0</v>
      </c>
      <c r="Y357" s="486">
        <f t="shared" si="82"/>
        <v>0</v>
      </c>
      <c r="Z357" s="486">
        <f t="shared" si="82"/>
        <v>0</v>
      </c>
      <c r="AA357" s="486">
        <f t="shared" si="82"/>
        <v>0</v>
      </c>
      <c r="AB357" s="486">
        <f t="shared" si="82"/>
        <v>0</v>
      </c>
      <c r="AC357" s="486">
        <f t="shared" si="82"/>
        <v>0</v>
      </c>
      <c r="AD357" s="486">
        <f t="shared" si="82"/>
        <v>0</v>
      </c>
      <c r="AE357" s="486">
        <f t="shared" si="82"/>
        <v>0</v>
      </c>
      <c r="AF357" s="486">
        <f t="shared" si="82"/>
        <v>0</v>
      </c>
      <c r="AG357" s="486">
        <f t="shared" si="82"/>
        <v>2821.47</v>
      </c>
      <c r="AH357" s="488" t="b">
        <v>1</v>
      </c>
    </row>
    <row r="358" spans="1:34" x14ac:dyDescent="0.35">
      <c r="A358" s="482" t="s">
        <v>701</v>
      </c>
      <c r="B358" s="493" t="s">
        <v>504</v>
      </c>
      <c r="C358" s="493" t="s">
        <v>705</v>
      </c>
      <c r="D358" s="495">
        <v>0</v>
      </c>
      <c r="E358" s="495">
        <v>0</v>
      </c>
      <c r="F358" s="494">
        <v>2821.47</v>
      </c>
      <c r="G358" s="495">
        <v>0</v>
      </c>
      <c r="H358" s="495">
        <v>0</v>
      </c>
      <c r="I358" s="495">
        <v>0</v>
      </c>
      <c r="J358" s="495">
        <v>0</v>
      </c>
      <c r="K358" s="495">
        <v>0</v>
      </c>
      <c r="L358" s="495">
        <v>0</v>
      </c>
      <c r="M358" s="495">
        <v>0</v>
      </c>
      <c r="N358" s="495">
        <v>0</v>
      </c>
      <c r="O358" s="495">
        <v>0</v>
      </c>
      <c r="P358" s="495">
        <v>0</v>
      </c>
      <c r="Q358" s="495">
        <v>0</v>
      </c>
      <c r="R358" s="495">
        <v>0</v>
      </c>
      <c r="S358" s="495">
        <v>0</v>
      </c>
      <c r="T358" s="495">
        <v>0</v>
      </c>
      <c r="U358" s="495">
        <v>0</v>
      </c>
      <c r="V358" s="495">
        <v>0</v>
      </c>
      <c r="W358" s="495">
        <v>0</v>
      </c>
      <c r="X358" s="495">
        <v>0</v>
      </c>
      <c r="Y358" s="495">
        <v>0</v>
      </c>
      <c r="Z358" s="495">
        <v>0</v>
      </c>
      <c r="AA358" s="495">
        <v>0</v>
      </c>
      <c r="AB358" s="495">
        <v>0</v>
      </c>
      <c r="AC358" s="495">
        <v>0</v>
      </c>
      <c r="AD358" s="495">
        <v>0</v>
      </c>
      <c r="AE358" s="495">
        <f t="shared" si="71"/>
        <v>0</v>
      </c>
      <c r="AF358" s="495">
        <f t="shared" si="71"/>
        <v>0</v>
      </c>
      <c r="AG358" s="501">
        <f t="shared" si="71"/>
        <v>2821.47</v>
      </c>
    </row>
    <row r="359" spans="1:34" s="488" customFormat="1" x14ac:dyDescent="0.35">
      <c r="A359" s="484" t="s">
        <v>533</v>
      </c>
      <c r="B359" s="485" t="s">
        <v>504</v>
      </c>
      <c r="C359" s="485"/>
      <c r="D359" s="486">
        <f>SUM(D360)</f>
        <v>0</v>
      </c>
      <c r="E359" s="486">
        <f t="shared" ref="E359:AG359" si="83">SUM(E360)</f>
        <v>0</v>
      </c>
      <c r="F359" s="486">
        <f t="shared" si="83"/>
        <v>100</v>
      </c>
      <c r="G359" s="486">
        <f t="shared" si="83"/>
        <v>0</v>
      </c>
      <c r="H359" s="486">
        <f t="shared" si="83"/>
        <v>0</v>
      </c>
      <c r="I359" s="486">
        <f t="shared" si="83"/>
        <v>0</v>
      </c>
      <c r="J359" s="486">
        <f t="shared" si="83"/>
        <v>0</v>
      </c>
      <c r="K359" s="486">
        <f t="shared" si="83"/>
        <v>0</v>
      </c>
      <c r="L359" s="486">
        <f t="shared" si="83"/>
        <v>0</v>
      </c>
      <c r="M359" s="486">
        <f t="shared" si="83"/>
        <v>0</v>
      </c>
      <c r="N359" s="486">
        <f t="shared" si="83"/>
        <v>0</v>
      </c>
      <c r="O359" s="486">
        <f t="shared" si="83"/>
        <v>0</v>
      </c>
      <c r="P359" s="486">
        <f t="shared" si="83"/>
        <v>0</v>
      </c>
      <c r="Q359" s="486">
        <f t="shared" si="83"/>
        <v>0</v>
      </c>
      <c r="R359" s="486">
        <f t="shared" si="83"/>
        <v>0</v>
      </c>
      <c r="S359" s="486">
        <f t="shared" si="83"/>
        <v>0</v>
      </c>
      <c r="T359" s="486">
        <f t="shared" si="83"/>
        <v>0</v>
      </c>
      <c r="U359" s="486">
        <f t="shared" si="83"/>
        <v>0</v>
      </c>
      <c r="V359" s="486">
        <f t="shared" si="83"/>
        <v>0</v>
      </c>
      <c r="W359" s="486">
        <f t="shared" si="83"/>
        <v>0</v>
      </c>
      <c r="X359" s="486">
        <f t="shared" si="83"/>
        <v>0</v>
      </c>
      <c r="Y359" s="486">
        <f t="shared" si="83"/>
        <v>0</v>
      </c>
      <c r="Z359" s="486">
        <f t="shared" si="83"/>
        <v>0</v>
      </c>
      <c r="AA359" s="486">
        <f t="shared" si="83"/>
        <v>0</v>
      </c>
      <c r="AB359" s="486">
        <f t="shared" si="83"/>
        <v>0</v>
      </c>
      <c r="AC359" s="486">
        <f t="shared" si="83"/>
        <v>0</v>
      </c>
      <c r="AD359" s="486">
        <f t="shared" si="83"/>
        <v>0</v>
      </c>
      <c r="AE359" s="486">
        <f t="shared" si="83"/>
        <v>0</v>
      </c>
      <c r="AF359" s="486">
        <f t="shared" si="83"/>
        <v>0</v>
      </c>
      <c r="AG359" s="486">
        <f t="shared" si="83"/>
        <v>100</v>
      </c>
      <c r="AH359" s="488" t="b">
        <v>1</v>
      </c>
    </row>
    <row r="360" spans="1:34" x14ac:dyDescent="0.35">
      <c r="A360" s="482" t="s">
        <v>701</v>
      </c>
      <c r="B360" s="493" t="s">
        <v>504</v>
      </c>
      <c r="C360" s="493" t="s">
        <v>705</v>
      </c>
      <c r="D360" s="495">
        <v>0</v>
      </c>
      <c r="E360" s="495">
        <v>0</v>
      </c>
      <c r="F360" s="494">
        <v>100</v>
      </c>
      <c r="G360" s="495">
        <v>0</v>
      </c>
      <c r="H360" s="495">
        <v>0</v>
      </c>
      <c r="I360" s="495">
        <v>0</v>
      </c>
      <c r="J360" s="495">
        <v>0</v>
      </c>
      <c r="K360" s="495">
        <v>0</v>
      </c>
      <c r="L360" s="495">
        <v>0</v>
      </c>
      <c r="M360" s="495">
        <v>0</v>
      </c>
      <c r="N360" s="495">
        <v>0</v>
      </c>
      <c r="O360" s="495">
        <v>0</v>
      </c>
      <c r="P360" s="495">
        <v>0</v>
      </c>
      <c r="Q360" s="495">
        <v>0</v>
      </c>
      <c r="R360" s="495">
        <v>0</v>
      </c>
      <c r="S360" s="495">
        <v>0</v>
      </c>
      <c r="T360" s="495">
        <v>0</v>
      </c>
      <c r="U360" s="495">
        <v>0</v>
      </c>
      <c r="V360" s="495">
        <v>0</v>
      </c>
      <c r="W360" s="495">
        <v>0</v>
      </c>
      <c r="X360" s="495">
        <v>0</v>
      </c>
      <c r="Y360" s="495">
        <v>0</v>
      </c>
      <c r="Z360" s="495">
        <v>0</v>
      </c>
      <c r="AA360" s="495">
        <v>0</v>
      </c>
      <c r="AB360" s="495">
        <v>0</v>
      </c>
      <c r="AC360" s="495">
        <v>0</v>
      </c>
      <c r="AD360" s="495">
        <v>0</v>
      </c>
      <c r="AE360" s="495">
        <f t="shared" ref="AE360:AG360" si="84">SUM(A360,D360,G360,J360,M360,P360,S360,V360,Y360,AB360)</f>
        <v>0</v>
      </c>
      <c r="AF360" s="495">
        <f t="shared" si="84"/>
        <v>0</v>
      </c>
      <c r="AG360" s="501">
        <f t="shared" si="84"/>
        <v>100</v>
      </c>
    </row>
    <row r="361" spans="1:34" s="488" customFormat="1" x14ac:dyDescent="0.35">
      <c r="A361" s="484" t="s">
        <v>309</v>
      </c>
      <c r="B361" s="485" t="s">
        <v>503</v>
      </c>
      <c r="C361" s="485"/>
      <c r="D361" s="486">
        <f>SUM(D362)</f>
        <v>0</v>
      </c>
      <c r="E361" s="486">
        <f t="shared" ref="E361:AG361" si="85">SUM(E362)</f>
        <v>0</v>
      </c>
      <c r="F361" s="486">
        <f t="shared" si="85"/>
        <v>0</v>
      </c>
      <c r="G361" s="486">
        <f t="shared" si="85"/>
        <v>0</v>
      </c>
      <c r="H361" s="486">
        <f t="shared" si="85"/>
        <v>0</v>
      </c>
      <c r="I361" s="486">
        <f t="shared" si="85"/>
        <v>0</v>
      </c>
      <c r="J361" s="486">
        <f t="shared" si="85"/>
        <v>0</v>
      </c>
      <c r="K361" s="486">
        <f t="shared" si="85"/>
        <v>0</v>
      </c>
      <c r="L361" s="486">
        <f t="shared" si="85"/>
        <v>0</v>
      </c>
      <c r="M361" s="486">
        <f t="shared" si="85"/>
        <v>0</v>
      </c>
      <c r="N361" s="486">
        <f t="shared" si="85"/>
        <v>0</v>
      </c>
      <c r="O361" s="486">
        <f t="shared" si="85"/>
        <v>4940.99</v>
      </c>
      <c r="P361" s="486">
        <f t="shared" si="85"/>
        <v>0</v>
      </c>
      <c r="Q361" s="486">
        <f t="shared" si="85"/>
        <v>0</v>
      </c>
      <c r="R361" s="486">
        <f t="shared" si="85"/>
        <v>0</v>
      </c>
      <c r="S361" s="486">
        <f t="shared" si="85"/>
        <v>0</v>
      </c>
      <c r="T361" s="486">
        <f t="shared" si="85"/>
        <v>0</v>
      </c>
      <c r="U361" s="486">
        <f t="shared" si="85"/>
        <v>0</v>
      </c>
      <c r="V361" s="486">
        <f t="shared" si="85"/>
        <v>0</v>
      </c>
      <c r="W361" s="486">
        <f t="shared" si="85"/>
        <v>0</v>
      </c>
      <c r="X361" s="486">
        <f t="shared" si="85"/>
        <v>0</v>
      </c>
      <c r="Y361" s="486">
        <f t="shared" si="85"/>
        <v>0</v>
      </c>
      <c r="Z361" s="486">
        <f t="shared" si="85"/>
        <v>0</v>
      </c>
      <c r="AA361" s="486">
        <f t="shared" si="85"/>
        <v>0</v>
      </c>
      <c r="AB361" s="486">
        <f t="shared" si="85"/>
        <v>0</v>
      </c>
      <c r="AC361" s="486">
        <f t="shared" si="85"/>
        <v>0</v>
      </c>
      <c r="AD361" s="486">
        <f t="shared" si="85"/>
        <v>0</v>
      </c>
      <c r="AE361" s="486">
        <f t="shared" si="85"/>
        <v>0</v>
      </c>
      <c r="AF361" s="486">
        <f t="shared" si="85"/>
        <v>0</v>
      </c>
      <c r="AG361" s="486">
        <f t="shared" si="85"/>
        <v>4940.99</v>
      </c>
      <c r="AH361" s="488" t="b">
        <v>1</v>
      </c>
    </row>
    <row r="362" spans="1:34" x14ac:dyDescent="0.35">
      <c r="A362" s="482" t="s">
        <v>701</v>
      </c>
      <c r="B362" s="493" t="s">
        <v>503</v>
      </c>
      <c r="C362" s="493" t="s">
        <v>705</v>
      </c>
      <c r="D362" s="495">
        <v>0</v>
      </c>
      <c r="E362" s="495">
        <v>0</v>
      </c>
      <c r="F362" s="494">
        <v>0</v>
      </c>
      <c r="G362" s="495">
        <v>0</v>
      </c>
      <c r="H362" s="495">
        <v>0</v>
      </c>
      <c r="I362" s="495">
        <v>0</v>
      </c>
      <c r="J362" s="495">
        <v>0</v>
      </c>
      <c r="K362" s="495">
        <v>0</v>
      </c>
      <c r="L362" s="495">
        <v>0</v>
      </c>
      <c r="M362" s="495">
        <v>0</v>
      </c>
      <c r="N362" s="495">
        <v>0</v>
      </c>
      <c r="O362" s="494">
        <v>4940.99</v>
      </c>
      <c r="P362" s="495">
        <v>0</v>
      </c>
      <c r="Q362" s="495">
        <v>0</v>
      </c>
      <c r="R362" s="495">
        <v>0</v>
      </c>
      <c r="S362" s="495">
        <v>0</v>
      </c>
      <c r="T362" s="495">
        <v>0</v>
      </c>
      <c r="U362" s="495">
        <v>0</v>
      </c>
      <c r="V362" s="495">
        <v>0</v>
      </c>
      <c r="W362" s="495">
        <v>0</v>
      </c>
      <c r="X362" s="495">
        <v>0</v>
      </c>
      <c r="Y362" s="495">
        <v>0</v>
      </c>
      <c r="Z362" s="495">
        <v>0</v>
      </c>
      <c r="AA362" s="495">
        <v>0</v>
      </c>
      <c r="AB362" s="495">
        <v>0</v>
      </c>
      <c r="AC362" s="495">
        <v>0</v>
      </c>
      <c r="AD362" s="495">
        <v>0</v>
      </c>
      <c r="AE362" s="495">
        <f t="shared" ref="AE362:AG362" si="86">SUM(A362,D362,G362,J362,M362,P362,S362,V362,Y362,AB362)</f>
        <v>0</v>
      </c>
      <c r="AF362" s="495">
        <f t="shared" si="86"/>
        <v>0</v>
      </c>
      <c r="AG362" s="501">
        <f t="shared" si="86"/>
        <v>4940.99</v>
      </c>
    </row>
    <row r="363" spans="1:34" s="488" customFormat="1" ht="24" x14ac:dyDescent="0.35">
      <c r="A363" s="484" t="s">
        <v>308</v>
      </c>
      <c r="B363" s="485" t="s">
        <v>708</v>
      </c>
      <c r="C363" s="485"/>
      <c r="D363" s="486">
        <f>SUM(D364:D365)</f>
        <v>0</v>
      </c>
      <c r="E363" s="486">
        <f t="shared" ref="E363:AG363" si="87">SUM(E364:E365)</f>
        <v>0</v>
      </c>
      <c r="F363" s="486">
        <f t="shared" si="87"/>
        <v>43972.13</v>
      </c>
      <c r="G363" s="486">
        <f t="shared" si="87"/>
        <v>0</v>
      </c>
      <c r="H363" s="486">
        <f t="shared" si="87"/>
        <v>0</v>
      </c>
      <c r="I363" s="486">
        <f t="shared" si="87"/>
        <v>0</v>
      </c>
      <c r="J363" s="486">
        <f t="shared" si="87"/>
        <v>0</v>
      </c>
      <c r="K363" s="486">
        <f t="shared" si="87"/>
        <v>0</v>
      </c>
      <c r="L363" s="486">
        <f t="shared" si="87"/>
        <v>0</v>
      </c>
      <c r="M363" s="486">
        <f t="shared" si="87"/>
        <v>0</v>
      </c>
      <c r="N363" s="486">
        <f t="shared" si="87"/>
        <v>0</v>
      </c>
      <c r="O363" s="486">
        <f t="shared" si="87"/>
        <v>0</v>
      </c>
      <c r="P363" s="486">
        <f t="shared" si="87"/>
        <v>0</v>
      </c>
      <c r="Q363" s="486">
        <f t="shared" si="87"/>
        <v>0</v>
      </c>
      <c r="R363" s="486">
        <f t="shared" si="87"/>
        <v>33747.040000000001</v>
      </c>
      <c r="S363" s="486">
        <f t="shared" si="87"/>
        <v>0</v>
      </c>
      <c r="T363" s="486">
        <f t="shared" si="87"/>
        <v>0</v>
      </c>
      <c r="U363" s="486">
        <f t="shared" si="87"/>
        <v>0</v>
      </c>
      <c r="V363" s="486">
        <f t="shared" si="87"/>
        <v>0</v>
      </c>
      <c r="W363" s="486">
        <f t="shared" si="87"/>
        <v>0</v>
      </c>
      <c r="X363" s="486">
        <f t="shared" si="87"/>
        <v>0</v>
      </c>
      <c r="Y363" s="486">
        <f t="shared" si="87"/>
        <v>0</v>
      </c>
      <c r="Z363" s="486">
        <f t="shared" si="87"/>
        <v>0</v>
      </c>
      <c r="AA363" s="486">
        <f t="shared" si="87"/>
        <v>0</v>
      </c>
      <c r="AB363" s="486">
        <f t="shared" si="87"/>
        <v>0</v>
      </c>
      <c r="AC363" s="486">
        <f t="shared" si="87"/>
        <v>0</v>
      </c>
      <c r="AD363" s="486">
        <f t="shared" si="87"/>
        <v>0</v>
      </c>
      <c r="AE363" s="486">
        <f t="shared" si="87"/>
        <v>0</v>
      </c>
      <c r="AF363" s="486">
        <f t="shared" si="87"/>
        <v>0</v>
      </c>
      <c r="AG363" s="486">
        <f t="shared" si="87"/>
        <v>77719.17</v>
      </c>
      <c r="AH363" s="488" t="b">
        <v>1</v>
      </c>
    </row>
    <row r="364" spans="1:34" x14ac:dyDescent="0.35">
      <c r="A364" s="482" t="s">
        <v>701</v>
      </c>
      <c r="B364" s="493" t="s">
        <v>503</v>
      </c>
      <c r="C364" s="493" t="s">
        <v>705</v>
      </c>
      <c r="D364" s="495">
        <v>0</v>
      </c>
      <c r="E364" s="495">
        <v>0</v>
      </c>
      <c r="F364" s="494">
        <v>0</v>
      </c>
      <c r="G364" s="495">
        <v>0</v>
      </c>
      <c r="H364" s="495">
        <v>0</v>
      </c>
      <c r="I364" s="495">
        <v>0</v>
      </c>
      <c r="J364" s="495">
        <v>0</v>
      </c>
      <c r="K364" s="495">
        <v>0</v>
      </c>
      <c r="L364" s="495">
        <v>0</v>
      </c>
      <c r="M364" s="495">
        <v>0</v>
      </c>
      <c r="N364" s="495">
        <v>0</v>
      </c>
      <c r="O364" s="495">
        <v>0</v>
      </c>
      <c r="P364" s="495">
        <v>0</v>
      </c>
      <c r="Q364" s="495">
        <v>0</v>
      </c>
      <c r="R364" s="494">
        <v>33747.040000000001</v>
      </c>
      <c r="S364" s="495">
        <v>0</v>
      </c>
      <c r="T364" s="495">
        <v>0</v>
      </c>
      <c r="U364" s="495">
        <v>0</v>
      </c>
      <c r="V364" s="495">
        <v>0</v>
      </c>
      <c r="W364" s="495">
        <v>0</v>
      </c>
      <c r="X364" s="495">
        <v>0</v>
      </c>
      <c r="Y364" s="495">
        <v>0</v>
      </c>
      <c r="Z364" s="495">
        <v>0</v>
      </c>
      <c r="AA364" s="495">
        <v>0</v>
      </c>
      <c r="AB364" s="495">
        <v>0</v>
      </c>
      <c r="AC364" s="495">
        <v>0</v>
      </c>
      <c r="AD364" s="495">
        <v>0</v>
      </c>
      <c r="AE364" s="495">
        <f t="shared" ref="AE364:AG364" si="88">SUM(A364,D364,G364,J364,M364,P364,S364,V364,Y364,AB364)</f>
        <v>0</v>
      </c>
      <c r="AF364" s="495">
        <f t="shared" si="88"/>
        <v>0</v>
      </c>
      <c r="AG364" s="501">
        <f t="shared" si="88"/>
        <v>33747.040000000001</v>
      </c>
    </row>
    <row r="365" spans="1:34" x14ac:dyDescent="0.35">
      <c r="A365" s="482" t="s">
        <v>701</v>
      </c>
      <c r="B365" s="493" t="s">
        <v>504</v>
      </c>
      <c r="C365" s="493" t="s">
        <v>705</v>
      </c>
      <c r="D365" s="495">
        <v>0</v>
      </c>
      <c r="E365" s="495">
        <v>0</v>
      </c>
      <c r="F365" s="494">
        <v>43972.13</v>
      </c>
      <c r="G365" s="495">
        <v>0</v>
      </c>
      <c r="H365" s="495">
        <v>0</v>
      </c>
      <c r="I365" s="495">
        <v>0</v>
      </c>
      <c r="J365" s="495">
        <v>0</v>
      </c>
      <c r="K365" s="495">
        <v>0</v>
      </c>
      <c r="L365" s="495">
        <v>0</v>
      </c>
      <c r="M365" s="495">
        <v>0</v>
      </c>
      <c r="N365" s="495">
        <v>0</v>
      </c>
      <c r="O365" s="495">
        <v>0</v>
      </c>
      <c r="P365" s="495">
        <v>0</v>
      </c>
      <c r="Q365" s="495">
        <v>0</v>
      </c>
      <c r="R365" s="494">
        <v>0</v>
      </c>
      <c r="S365" s="495">
        <v>0</v>
      </c>
      <c r="T365" s="495">
        <v>0</v>
      </c>
      <c r="U365" s="495">
        <v>0</v>
      </c>
      <c r="V365" s="495">
        <v>0</v>
      </c>
      <c r="W365" s="495">
        <v>0</v>
      </c>
      <c r="X365" s="495">
        <v>0</v>
      </c>
      <c r="Y365" s="495">
        <v>0</v>
      </c>
      <c r="Z365" s="495">
        <v>0</v>
      </c>
      <c r="AA365" s="495">
        <v>0</v>
      </c>
      <c r="AB365" s="495">
        <v>0</v>
      </c>
      <c r="AC365" s="495">
        <v>0</v>
      </c>
      <c r="AD365" s="495">
        <v>0</v>
      </c>
      <c r="AE365" s="495">
        <f t="shared" si="71"/>
        <v>0</v>
      </c>
      <c r="AF365" s="495">
        <f t="shared" si="71"/>
        <v>0</v>
      </c>
      <c r="AG365" s="501">
        <f t="shared" si="71"/>
        <v>43972.13</v>
      </c>
    </row>
    <row r="366" spans="1:34" s="488" customFormat="1" x14ac:dyDescent="0.35">
      <c r="A366" s="484" t="s">
        <v>306</v>
      </c>
      <c r="B366" s="485" t="s">
        <v>504</v>
      </c>
      <c r="C366" s="485"/>
      <c r="D366" s="486">
        <f>SUM(D367)</f>
        <v>0</v>
      </c>
      <c r="E366" s="486">
        <f t="shared" ref="E366:AG366" si="89">SUM(E367)</f>
        <v>0</v>
      </c>
      <c r="F366" s="486">
        <f t="shared" si="89"/>
        <v>11</v>
      </c>
      <c r="G366" s="486">
        <f t="shared" si="89"/>
        <v>0</v>
      </c>
      <c r="H366" s="486">
        <f t="shared" si="89"/>
        <v>0</v>
      </c>
      <c r="I366" s="486">
        <f t="shared" si="89"/>
        <v>0</v>
      </c>
      <c r="J366" s="486">
        <f t="shared" si="89"/>
        <v>0</v>
      </c>
      <c r="K366" s="486">
        <f t="shared" si="89"/>
        <v>0</v>
      </c>
      <c r="L366" s="486">
        <f t="shared" si="89"/>
        <v>0</v>
      </c>
      <c r="M366" s="486">
        <f t="shared" si="89"/>
        <v>0</v>
      </c>
      <c r="N366" s="486">
        <f t="shared" si="89"/>
        <v>0</v>
      </c>
      <c r="O366" s="486">
        <f t="shared" si="89"/>
        <v>0</v>
      </c>
      <c r="P366" s="486">
        <f t="shared" si="89"/>
        <v>0</v>
      </c>
      <c r="Q366" s="486">
        <f t="shared" si="89"/>
        <v>0</v>
      </c>
      <c r="R366" s="486">
        <f t="shared" si="89"/>
        <v>0</v>
      </c>
      <c r="S366" s="486">
        <f t="shared" si="89"/>
        <v>0</v>
      </c>
      <c r="T366" s="486">
        <f t="shared" si="89"/>
        <v>0</v>
      </c>
      <c r="U366" s="486">
        <f t="shared" si="89"/>
        <v>0</v>
      </c>
      <c r="V366" s="486">
        <f t="shared" si="89"/>
        <v>0</v>
      </c>
      <c r="W366" s="486">
        <f t="shared" si="89"/>
        <v>0</v>
      </c>
      <c r="X366" s="486">
        <f t="shared" si="89"/>
        <v>0</v>
      </c>
      <c r="Y366" s="486">
        <f t="shared" si="89"/>
        <v>0</v>
      </c>
      <c r="Z366" s="486">
        <f t="shared" si="89"/>
        <v>0</v>
      </c>
      <c r="AA366" s="486">
        <f t="shared" si="89"/>
        <v>0</v>
      </c>
      <c r="AB366" s="486">
        <f t="shared" si="89"/>
        <v>0</v>
      </c>
      <c r="AC366" s="486">
        <f t="shared" si="89"/>
        <v>0</v>
      </c>
      <c r="AD366" s="486">
        <f t="shared" si="89"/>
        <v>0</v>
      </c>
      <c r="AE366" s="486">
        <f t="shared" si="89"/>
        <v>0</v>
      </c>
      <c r="AF366" s="486">
        <f t="shared" si="89"/>
        <v>0</v>
      </c>
      <c r="AG366" s="486">
        <f t="shared" si="89"/>
        <v>11</v>
      </c>
      <c r="AH366" s="488" t="b">
        <v>1</v>
      </c>
    </row>
    <row r="367" spans="1:34" x14ac:dyDescent="0.35">
      <c r="A367" s="482" t="s">
        <v>701</v>
      </c>
      <c r="B367" s="493" t="s">
        <v>504</v>
      </c>
      <c r="C367" s="493" t="s">
        <v>705</v>
      </c>
      <c r="D367" s="495">
        <v>0</v>
      </c>
      <c r="E367" s="495">
        <v>0</v>
      </c>
      <c r="F367" s="494">
        <v>11</v>
      </c>
      <c r="G367" s="495">
        <v>0</v>
      </c>
      <c r="H367" s="495">
        <v>0</v>
      </c>
      <c r="I367" s="495">
        <v>0</v>
      </c>
      <c r="J367" s="495">
        <v>0</v>
      </c>
      <c r="K367" s="495">
        <v>0</v>
      </c>
      <c r="L367" s="494">
        <v>0</v>
      </c>
      <c r="M367" s="495">
        <v>0</v>
      </c>
      <c r="N367" s="495">
        <v>0</v>
      </c>
      <c r="O367" s="495">
        <v>0</v>
      </c>
      <c r="P367" s="495">
        <v>0</v>
      </c>
      <c r="Q367" s="495">
        <v>0</v>
      </c>
      <c r="R367" s="495">
        <v>0</v>
      </c>
      <c r="S367" s="495">
        <v>0</v>
      </c>
      <c r="T367" s="495">
        <v>0</v>
      </c>
      <c r="U367" s="495">
        <v>0</v>
      </c>
      <c r="V367" s="495">
        <v>0</v>
      </c>
      <c r="W367" s="495">
        <v>0</v>
      </c>
      <c r="X367" s="495">
        <v>0</v>
      </c>
      <c r="Y367" s="495">
        <v>0</v>
      </c>
      <c r="Z367" s="495">
        <v>0</v>
      </c>
      <c r="AA367" s="495">
        <v>0</v>
      </c>
      <c r="AB367" s="495">
        <v>0</v>
      </c>
      <c r="AC367" s="495">
        <v>0</v>
      </c>
      <c r="AD367" s="495">
        <v>0</v>
      </c>
      <c r="AE367" s="495">
        <f t="shared" si="71"/>
        <v>0</v>
      </c>
      <c r="AF367" s="495">
        <f t="shared" si="71"/>
        <v>0</v>
      </c>
      <c r="AG367" s="501">
        <f t="shared" si="71"/>
        <v>11</v>
      </c>
    </row>
    <row r="368" spans="1:34" s="488" customFormat="1" ht="24" x14ac:dyDescent="0.35">
      <c r="A368" s="484" t="s">
        <v>296</v>
      </c>
      <c r="B368" s="485" t="s">
        <v>708</v>
      </c>
      <c r="C368" s="485"/>
      <c r="D368" s="486">
        <f>SUM(D369:D370)</f>
        <v>0</v>
      </c>
      <c r="E368" s="486">
        <f t="shared" ref="E368:AG368" si="90">SUM(E369:E370)</f>
        <v>0</v>
      </c>
      <c r="F368" s="486">
        <f t="shared" si="90"/>
        <v>341.09</v>
      </c>
      <c r="G368" s="486">
        <f t="shared" si="90"/>
        <v>0</v>
      </c>
      <c r="H368" s="486">
        <f t="shared" si="90"/>
        <v>0</v>
      </c>
      <c r="I368" s="486">
        <f t="shared" si="90"/>
        <v>0</v>
      </c>
      <c r="J368" s="486">
        <f t="shared" si="90"/>
        <v>0</v>
      </c>
      <c r="K368" s="486">
        <f t="shared" si="90"/>
        <v>0</v>
      </c>
      <c r="L368" s="486">
        <f t="shared" si="90"/>
        <v>0</v>
      </c>
      <c r="M368" s="486">
        <f t="shared" si="90"/>
        <v>0</v>
      </c>
      <c r="N368" s="486">
        <f t="shared" si="90"/>
        <v>0</v>
      </c>
      <c r="O368" s="486">
        <f t="shared" si="90"/>
        <v>0</v>
      </c>
      <c r="P368" s="486">
        <f t="shared" si="90"/>
        <v>0</v>
      </c>
      <c r="Q368" s="486">
        <f t="shared" si="90"/>
        <v>0</v>
      </c>
      <c r="R368" s="486">
        <f t="shared" si="90"/>
        <v>0</v>
      </c>
      <c r="S368" s="486">
        <f t="shared" si="90"/>
        <v>0</v>
      </c>
      <c r="T368" s="486">
        <f t="shared" si="90"/>
        <v>0</v>
      </c>
      <c r="U368" s="486">
        <f t="shared" si="90"/>
        <v>0</v>
      </c>
      <c r="V368" s="486">
        <f t="shared" si="90"/>
        <v>0</v>
      </c>
      <c r="W368" s="486">
        <f t="shared" si="90"/>
        <v>0</v>
      </c>
      <c r="X368" s="486">
        <f t="shared" si="90"/>
        <v>0</v>
      </c>
      <c r="Y368" s="486">
        <f t="shared" si="90"/>
        <v>0</v>
      </c>
      <c r="Z368" s="486">
        <f t="shared" si="90"/>
        <v>0</v>
      </c>
      <c r="AA368" s="486">
        <f t="shared" si="90"/>
        <v>0</v>
      </c>
      <c r="AB368" s="486">
        <f t="shared" si="90"/>
        <v>0</v>
      </c>
      <c r="AC368" s="486">
        <f t="shared" si="90"/>
        <v>0</v>
      </c>
      <c r="AD368" s="486">
        <f t="shared" si="90"/>
        <v>0</v>
      </c>
      <c r="AE368" s="486">
        <f t="shared" si="90"/>
        <v>0</v>
      </c>
      <c r="AF368" s="486">
        <f t="shared" si="90"/>
        <v>0</v>
      </c>
      <c r="AG368" s="486">
        <f t="shared" si="90"/>
        <v>341.09</v>
      </c>
      <c r="AH368" s="488" t="b">
        <v>1</v>
      </c>
    </row>
    <row r="369" spans="1:34" x14ac:dyDescent="0.35">
      <c r="A369" s="482" t="s">
        <v>701</v>
      </c>
      <c r="B369" s="493" t="s">
        <v>503</v>
      </c>
      <c r="C369" s="493" t="s">
        <v>705</v>
      </c>
      <c r="D369" s="495">
        <v>0</v>
      </c>
      <c r="E369" s="495">
        <v>0</v>
      </c>
      <c r="F369" s="494">
        <v>0</v>
      </c>
      <c r="G369" s="495">
        <v>0</v>
      </c>
      <c r="H369" s="495">
        <v>0</v>
      </c>
      <c r="I369" s="495">
        <v>0</v>
      </c>
      <c r="J369" s="495">
        <v>0</v>
      </c>
      <c r="K369" s="495">
        <v>0</v>
      </c>
      <c r="L369" s="494">
        <v>0</v>
      </c>
      <c r="M369" s="495">
        <v>0</v>
      </c>
      <c r="N369" s="495">
        <v>0</v>
      </c>
      <c r="O369" s="495">
        <v>0</v>
      </c>
      <c r="P369" s="495">
        <v>0</v>
      </c>
      <c r="Q369" s="495">
        <v>0</v>
      </c>
      <c r="R369" s="495">
        <v>0</v>
      </c>
      <c r="S369" s="495">
        <v>0</v>
      </c>
      <c r="T369" s="495">
        <v>0</v>
      </c>
      <c r="U369" s="495">
        <v>0</v>
      </c>
      <c r="V369" s="495">
        <v>0</v>
      </c>
      <c r="W369" s="495">
        <v>0</v>
      </c>
      <c r="X369" s="495">
        <v>0</v>
      </c>
      <c r="Y369" s="495">
        <v>0</v>
      </c>
      <c r="Z369" s="495">
        <v>0</v>
      </c>
      <c r="AA369" s="495">
        <v>0</v>
      </c>
      <c r="AB369" s="495">
        <v>0</v>
      </c>
      <c r="AC369" s="495">
        <v>0</v>
      </c>
      <c r="AD369" s="495">
        <v>0</v>
      </c>
      <c r="AE369" s="495">
        <f t="shared" ref="AE369:AG369" si="91">SUM(A369,D369,G369,J369,M369,P369,S369,V369,Y369,AB369)</f>
        <v>0</v>
      </c>
      <c r="AF369" s="495">
        <f t="shared" si="91"/>
        <v>0</v>
      </c>
      <c r="AG369" s="495">
        <f t="shared" si="91"/>
        <v>0</v>
      </c>
    </row>
    <row r="370" spans="1:34" x14ac:dyDescent="0.35">
      <c r="A370" s="482" t="s">
        <v>701</v>
      </c>
      <c r="B370" s="493" t="s">
        <v>504</v>
      </c>
      <c r="C370" s="493" t="s">
        <v>705</v>
      </c>
      <c r="D370" s="495">
        <v>0</v>
      </c>
      <c r="E370" s="495">
        <v>0</v>
      </c>
      <c r="F370" s="494">
        <v>341.09</v>
      </c>
      <c r="G370" s="495">
        <v>0</v>
      </c>
      <c r="H370" s="495">
        <v>0</v>
      </c>
      <c r="I370" s="495">
        <v>0</v>
      </c>
      <c r="J370" s="495">
        <v>0</v>
      </c>
      <c r="K370" s="495">
        <v>0</v>
      </c>
      <c r="L370" s="494">
        <v>0</v>
      </c>
      <c r="M370" s="495">
        <v>0</v>
      </c>
      <c r="N370" s="495">
        <v>0</v>
      </c>
      <c r="O370" s="495">
        <v>0</v>
      </c>
      <c r="P370" s="495">
        <v>0</v>
      </c>
      <c r="Q370" s="495">
        <v>0</v>
      </c>
      <c r="R370" s="495">
        <v>0</v>
      </c>
      <c r="S370" s="495">
        <v>0</v>
      </c>
      <c r="T370" s="495">
        <v>0</v>
      </c>
      <c r="U370" s="495">
        <v>0</v>
      </c>
      <c r="V370" s="495">
        <v>0</v>
      </c>
      <c r="W370" s="495">
        <v>0</v>
      </c>
      <c r="X370" s="495">
        <v>0</v>
      </c>
      <c r="Y370" s="495">
        <v>0</v>
      </c>
      <c r="Z370" s="495">
        <v>0</v>
      </c>
      <c r="AA370" s="495">
        <v>0</v>
      </c>
      <c r="AB370" s="495">
        <v>0</v>
      </c>
      <c r="AC370" s="495">
        <v>0</v>
      </c>
      <c r="AD370" s="495">
        <v>0</v>
      </c>
      <c r="AE370" s="495">
        <f t="shared" si="71"/>
        <v>0</v>
      </c>
      <c r="AF370" s="495">
        <f t="shared" si="71"/>
        <v>0</v>
      </c>
      <c r="AG370" s="501">
        <f t="shared" si="71"/>
        <v>341.09</v>
      </c>
    </row>
    <row r="371" spans="1:34" s="488" customFormat="1" ht="24" x14ac:dyDescent="0.35">
      <c r="A371" s="484" t="s">
        <v>295</v>
      </c>
      <c r="B371" s="485" t="s">
        <v>708</v>
      </c>
      <c r="C371" s="485"/>
      <c r="D371" s="486">
        <f>SUM(D372:D373)</f>
        <v>0</v>
      </c>
      <c r="E371" s="486">
        <f t="shared" ref="E371:AG371" si="92">SUM(E372:E373)</f>
        <v>0</v>
      </c>
      <c r="F371" s="486">
        <f t="shared" si="92"/>
        <v>539.54</v>
      </c>
      <c r="G371" s="486">
        <f t="shared" si="92"/>
        <v>0</v>
      </c>
      <c r="H371" s="486">
        <f t="shared" si="92"/>
        <v>0</v>
      </c>
      <c r="I371" s="486">
        <f t="shared" si="92"/>
        <v>0</v>
      </c>
      <c r="J371" s="486">
        <f t="shared" si="92"/>
        <v>0</v>
      </c>
      <c r="K371" s="486">
        <f t="shared" si="92"/>
        <v>0</v>
      </c>
      <c r="L371" s="486">
        <f t="shared" si="92"/>
        <v>0</v>
      </c>
      <c r="M371" s="486">
        <f t="shared" si="92"/>
        <v>0</v>
      </c>
      <c r="N371" s="486">
        <f t="shared" si="92"/>
        <v>0</v>
      </c>
      <c r="O371" s="486">
        <f t="shared" si="92"/>
        <v>0</v>
      </c>
      <c r="P371" s="486">
        <f t="shared" si="92"/>
        <v>0</v>
      </c>
      <c r="Q371" s="486">
        <f t="shared" si="92"/>
        <v>0</v>
      </c>
      <c r="R371" s="486">
        <f t="shared" si="92"/>
        <v>0</v>
      </c>
      <c r="S371" s="486">
        <f t="shared" si="92"/>
        <v>0</v>
      </c>
      <c r="T371" s="486">
        <f t="shared" si="92"/>
        <v>0</v>
      </c>
      <c r="U371" s="486">
        <f t="shared" si="92"/>
        <v>0</v>
      </c>
      <c r="V371" s="486">
        <f t="shared" si="92"/>
        <v>0</v>
      </c>
      <c r="W371" s="486">
        <f t="shared" si="92"/>
        <v>0</v>
      </c>
      <c r="X371" s="486">
        <f t="shared" si="92"/>
        <v>0</v>
      </c>
      <c r="Y371" s="486">
        <f t="shared" si="92"/>
        <v>0</v>
      </c>
      <c r="Z371" s="486">
        <f t="shared" si="92"/>
        <v>0</v>
      </c>
      <c r="AA371" s="486">
        <f t="shared" si="92"/>
        <v>0</v>
      </c>
      <c r="AB371" s="486">
        <f t="shared" si="92"/>
        <v>0</v>
      </c>
      <c r="AC371" s="486">
        <f t="shared" si="92"/>
        <v>0</v>
      </c>
      <c r="AD371" s="486">
        <f t="shared" si="92"/>
        <v>0</v>
      </c>
      <c r="AE371" s="486">
        <f t="shared" si="92"/>
        <v>0</v>
      </c>
      <c r="AF371" s="486">
        <f t="shared" si="92"/>
        <v>0</v>
      </c>
      <c r="AG371" s="486">
        <f t="shared" si="92"/>
        <v>539.54</v>
      </c>
      <c r="AH371" s="488" t="b">
        <v>1</v>
      </c>
    </row>
    <row r="372" spans="1:34" x14ac:dyDescent="0.35">
      <c r="A372" s="482" t="s">
        <v>701</v>
      </c>
      <c r="B372" s="493" t="s">
        <v>503</v>
      </c>
      <c r="C372" s="493" t="s">
        <v>705</v>
      </c>
      <c r="D372" s="495">
        <v>0</v>
      </c>
      <c r="E372" s="495">
        <v>0</v>
      </c>
      <c r="F372" s="494">
        <v>0</v>
      </c>
      <c r="G372" s="495">
        <v>0</v>
      </c>
      <c r="H372" s="495">
        <v>0</v>
      </c>
      <c r="I372" s="495">
        <v>0</v>
      </c>
      <c r="J372" s="495">
        <v>0</v>
      </c>
      <c r="K372" s="495">
        <v>0</v>
      </c>
      <c r="L372" s="494">
        <v>0</v>
      </c>
      <c r="M372" s="495">
        <v>0</v>
      </c>
      <c r="N372" s="495">
        <v>0</v>
      </c>
      <c r="O372" s="495">
        <v>0</v>
      </c>
      <c r="P372" s="495">
        <v>0</v>
      </c>
      <c r="Q372" s="495">
        <v>0</v>
      </c>
      <c r="R372" s="495">
        <v>0</v>
      </c>
      <c r="S372" s="495">
        <v>0</v>
      </c>
      <c r="T372" s="495">
        <v>0</v>
      </c>
      <c r="U372" s="495">
        <v>0</v>
      </c>
      <c r="V372" s="495">
        <v>0</v>
      </c>
      <c r="W372" s="495">
        <v>0</v>
      </c>
      <c r="X372" s="495">
        <v>0</v>
      </c>
      <c r="Y372" s="495">
        <v>0</v>
      </c>
      <c r="Z372" s="495">
        <v>0</v>
      </c>
      <c r="AA372" s="495">
        <v>0</v>
      </c>
      <c r="AB372" s="495">
        <v>0</v>
      </c>
      <c r="AC372" s="495">
        <v>0</v>
      </c>
      <c r="AD372" s="495">
        <v>0</v>
      </c>
      <c r="AE372" s="495">
        <f t="shared" ref="AE372:AG372" si="93">SUM(A372,D372,G372,J372,M372,P372,S372,V372,Y372,AB372)</f>
        <v>0</v>
      </c>
      <c r="AF372" s="495">
        <f t="shared" si="93"/>
        <v>0</v>
      </c>
      <c r="AG372" s="495">
        <f t="shared" si="93"/>
        <v>0</v>
      </c>
    </row>
    <row r="373" spans="1:34" x14ac:dyDescent="0.35">
      <c r="A373" s="482" t="s">
        <v>701</v>
      </c>
      <c r="B373" s="493" t="s">
        <v>504</v>
      </c>
      <c r="C373" s="493" t="s">
        <v>705</v>
      </c>
      <c r="D373" s="495">
        <v>0</v>
      </c>
      <c r="E373" s="495">
        <v>0</v>
      </c>
      <c r="F373" s="494">
        <v>539.54</v>
      </c>
      <c r="G373" s="495">
        <v>0</v>
      </c>
      <c r="H373" s="495">
        <v>0</v>
      </c>
      <c r="I373" s="495">
        <v>0</v>
      </c>
      <c r="J373" s="495">
        <v>0</v>
      </c>
      <c r="K373" s="495">
        <v>0</v>
      </c>
      <c r="L373" s="494">
        <v>0</v>
      </c>
      <c r="M373" s="495">
        <v>0</v>
      </c>
      <c r="N373" s="495">
        <v>0</v>
      </c>
      <c r="O373" s="495">
        <v>0</v>
      </c>
      <c r="P373" s="495">
        <v>0</v>
      </c>
      <c r="Q373" s="495">
        <v>0</v>
      </c>
      <c r="R373" s="495">
        <v>0</v>
      </c>
      <c r="S373" s="495">
        <v>0</v>
      </c>
      <c r="T373" s="495">
        <v>0</v>
      </c>
      <c r="U373" s="495">
        <v>0</v>
      </c>
      <c r="V373" s="495">
        <v>0</v>
      </c>
      <c r="W373" s="495">
        <v>0</v>
      </c>
      <c r="X373" s="495">
        <v>0</v>
      </c>
      <c r="Y373" s="495">
        <v>0</v>
      </c>
      <c r="Z373" s="495">
        <v>0</v>
      </c>
      <c r="AA373" s="495">
        <v>0</v>
      </c>
      <c r="AB373" s="495">
        <v>0</v>
      </c>
      <c r="AC373" s="495">
        <v>0</v>
      </c>
      <c r="AD373" s="495">
        <v>0</v>
      </c>
      <c r="AE373" s="495">
        <f t="shared" si="71"/>
        <v>0</v>
      </c>
      <c r="AF373" s="495">
        <f t="shared" si="71"/>
        <v>0</v>
      </c>
      <c r="AG373" s="501">
        <f t="shared" si="71"/>
        <v>539.54</v>
      </c>
    </row>
    <row r="374" spans="1:34" s="488" customFormat="1" x14ac:dyDescent="0.35">
      <c r="A374" s="484" t="s">
        <v>289</v>
      </c>
      <c r="B374" s="485" t="s">
        <v>504</v>
      </c>
      <c r="C374" s="485"/>
      <c r="D374" s="486">
        <f>SUM(D375)</f>
        <v>0</v>
      </c>
      <c r="E374" s="486">
        <f t="shared" ref="E374:AG374" si="94">SUM(E375)</f>
        <v>0</v>
      </c>
      <c r="F374" s="486">
        <f t="shared" si="94"/>
        <v>16717.43</v>
      </c>
      <c r="G374" s="486">
        <f t="shared" si="94"/>
        <v>0</v>
      </c>
      <c r="H374" s="486">
        <f t="shared" si="94"/>
        <v>0</v>
      </c>
      <c r="I374" s="486">
        <f t="shared" si="94"/>
        <v>0</v>
      </c>
      <c r="J374" s="486">
        <f t="shared" si="94"/>
        <v>0</v>
      </c>
      <c r="K374" s="486">
        <f t="shared" si="94"/>
        <v>0</v>
      </c>
      <c r="L374" s="486">
        <f t="shared" si="94"/>
        <v>0</v>
      </c>
      <c r="M374" s="486">
        <f t="shared" si="94"/>
        <v>0</v>
      </c>
      <c r="N374" s="486">
        <f t="shared" si="94"/>
        <v>0</v>
      </c>
      <c r="O374" s="486">
        <f t="shared" si="94"/>
        <v>0</v>
      </c>
      <c r="P374" s="486">
        <f t="shared" si="94"/>
        <v>0</v>
      </c>
      <c r="Q374" s="486">
        <f t="shared" si="94"/>
        <v>0</v>
      </c>
      <c r="R374" s="486">
        <f t="shared" si="94"/>
        <v>0</v>
      </c>
      <c r="S374" s="486">
        <f t="shared" si="94"/>
        <v>0</v>
      </c>
      <c r="T374" s="486">
        <f t="shared" si="94"/>
        <v>0</v>
      </c>
      <c r="U374" s="486">
        <f t="shared" si="94"/>
        <v>0</v>
      </c>
      <c r="V374" s="486">
        <f t="shared" si="94"/>
        <v>0</v>
      </c>
      <c r="W374" s="486">
        <f t="shared" si="94"/>
        <v>0</v>
      </c>
      <c r="X374" s="486">
        <f t="shared" si="94"/>
        <v>0</v>
      </c>
      <c r="Y374" s="486">
        <f t="shared" si="94"/>
        <v>0</v>
      </c>
      <c r="Z374" s="486">
        <f t="shared" si="94"/>
        <v>0</v>
      </c>
      <c r="AA374" s="486">
        <f t="shared" si="94"/>
        <v>0</v>
      </c>
      <c r="AB374" s="486">
        <f t="shared" si="94"/>
        <v>0</v>
      </c>
      <c r="AC374" s="486">
        <f t="shared" si="94"/>
        <v>0</v>
      </c>
      <c r="AD374" s="486">
        <f t="shared" si="94"/>
        <v>0</v>
      </c>
      <c r="AE374" s="486">
        <f t="shared" si="94"/>
        <v>0</v>
      </c>
      <c r="AF374" s="486">
        <f t="shared" si="94"/>
        <v>0</v>
      </c>
      <c r="AG374" s="486">
        <f t="shared" si="94"/>
        <v>16717.43</v>
      </c>
      <c r="AH374" s="488" t="b">
        <v>1</v>
      </c>
    </row>
    <row r="375" spans="1:34" x14ac:dyDescent="0.35">
      <c r="A375" s="482" t="s">
        <v>701</v>
      </c>
      <c r="B375" s="493" t="s">
        <v>504</v>
      </c>
      <c r="C375" s="493" t="s">
        <v>705</v>
      </c>
      <c r="D375" s="495">
        <v>0</v>
      </c>
      <c r="E375" s="495">
        <v>0</v>
      </c>
      <c r="F375" s="494">
        <v>16717.43</v>
      </c>
      <c r="G375" s="495">
        <v>0</v>
      </c>
      <c r="H375" s="495">
        <v>0</v>
      </c>
      <c r="I375" s="495">
        <v>0</v>
      </c>
      <c r="J375" s="495">
        <v>0</v>
      </c>
      <c r="K375" s="495">
        <v>0</v>
      </c>
      <c r="L375" s="495">
        <v>0</v>
      </c>
      <c r="M375" s="495">
        <v>0</v>
      </c>
      <c r="N375" s="495">
        <v>0</v>
      </c>
      <c r="O375" s="495">
        <v>0</v>
      </c>
      <c r="P375" s="495">
        <v>0</v>
      </c>
      <c r="Q375" s="495">
        <v>0</v>
      </c>
      <c r="R375" s="495">
        <v>0</v>
      </c>
      <c r="S375" s="495">
        <v>0</v>
      </c>
      <c r="T375" s="495">
        <v>0</v>
      </c>
      <c r="U375" s="495">
        <v>0</v>
      </c>
      <c r="V375" s="495">
        <v>0</v>
      </c>
      <c r="W375" s="495">
        <v>0</v>
      </c>
      <c r="X375" s="495">
        <v>0</v>
      </c>
      <c r="Y375" s="495">
        <v>0</v>
      </c>
      <c r="Z375" s="495">
        <v>0</v>
      </c>
      <c r="AA375" s="495">
        <v>0</v>
      </c>
      <c r="AB375" s="495">
        <v>0</v>
      </c>
      <c r="AC375" s="495">
        <v>0</v>
      </c>
      <c r="AD375" s="495">
        <v>0</v>
      </c>
      <c r="AE375" s="495">
        <f t="shared" si="71"/>
        <v>0</v>
      </c>
      <c r="AF375" s="495">
        <f t="shared" si="71"/>
        <v>0</v>
      </c>
      <c r="AG375" s="501">
        <f t="shared" si="71"/>
        <v>16717.43</v>
      </c>
    </row>
    <row r="376" spans="1:34" s="488" customFormat="1" ht="24" x14ac:dyDescent="0.35">
      <c r="A376" s="484" t="s">
        <v>288</v>
      </c>
      <c r="B376" s="485" t="s">
        <v>504</v>
      </c>
      <c r="C376" s="485"/>
      <c r="D376" s="486">
        <f>SUM(D377)</f>
        <v>0</v>
      </c>
      <c r="E376" s="486">
        <f t="shared" ref="E376:AG376" si="95">SUM(E377)</f>
        <v>0</v>
      </c>
      <c r="F376" s="486">
        <f t="shared" si="95"/>
        <v>14187</v>
      </c>
      <c r="G376" s="486">
        <f t="shared" si="95"/>
        <v>0</v>
      </c>
      <c r="H376" s="486">
        <f t="shared" si="95"/>
        <v>0</v>
      </c>
      <c r="I376" s="486">
        <f t="shared" si="95"/>
        <v>0</v>
      </c>
      <c r="J376" s="486">
        <f t="shared" si="95"/>
        <v>0</v>
      </c>
      <c r="K376" s="486">
        <f t="shared" si="95"/>
        <v>0</v>
      </c>
      <c r="L376" s="486">
        <f t="shared" si="95"/>
        <v>0</v>
      </c>
      <c r="M376" s="486">
        <f t="shared" si="95"/>
        <v>0</v>
      </c>
      <c r="N376" s="486">
        <f t="shared" si="95"/>
        <v>0</v>
      </c>
      <c r="O376" s="486">
        <f t="shared" si="95"/>
        <v>0</v>
      </c>
      <c r="P376" s="486">
        <f t="shared" si="95"/>
        <v>0</v>
      </c>
      <c r="Q376" s="486">
        <f t="shared" si="95"/>
        <v>0</v>
      </c>
      <c r="R376" s="486">
        <f t="shared" si="95"/>
        <v>0</v>
      </c>
      <c r="S376" s="486">
        <f t="shared" si="95"/>
        <v>0</v>
      </c>
      <c r="T376" s="486">
        <f t="shared" si="95"/>
        <v>0</v>
      </c>
      <c r="U376" s="486">
        <f t="shared" si="95"/>
        <v>0</v>
      </c>
      <c r="V376" s="486">
        <f t="shared" si="95"/>
        <v>0</v>
      </c>
      <c r="W376" s="486">
        <f t="shared" si="95"/>
        <v>0</v>
      </c>
      <c r="X376" s="486">
        <f t="shared" si="95"/>
        <v>0</v>
      </c>
      <c r="Y376" s="486">
        <f t="shared" si="95"/>
        <v>0</v>
      </c>
      <c r="Z376" s="486">
        <f t="shared" si="95"/>
        <v>0</v>
      </c>
      <c r="AA376" s="486">
        <f t="shared" si="95"/>
        <v>0</v>
      </c>
      <c r="AB376" s="486">
        <f t="shared" si="95"/>
        <v>0</v>
      </c>
      <c r="AC376" s="486">
        <f t="shared" si="95"/>
        <v>0</v>
      </c>
      <c r="AD376" s="486">
        <f t="shared" si="95"/>
        <v>0</v>
      </c>
      <c r="AE376" s="486">
        <f t="shared" si="95"/>
        <v>0</v>
      </c>
      <c r="AF376" s="486">
        <f t="shared" si="95"/>
        <v>0</v>
      </c>
      <c r="AG376" s="486">
        <f t="shared" si="95"/>
        <v>14187</v>
      </c>
      <c r="AH376" s="488" t="b">
        <v>1</v>
      </c>
    </row>
    <row r="377" spans="1:34" x14ac:dyDescent="0.35">
      <c r="A377" s="482" t="s">
        <v>701</v>
      </c>
      <c r="B377" s="493" t="s">
        <v>504</v>
      </c>
      <c r="C377" s="493" t="s">
        <v>705</v>
      </c>
      <c r="D377" s="495">
        <v>0</v>
      </c>
      <c r="E377" s="495">
        <v>0</v>
      </c>
      <c r="F377" s="494">
        <v>14187</v>
      </c>
      <c r="G377" s="495">
        <v>0</v>
      </c>
      <c r="H377" s="495">
        <v>0</v>
      </c>
      <c r="I377" s="495">
        <v>0</v>
      </c>
      <c r="J377" s="495">
        <v>0</v>
      </c>
      <c r="K377" s="495">
        <v>0</v>
      </c>
      <c r="L377" s="495">
        <v>0</v>
      </c>
      <c r="M377" s="495">
        <v>0</v>
      </c>
      <c r="N377" s="495">
        <v>0</v>
      </c>
      <c r="O377" s="495">
        <v>0</v>
      </c>
      <c r="P377" s="495">
        <v>0</v>
      </c>
      <c r="Q377" s="495">
        <v>0</v>
      </c>
      <c r="R377" s="495">
        <v>0</v>
      </c>
      <c r="S377" s="495">
        <v>0</v>
      </c>
      <c r="T377" s="495">
        <v>0</v>
      </c>
      <c r="U377" s="495">
        <v>0</v>
      </c>
      <c r="V377" s="495">
        <v>0</v>
      </c>
      <c r="W377" s="495">
        <v>0</v>
      </c>
      <c r="X377" s="495">
        <v>0</v>
      </c>
      <c r="Y377" s="495">
        <v>0</v>
      </c>
      <c r="Z377" s="495">
        <v>0</v>
      </c>
      <c r="AA377" s="495">
        <v>0</v>
      </c>
      <c r="AB377" s="495">
        <v>0</v>
      </c>
      <c r="AC377" s="495">
        <v>0</v>
      </c>
      <c r="AD377" s="495">
        <v>0</v>
      </c>
      <c r="AE377" s="495">
        <f t="shared" si="71"/>
        <v>0</v>
      </c>
      <c r="AF377" s="495">
        <f t="shared" si="71"/>
        <v>0</v>
      </c>
      <c r="AG377" s="501">
        <f t="shared" si="71"/>
        <v>14187</v>
      </c>
    </row>
    <row r="378" spans="1:34" s="488" customFormat="1" ht="24" x14ac:dyDescent="0.35">
      <c r="A378" s="489" t="s">
        <v>321</v>
      </c>
      <c r="B378" s="490" t="s">
        <v>504</v>
      </c>
      <c r="C378" s="490"/>
      <c r="D378" s="491">
        <f>SUM(D379:D380)</f>
        <v>0</v>
      </c>
      <c r="E378" s="491">
        <f t="shared" ref="E378:AG378" si="96">SUM(E379:E380)</f>
        <v>0</v>
      </c>
      <c r="F378" s="492">
        <f t="shared" si="96"/>
        <v>-23.61</v>
      </c>
      <c r="G378" s="491">
        <f t="shared" si="96"/>
        <v>0</v>
      </c>
      <c r="H378" s="491">
        <f t="shared" si="96"/>
        <v>0</v>
      </c>
      <c r="I378" s="491">
        <f t="shared" si="96"/>
        <v>0</v>
      </c>
      <c r="J378" s="491">
        <f t="shared" si="96"/>
        <v>0</v>
      </c>
      <c r="K378" s="491">
        <f t="shared" si="96"/>
        <v>0</v>
      </c>
      <c r="L378" s="491">
        <f t="shared" si="96"/>
        <v>0</v>
      </c>
      <c r="M378" s="491">
        <f t="shared" si="96"/>
        <v>0</v>
      </c>
      <c r="N378" s="491">
        <f t="shared" si="96"/>
        <v>0</v>
      </c>
      <c r="O378" s="491">
        <f t="shared" si="96"/>
        <v>0</v>
      </c>
      <c r="P378" s="491">
        <f t="shared" si="96"/>
        <v>0</v>
      </c>
      <c r="Q378" s="491">
        <f t="shared" si="96"/>
        <v>0</v>
      </c>
      <c r="R378" s="492">
        <f t="shared" si="96"/>
        <v>-6266.18</v>
      </c>
      <c r="S378" s="491">
        <f t="shared" si="96"/>
        <v>0</v>
      </c>
      <c r="T378" s="491">
        <f t="shared" si="96"/>
        <v>0</v>
      </c>
      <c r="U378" s="491">
        <f t="shared" si="96"/>
        <v>0</v>
      </c>
      <c r="V378" s="491">
        <f t="shared" si="96"/>
        <v>0</v>
      </c>
      <c r="W378" s="491">
        <f t="shared" si="96"/>
        <v>0</v>
      </c>
      <c r="X378" s="491">
        <f t="shared" si="96"/>
        <v>0</v>
      </c>
      <c r="Y378" s="491">
        <f t="shared" si="96"/>
        <v>0</v>
      </c>
      <c r="Z378" s="491">
        <f t="shared" si="96"/>
        <v>0</v>
      </c>
      <c r="AA378" s="491">
        <f t="shared" si="96"/>
        <v>0</v>
      </c>
      <c r="AB378" s="491">
        <f t="shared" si="96"/>
        <v>0</v>
      </c>
      <c r="AC378" s="491">
        <f t="shared" si="96"/>
        <v>0</v>
      </c>
      <c r="AD378" s="491">
        <f t="shared" si="96"/>
        <v>0</v>
      </c>
      <c r="AE378" s="491">
        <f t="shared" si="96"/>
        <v>0</v>
      </c>
      <c r="AF378" s="491">
        <f t="shared" si="96"/>
        <v>0</v>
      </c>
      <c r="AG378" s="492">
        <f t="shared" si="96"/>
        <v>-6289.79</v>
      </c>
      <c r="AH378" s="506" t="b">
        <v>1</v>
      </c>
    </row>
    <row r="379" spans="1:34" x14ac:dyDescent="0.35">
      <c r="A379" s="482" t="s">
        <v>701</v>
      </c>
      <c r="B379" s="493" t="s">
        <v>504</v>
      </c>
      <c r="C379" s="493" t="s">
        <v>705</v>
      </c>
      <c r="D379" s="495">
        <v>0</v>
      </c>
      <c r="E379" s="495">
        <v>0</v>
      </c>
      <c r="F379" s="501">
        <v>-23.61</v>
      </c>
      <c r="G379" s="495">
        <v>0</v>
      </c>
      <c r="H379" s="495">
        <v>0</v>
      </c>
      <c r="I379" s="495">
        <v>0</v>
      </c>
      <c r="J379" s="495">
        <v>0</v>
      </c>
      <c r="K379" s="495">
        <v>0</v>
      </c>
      <c r="L379" s="495">
        <v>0</v>
      </c>
      <c r="M379" s="495">
        <v>0</v>
      </c>
      <c r="N379" s="495">
        <v>0</v>
      </c>
      <c r="O379" s="495">
        <v>0</v>
      </c>
      <c r="P379" s="495">
        <v>0</v>
      </c>
      <c r="Q379" s="495">
        <v>0</v>
      </c>
      <c r="R379" s="501">
        <v>-6095.1</v>
      </c>
      <c r="S379" s="495">
        <v>0</v>
      </c>
      <c r="T379" s="495">
        <v>0</v>
      </c>
      <c r="U379" s="495">
        <v>0</v>
      </c>
      <c r="V379" s="495">
        <v>0</v>
      </c>
      <c r="W379" s="495">
        <v>0</v>
      </c>
      <c r="X379" s="495">
        <v>0</v>
      </c>
      <c r="Y379" s="495">
        <v>0</v>
      </c>
      <c r="Z379" s="495">
        <v>0</v>
      </c>
      <c r="AA379" s="495">
        <v>0</v>
      </c>
      <c r="AB379" s="495">
        <v>0</v>
      </c>
      <c r="AC379" s="495">
        <v>0</v>
      </c>
      <c r="AD379" s="495">
        <v>0</v>
      </c>
      <c r="AE379" s="495">
        <f t="shared" si="71"/>
        <v>0</v>
      </c>
      <c r="AF379" s="495">
        <f t="shared" si="71"/>
        <v>0</v>
      </c>
      <c r="AG379" s="501">
        <f t="shared" si="71"/>
        <v>-6118.71</v>
      </c>
    </row>
    <row r="380" spans="1:34" x14ac:dyDescent="0.35">
      <c r="A380" s="482" t="s">
        <v>701</v>
      </c>
      <c r="B380" s="493" t="s">
        <v>503</v>
      </c>
      <c r="C380" s="493" t="s">
        <v>705</v>
      </c>
      <c r="D380" s="495">
        <v>0</v>
      </c>
      <c r="E380" s="495">
        <v>0</v>
      </c>
      <c r="F380" s="495">
        <v>0</v>
      </c>
      <c r="G380" s="495">
        <v>0</v>
      </c>
      <c r="H380" s="495">
        <v>0</v>
      </c>
      <c r="I380" s="495">
        <v>0</v>
      </c>
      <c r="J380" s="495">
        <v>0</v>
      </c>
      <c r="K380" s="495">
        <v>0</v>
      </c>
      <c r="L380" s="495">
        <v>0</v>
      </c>
      <c r="M380" s="495">
        <v>0</v>
      </c>
      <c r="N380" s="495">
        <v>0</v>
      </c>
      <c r="O380" s="495">
        <v>0</v>
      </c>
      <c r="P380" s="495">
        <v>0</v>
      </c>
      <c r="Q380" s="495">
        <v>0</v>
      </c>
      <c r="R380" s="501">
        <v>-171.08</v>
      </c>
      <c r="S380" s="495">
        <v>0</v>
      </c>
      <c r="T380" s="495">
        <v>0</v>
      </c>
      <c r="U380" s="495">
        <v>0</v>
      </c>
      <c r="V380" s="495">
        <v>0</v>
      </c>
      <c r="W380" s="495">
        <v>0</v>
      </c>
      <c r="X380" s="495">
        <v>0</v>
      </c>
      <c r="Y380" s="495">
        <v>0</v>
      </c>
      <c r="Z380" s="495">
        <v>0</v>
      </c>
      <c r="AA380" s="495">
        <v>0</v>
      </c>
      <c r="AB380" s="495">
        <v>0</v>
      </c>
      <c r="AC380" s="495">
        <v>0</v>
      </c>
      <c r="AD380" s="495">
        <v>0</v>
      </c>
      <c r="AE380" s="495">
        <f t="shared" si="71"/>
        <v>0</v>
      </c>
      <c r="AF380" s="495">
        <f t="shared" si="71"/>
        <v>0</v>
      </c>
      <c r="AG380" s="501">
        <f t="shared" si="71"/>
        <v>-171.08</v>
      </c>
    </row>
    <row r="381" spans="1:34" s="488" customFormat="1" ht="24" x14ac:dyDescent="0.35">
      <c r="A381" s="497" t="s">
        <v>315</v>
      </c>
      <c r="B381" s="498" t="s">
        <v>504</v>
      </c>
      <c r="C381" s="498"/>
      <c r="D381" s="500">
        <f>SUM(D382)</f>
        <v>0</v>
      </c>
      <c r="E381" s="500">
        <f t="shared" ref="E381:AG381" si="97">SUM(E382)</f>
        <v>0</v>
      </c>
      <c r="F381" s="499">
        <f t="shared" si="97"/>
        <v>-83628.649999999994</v>
      </c>
      <c r="G381" s="500">
        <f t="shared" si="97"/>
        <v>0</v>
      </c>
      <c r="H381" s="500">
        <f t="shared" si="97"/>
        <v>0</v>
      </c>
      <c r="I381" s="500">
        <f t="shared" si="97"/>
        <v>0</v>
      </c>
      <c r="J381" s="500">
        <f t="shared" si="97"/>
        <v>0</v>
      </c>
      <c r="K381" s="500">
        <f t="shared" si="97"/>
        <v>0</v>
      </c>
      <c r="L381" s="500">
        <f t="shared" si="97"/>
        <v>0</v>
      </c>
      <c r="M381" s="500">
        <f t="shared" si="97"/>
        <v>0</v>
      </c>
      <c r="N381" s="500">
        <f t="shared" si="97"/>
        <v>0</v>
      </c>
      <c r="O381" s="500">
        <f t="shared" si="97"/>
        <v>0</v>
      </c>
      <c r="P381" s="500">
        <f t="shared" si="97"/>
        <v>0</v>
      </c>
      <c r="Q381" s="500">
        <f t="shared" si="97"/>
        <v>0</v>
      </c>
      <c r="R381" s="500">
        <f t="shared" si="97"/>
        <v>0</v>
      </c>
      <c r="S381" s="500">
        <f t="shared" si="97"/>
        <v>0</v>
      </c>
      <c r="T381" s="500">
        <f t="shared" si="97"/>
        <v>0</v>
      </c>
      <c r="U381" s="500">
        <f t="shared" si="97"/>
        <v>0</v>
      </c>
      <c r="V381" s="500">
        <f t="shared" si="97"/>
        <v>0</v>
      </c>
      <c r="W381" s="500">
        <f t="shared" si="97"/>
        <v>0</v>
      </c>
      <c r="X381" s="500">
        <f t="shared" si="97"/>
        <v>0</v>
      </c>
      <c r="Y381" s="500">
        <f t="shared" si="97"/>
        <v>0</v>
      </c>
      <c r="Z381" s="500">
        <f t="shared" si="97"/>
        <v>0</v>
      </c>
      <c r="AA381" s="500">
        <f t="shared" si="97"/>
        <v>0</v>
      </c>
      <c r="AB381" s="500">
        <f t="shared" si="97"/>
        <v>0</v>
      </c>
      <c r="AC381" s="500">
        <f t="shared" si="97"/>
        <v>0</v>
      </c>
      <c r="AD381" s="500">
        <f t="shared" si="97"/>
        <v>0</v>
      </c>
      <c r="AE381" s="500">
        <f t="shared" si="97"/>
        <v>0</v>
      </c>
      <c r="AF381" s="500">
        <f t="shared" si="97"/>
        <v>0</v>
      </c>
      <c r="AG381" s="499">
        <f t="shared" si="97"/>
        <v>-83628.649999999994</v>
      </c>
      <c r="AH381" s="488" t="b">
        <v>1</v>
      </c>
    </row>
    <row r="382" spans="1:34" x14ac:dyDescent="0.35">
      <c r="A382" s="482" t="s">
        <v>701</v>
      </c>
      <c r="B382" s="493" t="s">
        <v>504</v>
      </c>
      <c r="C382" s="493" t="s">
        <v>705</v>
      </c>
      <c r="D382" s="495">
        <v>0</v>
      </c>
      <c r="E382" s="495">
        <v>0</v>
      </c>
      <c r="F382" s="501">
        <v>-83628.649999999994</v>
      </c>
      <c r="G382" s="495">
        <v>0</v>
      </c>
      <c r="H382" s="495">
        <v>0</v>
      </c>
      <c r="I382" s="495">
        <v>0</v>
      </c>
      <c r="J382" s="495">
        <v>0</v>
      </c>
      <c r="K382" s="495">
        <v>0</v>
      </c>
      <c r="L382" s="495">
        <v>0</v>
      </c>
      <c r="M382" s="495">
        <v>0</v>
      </c>
      <c r="N382" s="495">
        <v>0</v>
      </c>
      <c r="O382" s="495">
        <v>0</v>
      </c>
      <c r="P382" s="495">
        <v>0</v>
      </c>
      <c r="Q382" s="495">
        <v>0</v>
      </c>
      <c r="R382" s="495">
        <v>0</v>
      </c>
      <c r="S382" s="495">
        <v>0</v>
      </c>
      <c r="T382" s="495">
        <v>0</v>
      </c>
      <c r="U382" s="495">
        <v>0</v>
      </c>
      <c r="V382" s="495">
        <v>0</v>
      </c>
      <c r="W382" s="495">
        <v>0</v>
      </c>
      <c r="X382" s="495">
        <v>0</v>
      </c>
      <c r="Y382" s="495">
        <v>0</v>
      </c>
      <c r="Z382" s="495">
        <v>0</v>
      </c>
      <c r="AA382" s="495">
        <v>0</v>
      </c>
      <c r="AB382" s="495">
        <v>0</v>
      </c>
      <c r="AC382" s="495">
        <v>0</v>
      </c>
      <c r="AD382" s="495">
        <v>0</v>
      </c>
      <c r="AE382" s="495">
        <f t="shared" si="71"/>
        <v>0</v>
      </c>
      <c r="AF382" s="495">
        <f t="shared" si="71"/>
        <v>0</v>
      </c>
      <c r="AG382" s="501">
        <f t="shared" si="71"/>
        <v>-83628.649999999994</v>
      </c>
    </row>
    <row r="383" spans="1:34" s="488" customFormat="1" ht="24" x14ac:dyDescent="0.35">
      <c r="A383" s="489" t="s">
        <v>269</v>
      </c>
      <c r="B383" s="490" t="s">
        <v>504</v>
      </c>
      <c r="C383" s="490"/>
      <c r="D383" s="491">
        <f>SUM(D384)</f>
        <v>0</v>
      </c>
      <c r="E383" s="491">
        <f t="shared" ref="E383:AG383" si="98">SUM(E384)</f>
        <v>0</v>
      </c>
      <c r="F383" s="491">
        <f t="shared" si="98"/>
        <v>0</v>
      </c>
      <c r="G383" s="491">
        <f t="shared" si="98"/>
        <v>0</v>
      </c>
      <c r="H383" s="491">
        <f t="shared" si="98"/>
        <v>0</v>
      </c>
      <c r="I383" s="492">
        <f t="shared" si="98"/>
        <v>-65</v>
      </c>
      <c r="J383" s="491">
        <f t="shared" si="98"/>
        <v>0</v>
      </c>
      <c r="K383" s="491">
        <f t="shared" si="98"/>
        <v>0</v>
      </c>
      <c r="L383" s="491">
        <f t="shared" si="98"/>
        <v>0</v>
      </c>
      <c r="M383" s="491">
        <f t="shared" si="98"/>
        <v>0</v>
      </c>
      <c r="N383" s="491">
        <f t="shared" si="98"/>
        <v>0</v>
      </c>
      <c r="O383" s="491">
        <f t="shared" si="98"/>
        <v>0</v>
      </c>
      <c r="P383" s="491">
        <f t="shared" si="98"/>
        <v>0</v>
      </c>
      <c r="Q383" s="491">
        <f t="shared" si="98"/>
        <v>0</v>
      </c>
      <c r="R383" s="491">
        <f t="shared" si="98"/>
        <v>0</v>
      </c>
      <c r="S383" s="491">
        <f t="shared" si="98"/>
        <v>0</v>
      </c>
      <c r="T383" s="491">
        <f t="shared" si="98"/>
        <v>0</v>
      </c>
      <c r="U383" s="491">
        <f t="shared" si="98"/>
        <v>0</v>
      </c>
      <c r="V383" s="491">
        <f t="shared" si="98"/>
        <v>0</v>
      </c>
      <c r="W383" s="491">
        <f t="shared" si="98"/>
        <v>0</v>
      </c>
      <c r="X383" s="491">
        <f t="shared" si="98"/>
        <v>0</v>
      </c>
      <c r="Y383" s="491">
        <f t="shared" si="98"/>
        <v>0</v>
      </c>
      <c r="Z383" s="491">
        <f t="shared" si="98"/>
        <v>0</v>
      </c>
      <c r="AA383" s="491">
        <f t="shared" si="98"/>
        <v>0</v>
      </c>
      <c r="AB383" s="491">
        <f t="shared" si="98"/>
        <v>0</v>
      </c>
      <c r="AC383" s="491">
        <f t="shared" si="98"/>
        <v>0</v>
      </c>
      <c r="AD383" s="491">
        <f t="shared" si="98"/>
        <v>0</v>
      </c>
      <c r="AE383" s="491">
        <f t="shared" si="98"/>
        <v>0</v>
      </c>
      <c r="AF383" s="491">
        <f t="shared" si="98"/>
        <v>0</v>
      </c>
      <c r="AG383" s="492">
        <f t="shared" si="98"/>
        <v>-65</v>
      </c>
      <c r="AH383" s="488" t="b">
        <v>1</v>
      </c>
    </row>
    <row r="384" spans="1:34" x14ac:dyDescent="0.35">
      <c r="A384" s="482" t="s">
        <v>701</v>
      </c>
      <c r="B384" s="493" t="s">
        <v>504</v>
      </c>
      <c r="C384" s="493" t="s">
        <v>705</v>
      </c>
      <c r="D384" s="495">
        <v>0</v>
      </c>
      <c r="E384" s="495">
        <v>0</v>
      </c>
      <c r="F384" s="495">
        <v>0</v>
      </c>
      <c r="G384" s="495">
        <v>0</v>
      </c>
      <c r="H384" s="495">
        <v>0</v>
      </c>
      <c r="I384" s="501">
        <v>-65</v>
      </c>
      <c r="J384" s="495">
        <v>0</v>
      </c>
      <c r="K384" s="495">
        <v>0</v>
      </c>
      <c r="L384" s="495">
        <v>0</v>
      </c>
      <c r="M384" s="495">
        <v>0</v>
      </c>
      <c r="N384" s="495">
        <v>0</v>
      </c>
      <c r="O384" s="495">
        <v>0</v>
      </c>
      <c r="P384" s="495">
        <v>0</v>
      </c>
      <c r="Q384" s="495">
        <v>0</v>
      </c>
      <c r="R384" s="495">
        <v>0</v>
      </c>
      <c r="S384" s="495">
        <v>0</v>
      </c>
      <c r="T384" s="495">
        <v>0</v>
      </c>
      <c r="U384" s="495">
        <v>0</v>
      </c>
      <c r="V384" s="495">
        <v>0</v>
      </c>
      <c r="W384" s="495">
        <v>0</v>
      </c>
      <c r="X384" s="495">
        <v>0</v>
      </c>
      <c r="Y384" s="495">
        <v>0</v>
      </c>
      <c r="Z384" s="495">
        <v>0</v>
      </c>
      <c r="AA384" s="495">
        <v>0</v>
      </c>
      <c r="AB384" s="495">
        <v>0</v>
      </c>
      <c r="AC384" s="495">
        <v>0</v>
      </c>
      <c r="AD384" s="495">
        <v>0</v>
      </c>
      <c r="AE384" s="495">
        <f t="shared" si="71"/>
        <v>0</v>
      </c>
      <c r="AF384" s="495">
        <f t="shared" si="71"/>
        <v>0</v>
      </c>
      <c r="AG384" s="501">
        <f t="shared" si="71"/>
        <v>-65</v>
      </c>
    </row>
    <row r="385" spans="1:33" x14ac:dyDescent="0.35">
      <c r="B385" s="493"/>
      <c r="C385" s="493"/>
      <c r="D385" s="495"/>
      <c r="E385" s="495"/>
      <c r="F385" s="501"/>
    </row>
    <row r="387" spans="1:33" x14ac:dyDescent="0.35">
      <c r="A387" s="507" t="s">
        <v>704</v>
      </c>
    </row>
    <row r="388" spans="1:33" s="488" customFormat="1" x14ac:dyDescent="0.35">
      <c r="A388" s="508" t="s">
        <v>703</v>
      </c>
      <c r="B388" s="509" t="s">
        <v>503</v>
      </c>
      <c r="C388" s="509"/>
      <c r="D388" s="510">
        <f>SUM(D389,D390,D391,D392,D393,D394,D395,D396,D397,D398)</f>
        <v>202965987.09999999</v>
      </c>
      <c r="E388" s="510"/>
      <c r="F388" s="510"/>
      <c r="G388" s="510">
        <f t="shared" ref="G388:AE388" si="99">SUM(G389,G390,G391,G392,G393,G394,G395,G396,G397,G398)</f>
        <v>0</v>
      </c>
      <c r="H388" s="510"/>
      <c r="I388" s="510"/>
      <c r="J388" s="510">
        <f t="shared" si="99"/>
        <v>3322803.8300000019</v>
      </c>
      <c r="K388" s="510"/>
      <c r="L388" s="510"/>
      <c r="M388" s="510">
        <f t="shared" si="99"/>
        <v>25751107.119999997</v>
      </c>
      <c r="N388" s="510"/>
      <c r="O388" s="510"/>
      <c r="P388" s="510">
        <f t="shared" si="99"/>
        <v>35616990.890000008</v>
      </c>
      <c r="Q388" s="510"/>
      <c r="R388" s="510"/>
      <c r="S388" s="510">
        <f t="shared" si="99"/>
        <v>1364135.81</v>
      </c>
      <c r="T388" s="510"/>
      <c r="U388" s="510"/>
      <c r="V388" s="510">
        <f t="shared" si="99"/>
        <v>0</v>
      </c>
      <c r="W388" s="510"/>
      <c r="X388" s="510"/>
      <c r="Y388" s="510">
        <f t="shared" si="99"/>
        <v>5402445.1300000036</v>
      </c>
      <c r="Z388" s="510"/>
      <c r="AA388" s="510"/>
      <c r="AB388" s="510">
        <f t="shared" si="99"/>
        <v>0</v>
      </c>
      <c r="AC388" s="510"/>
      <c r="AD388" s="510"/>
      <c r="AE388" s="510">
        <f t="shared" si="99"/>
        <v>274392231.03000003</v>
      </c>
      <c r="AF388" s="510"/>
      <c r="AG388" s="510"/>
    </row>
    <row r="389" spans="1:33" x14ac:dyDescent="0.35">
      <c r="A389" s="482" t="s">
        <v>701</v>
      </c>
      <c r="B389" s="493" t="s">
        <v>503</v>
      </c>
      <c r="C389" s="493"/>
      <c r="D389" s="494">
        <f>SUM(D9,D20,D30,D42,D52,D55,D57,D81,D91,D103,D123,D133,D143,D153,D163,D203,D205,D207,D249,D267,D307,D334,D352,D354,D356,D362,D364,D369,D372)</f>
        <v>183322040.89000002</v>
      </c>
      <c r="E389" s="494"/>
      <c r="F389" s="494"/>
      <c r="G389" s="494">
        <f>SUM(G9,G20,G30,G42,G52,G55,G57,G81,G91,G103,G123,G133,G143,G153,G163,G203,G205,G207,G249,G267,G307,G334,G352,G354,G356,G362,G364,G369,G372)</f>
        <v>0</v>
      </c>
      <c r="H389" s="494"/>
      <c r="I389" s="494"/>
      <c r="J389" s="494">
        <f>SUM(J9,J20,J30,J42,J52,J55,J57,J81,J91,J103,J123,J133,J143,J153,J163,J203,J205,J207,J249,J267,J307,J334,J352,J354,J356,J362,J364,J369,J372)</f>
        <v>900034.69</v>
      </c>
      <c r="K389" s="494"/>
      <c r="L389" s="494"/>
      <c r="M389" s="494">
        <f>SUM(M9,M20,M30,M42,M52,M55,M57,M81,M91,M103,M123,M133,M143,M153,M163,M203,M205,M207,M249,M267,M307,M334,M352,M354,M356,M362,M364,M369,M372)</f>
        <v>25119833.969999999</v>
      </c>
      <c r="N389" s="494"/>
      <c r="O389" s="494"/>
      <c r="P389" s="494">
        <f>SUM(P9,P20,P30,P42,P52,P55,P57,P81,P91,P103,P123,P133,P143,P153,P163,P203,P205,P207,P249,P267,P307,P334,P352,P354,P356,P362,P364,P369,P372)</f>
        <v>32868410.560000002</v>
      </c>
      <c r="Q389" s="494"/>
      <c r="R389" s="494"/>
      <c r="S389" s="494">
        <f>SUM(S9,S20,S30,S42,S52,S55,S57,S81,S91,S103,S123,S133,S143,S153,S163,S203,S205,S207,S249,S267,S307,S334,S352,S354,S356,S362,S364,S369,S372)</f>
        <v>1364135.81</v>
      </c>
      <c r="T389" s="494"/>
      <c r="U389" s="494"/>
      <c r="V389" s="494">
        <f>SUM(V9,V20,V30,V42,V52,V55,V57,V81,V91,V103,V123,V133,V143,V153,V163,V203,V205,V207,V249,V267,V307,V334,V352,V354,V356,V362,V364,V369,V372)</f>
        <v>0</v>
      </c>
      <c r="W389" s="494"/>
      <c r="X389" s="494"/>
      <c r="Y389" s="494">
        <f>SUM(Y9,Y20,Y30,Y42,Y52,Y55,Y57,Y81,Y91,Y103,Y123,Y133,Y143,Y153,Y163,Y203,Y205,Y207,Y249,Y267,Y307,Y334,Y352,Y354,Y356,Y362,Y364,Y369,Y372)</f>
        <v>5351137.8700000029</v>
      </c>
      <c r="Z389" s="494"/>
      <c r="AA389" s="494"/>
      <c r="AB389" s="494">
        <f>SUM(AB9,AB20,AB30,AB42,AB52,AB55,AB57,AB81,AB91,AB103,AB123,AB133,AB143,AB153,AB163,AB203,AB205,AB207,AB249,AB267,AB307,AB334,AB352,AB354,AB356,AB362,AB364,AB369,AB372)</f>
        <v>0</v>
      </c>
      <c r="AC389" s="494"/>
      <c r="AD389" s="494"/>
      <c r="AE389" s="494">
        <f>SUM(AE9,AE20,AE30,AE42,AE52,AE55,AE57,AE81,AE91,AE103,AE123,AE133,AE143,AE153,AE163,AE203,AE205,AE207,AE249,AE267,AE307,AE334,AE352,AE354,AE356,AE362,AE364,AE369,AE372)</f>
        <v>248925593.79000005</v>
      </c>
      <c r="AF389" s="494"/>
      <c r="AG389" s="494"/>
    </row>
    <row r="390" spans="1:33" x14ac:dyDescent="0.35">
      <c r="A390" s="482" t="s">
        <v>700</v>
      </c>
      <c r="B390" s="493" t="s">
        <v>503</v>
      </c>
      <c r="C390" s="493"/>
      <c r="D390" s="494">
        <f>SUM(D10,D21,D31,D43,D82,D104,D124,D134,D144,D154,D164,D208,C309)</f>
        <v>1843156.5799999998</v>
      </c>
      <c r="E390" s="494"/>
      <c r="F390" s="494"/>
      <c r="G390" s="494">
        <f>SUM(G10,G21,G31,G43,G82,G104,G124,G134,G144,G154,G164,G208,F309)</f>
        <v>0</v>
      </c>
      <c r="H390" s="494"/>
      <c r="I390" s="494"/>
      <c r="J390" s="494">
        <f>SUM(J10,J21,J31,J43,J82,J104,J124,J134,J144,J154,J164,J208,I309)</f>
        <v>31694.98</v>
      </c>
      <c r="K390" s="494"/>
      <c r="L390" s="494"/>
      <c r="M390" s="494">
        <f>SUM(M10,M21,M31,M43,M82,M104,M124,M134,M144,M154,M164,M208,L309)</f>
        <v>254506.23</v>
      </c>
      <c r="N390" s="494"/>
      <c r="O390" s="494"/>
      <c r="P390" s="494">
        <f>SUM(P10,P21,P31,P43,P82,P104,P124,P134,P144,P154,P164,P208,O309)</f>
        <v>1435506.77</v>
      </c>
      <c r="Q390" s="494"/>
      <c r="R390" s="494"/>
      <c r="S390" s="494">
        <f>SUM(S10,S21,S31,S43,S82,S104,S124,S134,S144,S154,S164,S208,R309)</f>
        <v>0</v>
      </c>
      <c r="T390" s="494"/>
      <c r="U390" s="494"/>
      <c r="V390" s="494">
        <f>SUM(V10,V21,V31,V43,V82,V104,V124,V134,V144,V154,V164,V208,U309)</f>
        <v>0</v>
      </c>
      <c r="W390" s="494"/>
      <c r="X390" s="494"/>
      <c r="Y390" s="494">
        <f>SUM(Y10,Y21,Y31,Y43,Y82,Y104,Y124,Y134,Y144,Y154,Y164,Y208,X309)</f>
        <v>35971.610000000008</v>
      </c>
      <c r="Z390" s="494"/>
      <c r="AA390" s="494"/>
      <c r="AB390" s="494">
        <f>SUM(AB10,AB21,AB31,AB43,AB82,AB104,AB124,AB134,AB144,AB154,AB164,AB208,AA309)</f>
        <v>0</v>
      </c>
      <c r="AC390" s="494"/>
      <c r="AD390" s="494"/>
      <c r="AE390" s="494">
        <f>SUM(AE10,AE21,AE31,AE43,AE82,AE104,AE124,AE134,AE144,AE154,AE164,AE208,AD309)</f>
        <v>3600836.17</v>
      </c>
      <c r="AF390" s="494"/>
      <c r="AG390" s="494"/>
    </row>
    <row r="391" spans="1:33" x14ac:dyDescent="0.35">
      <c r="A391" s="482" t="s">
        <v>699</v>
      </c>
      <c r="B391" s="493" t="s">
        <v>503</v>
      </c>
      <c r="C391" s="493"/>
      <c r="D391" s="494">
        <f>SUM(D11,D22,D32,D44,D83,D105,D125,D135,D145,D155,D165,D209,C311)</f>
        <v>1492898.44</v>
      </c>
      <c r="E391" s="494"/>
      <c r="F391" s="494"/>
      <c r="G391" s="494">
        <f>SUM(G11,G22,G32,G44,G83,G105,G125,G135,G145,G155,G165,G209,F311)</f>
        <v>0</v>
      </c>
      <c r="H391" s="494"/>
      <c r="I391" s="494"/>
      <c r="J391" s="494">
        <f>SUM(J11,J22,J32,J44,J83,J105,J125,J135,J145,J155,J165,J209,I311)</f>
        <v>17710.169999999998</v>
      </c>
      <c r="K391" s="494"/>
      <c r="L391" s="494"/>
      <c r="M391" s="494">
        <f>SUM(M11,M22,M32,M44,M83,M105,M125,M135,M145,M155,M165,M209,L311)</f>
        <v>77158.95</v>
      </c>
      <c r="N391" s="494"/>
      <c r="O391" s="494"/>
      <c r="P391" s="494">
        <f>SUM(P11,P22,P32,P44,P83,P105,P125,P135,P145,P155,P165,P209,O311)</f>
        <v>342380.9</v>
      </c>
      <c r="Q391" s="494"/>
      <c r="R391" s="494"/>
      <c r="S391" s="494">
        <f>SUM(S11,S22,S32,S44,S83,S105,S125,S135,S145,S155,S165,S209,R311)</f>
        <v>0</v>
      </c>
      <c r="T391" s="494"/>
      <c r="U391" s="494"/>
      <c r="V391" s="494">
        <f>SUM(V11,V22,V32,V44,V83,V105,V125,V135,V145,V155,V165,V209,U311)</f>
        <v>0</v>
      </c>
      <c r="W391" s="494"/>
      <c r="X391" s="494"/>
      <c r="Y391" s="494">
        <f>SUM(Y11,Y22,Y32,Y44,Y83,Y105,Y125,Y135,Y145,Y155,Y165,Y209,X311)</f>
        <v>64.240000000000009</v>
      </c>
      <c r="Z391" s="494"/>
      <c r="AA391" s="494"/>
      <c r="AB391" s="494">
        <f>SUM(AB11,AB22,AB32,AB44,AB83,AB105,AB125,AB135,AB145,AB155,AB165,AB209,AA311)</f>
        <v>0</v>
      </c>
      <c r="AC391" s="494"/>
      <c r="AD391" s="494"/>
      <c r="AE391" s="494">
        <f>SUM(AE11,AE22,AE32,AE44,AE83,AE105,AE125,AE135,AE145,AE155,AE165,AE209,AD311)</f>
        <v>1930212.7000000002</v>
      </c>
      <c r="AF391" s="494"/>
      <c r="AG391" s="494"/>
    </row>
    <row r="392" spans="1:33" x14ac:dyDescent="0.35">
      <c r="A392" s="482" t="s">
        <v>698</v>
      </c>
      <c r="B392" s="493" t="s">
        <v>503</v>
      </c>
      <c r="C392" s="493"/>
      <c r="D392" s="494">
        <f>SUM(D12,D23,D33,D45,D84,D106,D126,D136,D146,D156,D166,D210,C313)</f>
        <v>461583.2</v>
      </c>
      <c r="E392" s="494"/>
      <c r="F392" s="494"/>
      <c r="G392" s="494">
        <f>SUM(G12,G23,G33,G45,G84,G106,G126,G136,G146,G156,G166,G210,F313)</f>
        <v>0</v>
      </c>
      <c r="H392" s="494"/>
      <c r="I392" s="494"/>
      <c r="J392" s="494">
        <f>SUM(J12,J23,J33,J45,J84,J106,J126,J136,J146,J156,J166,J210,I313)</f>
        <v>24982.170000000002</v>
      </c>
      <c r="K392" s="494"/>
      <c r="L392" s="494"/>
      <c r="M392" s="494">
        <f>SUM(M12,M23,M33,M45,M84,M106,M126,M136,M146,M156,M166,M210,L313)</f>
        <v>38782.230000000003</v>
      </c>
      <c r="N392" s="494"/>
      <c r="O392" s="494"/>
      <c r="P392" s="494">
        <f>SUM(P12,P23,P33,P45,P84,P106,P126,P136,P146,P156,P166,P210,O313)</f>
        <v>197218.58</v>
      </c>
      <c r="Q392" s="494"/>
      <c r="R392" s="494"/>
      <c r="S392" s="494">
        <f>SUM(S12,S23,S33,S45,S84,S106,S126,S136,S146,S156,S166,S210,R313)</f>
        <v>0</v>
      </c>
      <c r="T392" s="494"/>
      <c r="U392" s="494"/>
      <c r="V392" s="494">
        <f>SUM(V12,V23,V33,V45,V84,V106,V126,V136,V146,V156,V166,V210,U313)</f>
        <v>0</v>
      </c>
      <c r="W392" s="494"/>
      <c r="X392" s="494"/>
      <c r="Y392" s="494">
        <f>SUM(Y12,Y23,Y33,Y45,Y84,Y106,Y126,Y136,Y146,Y156,Y166,Y210,X313)</f>
        <v>5.25</v>
      </c>
      <c r="Z392" s="494"/>
      <c r="AA392" s="494"/>
      <c r="AB392" s="494">
        <f>SUM(AB12,AB23,AB33,AB45,AB84,AB106,AB126,AB136,AB146,AB156,AB166,AB210,AA313)</f>
        <v>0</v>
      </c>
      <c r="AC392" s="494"/>
      <c r="AD392" s="494"/>
      <c r="AE392" s="494">
        <f>SUM(AE12,AE23,AE33,AE45,AE84,AE106,AE126,AE136,AE146,AE156,AE166,AE210,AD313)</f>
        <v>722571.43000000017</v>
      </c>
      <c r="AF392" s="494"/>
      <c r="AG392" s="494"/>
    </row>
    <row r="393" spans="1:33" x14ac:dyDescent="0.35">
      <c r="A393" s="482" t="s">
        <v>697</v>
      </c>
      <c r="B393" s="493" t="s">
        <v>503</v>
      </c>
      <c r="C393" s="493"/>
      <c r="D393" s="494">
        <f>SUM(D13,D24,D34,D46,D85,D107,D127,D137,D147,D157,D167,D211,C315)</f>
        <v>712806.75</v>
      </c>
      <c r="E393" s="494"/>
      <c r="F393" s="494"/>
      <c r="G393" s="494">
        <f>SUM(G13,G24,G34,G46,G85,G107,G127,G137,G147,G157,G167,G211,F315)</f>
        <v>0</v>
      </c>
      <c r="H393" s="494"/>
      <c r="I393" s="494"/>
      <c r="J393" s="494">
        <f>SUM(J13,J24,J34,J46,J85,J107,J127,J137,J147,J157,J167,J211,I315)</f>
        <v>34872.68</v>
      </c>
      <c r="K393" s="494"/>
      <c r="L393" s="494"/>
      <c r="M393" s="494">
        <f>SUM(M13,M24,M34,M46,M85,M107,M127,M137,M147,M157,M167,M211,L315)</f>
        <v>42290.67</v>
      </c>
      <c r="N393" s="494"/>
      <c r="O393" s="494"/>
      <c r="P393" s="494">
        <f>SUM(P13,P24,P34,P46,P85,P107,P127,P137,P147,P157,P167,P211,O315)</f>
        <v>290758.88</v>
      </c>
      <c r="Q393" s="494"/>
      <c r="R393" s="494"/>
      <c r="S393" s="494">
        <f>SUM(S13,S24,S34,S46,S85,S107,S127,S137,S147,S157,S167,S211,R315)</f>
        <v>0</v>
      </c>
      <c r="T393" s="494"/>
      <c r="U393" s="494"/>
      <c r="V393" s="494">
        <f>SUM(V13,V24,V34,V46,V85,V107,V127,V137,V147,V157,V167,V211,U315)</f>
        <v>0</v>
      </c>
      <c r="W393" s="494"/>
      <c r="X393" s="494"/>
      <c r="Y393" s="494">
        <f>SUM(Y13,Y24,Y34,Y46,Y85,Y107,Y127,Y137,Y147,Y157,Y167,Y211,X315)</f>
        <v>0</v>
      </c>
      <c r="Z393" s="494"/>
      <c r="AA393" s="494"/>
      <c r="AB393" s="494">
        <f>SUM(AB13,AB24,AB34,AB46,AB85,AB107,AB127,AB137,AB147,AB157,AB167,AB211,AA315)</f>
        <v>0</v>
      </c>
      <c r="AC393" s="494"/>
      <c r="AD393" s="494"/>
      <c r="AE393" s="494">
        <f>SUM(AE13,AE24,AE34,AE46,AE85,AE107,AE127,AE137,AE147,AE157,AE167,AE211,AD315)</f>
        <v>1079088.3</v>
      </c>
      <c r="AF393" s="494"/>
      <c r="AG393" s="494"/>
    </row>
    <row r="394" spans="1:33" x14ac:dyDescent="0.35">
      <c r="A394" s="482" t="s">
        <v>696</v>
      </c>
      <c r="B394" s="493" t="s">
        <v>503</v>
      </c>
      <c r="C394" s="493"/>
      <c r="D394" s="494">
        <f>SUM(D14,D25,D35,D47,D86,D108,D128,D138,D148,D158,D168,D212,C317)</f>
        <v>652027.70000000077</v>
      </c>
      <c r="E394" s="494"/>
      <c r="F394" s="494"/>
      <c r="G394" s="494">
        <f>SUM(G14,G25,G35,G47,G86,G108,G128,G138,G148,G158,G168,G212,F317)</f>
        <v>0</v>
      </c>
      <c r="H394" s="494"/>
      <c r="I394" s="494"/>
      <c r="J394" s="494">
        <f>SUM(J14,J25,J35,J47,J86,J108,J128,J138,J148,J158,J168,J212,I317)</f>
        <v>47902.229999999981</v>
      </c>
      <c r="K394" s="494"/>
      <c r="L394" s="494"/>
      <c r="M394" s="494">
        <f>SUM(M14,M25,M35,M47,M86,M108,M128,M138,M148,M158,M168,M212,L317)</f>
        <v>76848.22</v>
      </c>
      <c r="N394" s="494"/>
      <c r="O394" s="494"/>
      <c r="P394" s="494">
        <f>SUM(P14,P25,P35,P47,P86,P108,P128,P138,P148,P158,P168,P212,O317)</f>
        <v>242854.09000000003</v>
      </c>
      <c r="Q394" s="494"/>
      <c r="R394" s="494"/>
      <c r="S394" s="494">
        <f>SUM(S14,S25,S35,S47,S86,S108,S128,S138,S148,S158,S168,S212,R317)</f>
        <v>0</v>
      </c>
      <c r="T394" s="494"/>
      <c r="U394" s="494"/>
      <c r="V394" s="494">
        <f>SUM(V14,V25,V35,V47,V86,V108,V128,V138,V148,V158,V168,V212,U317)</f>
        <v>0</v>
      </c>
      <c r="W394" s="494"/>
      <c r="X394" s="494"/>
      <c r="Y394" s="494">
        <f>SUM(Y14,Y25,Y35,Y47,Y86,Y108,Y128,Y138,Y148,Y158,Y168,Y212,X317)</f>
        <v>925.51</v>
      </c>
      <c r="Z394" s="494"/>
      <c r="AA394" s="494"/>
      <c r="AB394" s="494">
        <f>SUM(AB14,AB25,AB35,AB47,AB86,AB108,AB128,AB138,AB148,AB158,AB168,AB212,AA317)</f>
        <v>0</v>
      </c>
      <c r="AC394" s="494"/>
      <c r="AD394" s="494"/>
      <c r="AE394" s="494">
        <f>SUM(AE14,AE25,AE35,AE47,AE86,AE108,AE128,AE138,AE148,AE158,AE168,AE212,AD317)</f>
        <v>993719.51000000082</v>
      </c>
      <c r="AF394" s="494"/>
      <c r="AG394" s="494"/>
    </row>
    <row r="395" spans="1:33" x14ac:dyDescent="0.35">
      <c r="A395" s="482" t="s">
        <v>695</v>
      </c>
      <c r="B395" s="493" t="s">
        <v>503</v>
      </c>
      <c r="C395" s="493"/>
      <c r="D395" s="494">
        <f>SUM(D15,D26,D36,D48,D87,D109,D129,D139,D149,D159,D169,D213,C319)</f>
        <v>1628150.7500000005</v>
      </c>
      <c r="E395" s="494"/>
      <c r="F395" s="494"/>
      <c r="G395" s="494">
        <f>SUM(G15,G26,G36,G48,G87,G109,G129,G139,G149,G159,G169,G213,F319)</f>
        <v>0</v>
      </c>
      <c r="H395" s="494"/>
      <c r="I395" s="494"/>
      <c r="J395" s="494">
        <f>SUM(J15,J26,J36,J48,J87,J109,J129,J139,J149,J159,J169,J213,I319)</f>
        <v>242488.13999999984</v>
      </c>
      <c r="K395" s="494"/>
      <c r="L395" s="494"/>
      <c r="M395" s="494">
        <f>SUM(M15,M26,M36,M48,M87,M109,M129,M139,M149,M159,M169,M213,L319)</f>
        <v>74809.81</v>
      </c>
      <c r="N395" s="494"/>
      <c r="O395" s="494"/>
      <c r="P395" s="494">
        <f>SUM(P15,P26,P36,P48,P87,P109,P129,P139,P149,P159,P169,P213,O319)</f>
        <v>66341.759999999995</v>
      </c>
      <c r="Q395" s="494"/>
      <c r="R395" s="494"/>
      <c r="S395" s="494">
        <f>SUM(S15,S26,S36,S48,S87,S109,S129,S139,S149,S159,S169,S213,R319)</f>
        <v>0</v>
      </c>
      <c r="T395" s="494"/>
      <c r="U395" s="494"/>
      <c r="V395" s="494">
        <f>SUM(V15,V26,V36,V48,V87,V109,V129,V139,V149,V159,V169,V213,U319)</f>
        <v>0</v>
      </c>
      <c r="W395" s="494"/>
      <c r="X395" s="494"/>
      <c r="Y395" s="494">
        <f>SUM(Y15,Y26,Y36,Y48,Y87,Y109,Y129,Y139,Y149,Y159,Y169,Y213,X319)</f>
        <v>8952.8699999999972</v>
      </c>
      <c r="Z395" s="494"/>
      <c r="AA395" s="494"/>
      <c r="AB395" s="494">
        <f>SUM(AB15,AB26,AB36,AB48,AB87,AB109,AB129,AB139,AB149,AB159,AB169,AB213,AA319)</f>
        <v>0</v>
      </c>
      <c r="AC395" s="494"/>
      <c r="AD395" s="494"/>
      <c r="AE395" s="494">
        <f>SUM(AE15,AE26,AE36,AE48,AE87,AE109,AE129,AE139,AE149,AE159,AE169,AE213,AD319)</f>
        <v>2019091.5600000005</v>
      </c>
      <c r="AF395" s="494"/>
      <c r="AG395" s="494"/>
    </row>
    <row r="396" spans="1:33" x14ac:dyDescent="0.35">
      <c r="A396" s="482" t="s">
        <v>694</v>
      </c>
      <c r="B396" s="493" t="s">
        <v>503</v>
      </c>
      <c r="C396" s="493"/>
      <c r="D396" s="494">
        <f>SUM(D16,D27,D37,D49,D88,D110,D130,D140,D150,D160,D170,D214,C321)</f>
        <v>6301021.6700000009</v>
      </c>
      <c r="E396" s="494"/>
      <c r="F396" s="494"/>
      <c r="G396" s="494">
        <f>SUM(G16,G27,G37,G49,G88,G110,G130,G140,G150,G160,G170,G214,F321)</f>
        <v>0</v>
      </c>
      <c r="H396" s="494"/>
      <c r="I396" s="494"/>
      <c r="J396" s="494">
        <f>SUM(J16,J27,J37,J49,J88,J110,J130,J140,J150,J160,J170,J214,I321)</f>
        <v>1613686.4900000019</v>
      </c>
      <c r="K396" s="494"/>
      <c r="L396" s="494"/>
      <c r="M396" s="494">
        <f>SUM(M16,M27,M37,M49,M88,M110,M130,M140,M150,M160,M170,M214,L321)</f>
        <v>66877.040000000008</v>
      </c>
      <c r="N396" s="494"/>
      <c r="O396" s="494"/>
      <c r="P396" s="494">
        <f>SUM(P16,P27,P37,P49,P88,P110,P130,P140,P150,P160,P170,P214,O321)</f>
        <v>173519.34999999998</v>
      </c>
      <c r="Q396" s="494"/>
      <c r="R396" s="494"/>
      <c r="S396" s="494">
        <f>SUM(S16,S27,S37,S49,S88,S110,S130,S140,S150,S160,S170,S214,R321)</f>
        <v>0</v>
      </c>
      <c r="T396" s="494"/>
      <c r="U396" s="494"/>
      <c r="V396" s="494">
        <f>SUM(V16,V27,V37,V49,V88,V110,V130,V140,V150,V160,V170,V214,U321)</f>
        <v>0</v>
      </c>
      <c r="W396" s="494"/>
      <c r="X396" s="494"/>
      <c r="Y396" s="494">
        <f>SUM(Y16,Y27,Y37,Y49,Y88,Y110,Y130,Y140,Y150,Y160,Y170,Y214,X321)</f>
        <v>5387.78</v>
      </c>
      <c r="Z396" s="494"/>
      <c r="AA396" s="494"/>
      <c r="AB396" s="494">
        <f>SUM(AB16,AB27,AB37,AB49,AB88,AB110,AB130,AB140,AB150,AB160,AB170,AB214,AA321)</f>
        <v>0</v>
      </c>
      <c r="AC396" s="494"/>
      <c r="AD396" s="494"/>
      <c r="AE396" s="494">
        <f>SUM(AE16,AE27,AE37,AE49,AE88,AE110,AE130,AE140,AE150,AE160,AE170,AE214,AD321)</f>
        <v>8159384.1700000009</v>
      </c>
      <c r="AF396" s="494"/>
      <c r="AG396" s="494"/>
    </row>
    <row r="397" spans="1:33" x14ac:dyDescent="0.35">
      <c r="A397" s="482" t="s">
        <v>785</v>
      </c>
      <c r="B397" s="493" t="s">
        <v>503</v>
      </c>
      <c r="C397" s="493"/>
      <c r="D397" s="494">
        <f>SUM(D17)</f>
        <v>5691384.2400000002</v>
      </c>
      <c r="E397" s="494"/>
      <c r="F397" s="494"/>
      <c r="G397" s="494">
        <f t="shared" ref="G397:AE397" si="100">SUM(G17)</f>
        <v>0</v>
      </c>
      <c r="H397" s="494"/>
      <c r="I397" s="494"/>
      <c r="J397" s="494">
        <f t="shared" si="100"/>
        <v>0</v>
      </c>
      <c r="K397" s="494"/>
      <c r="L397" s="494"/>
      <c r="M397" s="494">
        <f t="shared" si="100"/>
        <v>0</v>
      </c>
      <c r="N397" s="494"/>
      <c r="O397" s="494"/>
      <c r="P397" s="494">
        <f t="shared" si="100"/>
        <v>0</v>
      </c>
      <c r="Q397" s="494"/>
      <c r="R397" s="494"/>
      <c r="S397" s="494">
        <f t="shared" si="100"/>
        <v>0</v>
      </c>
      <c r="T397" s="494"/>
      <c r="U397" s="494"/>
      <c r="V397" s="494">
        <f t="shared" si="100"/>
        <v>0</v>
      </c>
      <c r="W397" s="494"/>
      <c r="X397" s="494"/>
      <c r="Y397" s="494">
        <f t="shared" si="100"/>
        <v>0</v>
      </c>
      <c r="Z397" s="494"/>
      <c r="AA397" s="494"/>
      <c r="AB397" s="494">
        <f t="shared" si="100"/>
        <v>0</v>
      </c>
      <c r="AC397" s="494"/>
      <c r="AD397" s="494"/>
      <c r="AE397" s="494">
        <f t="shared" si="100"/>
        <v>5691384.2400000002</v>
      </c>
      <c r="AF397" s="494"/>
      <c r="AG397" s="494"/>
    </row>
    <row r="398" spans="1:33" x14ac:dyDescent="0.35">
      <c r="A398" s="482" t="s">
        <v>693</v>
      </c>
      <c r="B398" s="493" t="s">
        <v>503</v>
      </c>
      <c r="C398" s="493"/>
      <c r="D398" s="494">
        <f>SUM(D18,D28,D38,D50,D89,D111,D131,D141,D151,D161,D171,D215)</f>
        <v>860916.87999999989</v>
      </c>
      <c r="E398" s="494"/>
      <c r="F398" s="494"/>
      <c r="G398" s="494">
        <f>SUM(G18,G28,G38,G50,G89,G111,G131,G141,G151,G161,G171,G215)</f>
        <v>0</v>
      </c>
      <c r="H398" s="494"/>
      <c r="I398" s="494"/>
      <c r="J398" s="494">
        <f>SUM(J18,J28,J38,J50,J89,J111,J131,J141,J151,J161,J171,J215)</f>
        <v>409432.28</v>
      </c>
      <c r="K398" s="494"/>
      <c r="L398" s="494"/>
      <c r="M398" s="494">
        <f>SUM(M18,M28,M38,M50,M89,M111,M131,M141,M151,M161,M171,M215)</f>
        <v>0</v>
      </c>
      <c r="N398" s="494"/>
      <c r="O398" s="494"/>
      <c r="P398" s="494">
        <f>SUM(P18,P28,P38,P50,P89,P111,P131,P141,P151,P161,P171,P215)</f>
        <v>0</v>
      </c>
      <c r="Q398" s="494"/>
      <c r="R398" s="494"/>
      <c r="S398" s="494">
        <f>SUM(S18,S28,S38,S50,S89,S111,S131,S141,S151,S161,S171,S215)</f>
        <v>0</v>
      </c>
      <c r="T398" s="494"/>
      <c r="U398" s="494"/>
      <c r="V398" s="494">
        <f>SUM(V18,V28,V38,V50,V89,V111,V131,V141,V151,V161,V171,V215)</f>
        <v>0</v>
      </c>
      <c r="W398" s="494"/>
      <c r="X398" s="494"/>
      <c r="Y398" s="494">
        <f>SUM(Y18,Y28,Y38,Y50,Y89,Y111,Y131,Y141,Y151,Y161,Y171,Y215)</f>
        <v>0</v>
      </c>
      <c r="Z398" s="494"/>
      <c r="AA398" s="494"/>
      <c r="AB398" s="494">
        <f>SUM(AB18,AB28,AB38,AB50,AB89,AB111,AB131,AB141,AB151,AB161,AB171,AB215)</f>
        <v>0</v>
      </c>
      <c r="AC398" s="494"/>
      <c r="AD398" s="494"/>
      <c r="AE398" s="494">
        <f>SUM(AE18,AE28,AE38,AE50,AE89,AE111,AE131,AE141,AE151,AE161,AE171,AE215)</f>
        <v>1270349.1599999999</v>
      </c>
      <c r="AF398" s="494"/>
      <c r="AG398" s="494"/>
    </row>
    <row r="399" spans="1:33" s="488" customFormat="1" x14ac:dyDescent="0.35">
      <c r="A399" s="508" t="s">
        <v>430</v>
      </c>
      <c r="B399" s="509" t="s">
        <v>503</v>
      </c>
      <c r="C399" s="509"/>
      <c r="D399" s="511">
        <f>SUM(D400:D409)</f>
        <v>-16382619.670000004</v>
      </c>
      <c r="E399" s="511"/>
      <c r="F399" s="511"/>
      <c r="G399" s="510">
        <f t="shared" ref="G399" si="101">SUM(G400:G409)</f>
        <v>0</v>
      </c>
      <c r="H399" s="510"/>
      <c r="I399" s="510"/>
      <c r="J399" s="511">
        <f>SUM(J400:J409)</f>
        <v>-2341553.8900000015</v>
      </c>
      <c r="K399" s="511"/>
      <c r="L399" s="511"/>
      <c r="M399" s="511">
        <f t="shared" ref="M399:AE399" si="102">SUM(M400:M409)</f>
        <v>-290470.27</v>
      </c>
      <c r="N399" s="510"/>
      <c r="O399" s="511"/>
      <c r="P399" s="511">
        <f t="shared" si="102"/>
        <v>-871819.86999999988</v>
      </c>
      <c r="Q399" s="510"/>
      <c r="R399" s="511"/>
      <c r="S399" s="510">
        <f t="shared" si="102"/>
        <v>0</v>
      </c>
      <c r="T399" s="510"/>
      <c r="U399" s="510"/>
      <c r="V399" s="510">
        <f t="shared" si="102"/>
        <v>0</v>
      </c>
      <c r="W399" s="510"/>
      <c r="X399" s="510"/>
      <c r="Y399" s="511">
        <f t="shared" si="102"/>
        <v>-26831.679999999989</v>
      </c>
      <c r="Z399" s="510"/>
      <c r="AA399" s="511"/>
      <c r="AB399" s="510">
        <f t="shared" si="102"/>
        <v>0</v>
      </c>
      <c r="AC399" s="510"/>
      <c r="AD399" s="510"/>
      <c r="AE399" s="511">
        <f t="shared" si="102"/>
        <v>-19913295.380000003</v>
      </c>
      <c r="AF399" s="511"/>
      <c r="AG399" s="511"/>
    </row>
    <row r="400" spans="1:33" x14ac:dyDescent="0.35">
      <c r="A400" s="482" t="s">
        <v>701</v>
      </c>
      <c r="B400" s="493" t="s">
        <v>503</v>
      </c>
      <c r="C400" s="493"/>
      <c r="D400" s="501">
        <f>SUM(D59,D70,D93,D113,D173,D183,D193,D217,D380)</f>
        <v>-417652.14000000007</v>
      </c>
      <c r="E400" s="501"/>
      <c r="F400" s="501"/>
      <c r="G400" s="494">
        <f>SUM(G59,G70,G93,G113,G173,G183,G193,G217,G380)</f>
        <v>0</v>
      </c>
      <c r="H400" s="494"/>
      <c r="I400" s="494"/>
      <c r="J400" s="501">
        <f>SUM(J59,J70,J93,J113,J173,J183,J193,J217,J380)</f>
        <v>-2112.719999999998</v>
      </c>
      <c r="K400" s="501"/>
      <c r="L400" s="501"/>
      <c r="M400" s="501">
        <f>SUM(M59,M70,M93,M113,M173,M183,M193,M217,M380)</f>
        <v>-47187.77</v>
      </c>
      <c r="N400" s="494"/>
      <c r="O400" s="501"/>
      <c r="P400" s="501">
        <f>SUM(P59,P70,P93,P113,P173,P183,P193,P217,P380)</f>
        <v>-65212.19</v>
      </c>
      <c r="Q400" s="494"/>
      <c r="R400" s="501"/>
      <c r="S400" s="494">
        <f>SUM(S59,S70,S93,S113,S173,S183,S193,S217,S380)</f>
        <v>0</v>
      </c>
      <c r="T400" s="494"/>
      <c r="U400" s="494"/>
      <c r="V400" s="494">
        <f>SUM(V59,V70,V93,V113,V173,V183,V193,V217,V380)</f>
        <v>0</v>
      </c>
      <c r="W400" s="494"/>
      <c r="X400" s="494"/>
      <c r="Y400" s="501">
        <f>SUM(Y59,Y70,Y93,Y113,Y173,Y183,Y193,Y217,Y380)</f>
        <v>-10702.279999999993</v>
      </c>
      <c r="Z400" s="494"/>
      <c r="AA400" s="501"/>
      <c r="AB400" s="494">
        <f>SUM(AB59,AB70,AB93,AB113,AB173,AB183,AB193,AB217,AB380)</f>
        <v>0</v>
      </c>
      <c r="AC400" s="494"/>
      <c r="AD400" s="494"/>
      <c r="AE400" s="501">
        <f>SUM(AE59,AE70,AE93,AE113,AE173,AE183,AE193,AE217,AE380)</f>
        <v>-542867.1</v>
      </c>
      <c r="AF400" s="501"/>
      <c r="AG400" s="501"/>
    </row>
    <row r="401" spans="1:33" x14ac:dyDescent="0.35">
      <c r="A401" s="482" t="s">
        <v>700</v>
      </c>
      <c r="B401" s="493" t="s">
        <v>503</v>
      </c>
      <c r="C401" s="493"/>
      <c r="D401" s="501">
        <f t="shared" ref="D401:D407" si="103">SUM(D60,D72,D94,D114,D174,D184,D194,D218)</f>
        <v>-55294.700000000004</v>
      </c>
      <c r="E401" s="494"/>
      <c r="F401" s="501"/>
      <c r="G401" s="494">
        <f t="shared" ref="G401:G407" si="104">SUM(G60,G72,G94,G114,G174,G184,G194,G218)</f>
        <v>0</v>
      </c>
      <c r="H401" s="494"/>
      <c r="I401" s="494"/>
      <c r="J401" s="501">
        <f t="shared" ref="J401:J407" si="105">SUM(J60,J72,J94,J114,J174,J184,J194,J218)</f>
        <v>-950.84</v>
      </c>
      <c r="K401" s="501"/>
      <c r="L401" s="501"/>
      <c r="M401" s="501">
        <f t="shared" ref="M401:M407" si="106">SUM(M60,M72,M94,M114,M174,M184,M194,M218)</f>
        <v>-7635.19</v>
      </c>
      <c r="N401" s="494"/>
      <c r="O401" s="494"/>
      <c r="P401" s="501">
        <f t="shared" ref="P401:P407" si="107">SUM(P60,P72,P94,P114,P174,P184,P194,P218)</f>
        <v>-43065.2</v>
      </c>
      <c r="Q401" s="494"/>
      <c r="R401" s="494"/>
      <c r="S401" s="494">
        <f t="shared" ref="S401:S407" si="108">SUM(S60,S72,S94,S114,S174,S184,S194,S218)</f>
        <v>0</v>
      </c>
      <c r="T401" s="494"/>
      <c r="U401" s="494"/>
      <c r="V401" s="494">
        <f t="shared" ref="V401:V407" si="109">SUM(V60,V72,V94,V114,V174,V184,V194,V218)</f>
        <v>0</v>
      </c>
      <c r="W401" s="494"/>
      <c r="X401" s="494"/>
      <c r="Y401" s="501">
        <f t="shared" ref="Y401:Y407" si="110">SUM(Y60,Y72,Y94,Y114,Y174,Y184,Y194,Y218)</f>
        <v>-1079.1500000000003</v>
      </c>
      <c r="Z401" s="494"/>
      <c r="AA401" s="501"/>
      <c r="AB401" s="494">
        <f t="shared" ref="AB401:AB407" si="111">SUM(AB60,AB72,AB94,AB114,AB174,AB184,AB194,AB218)</f>
        <v>0</v>
      </c>
      <c r="AC401" s="494"/>
      <c r="AD401" s="494"/>
      <c r="AE401" s="501">
        <f t="shared" ref="AE401:AE407" si="112">SUM(AE60,AE72,AE94,AE114,AE174,AE184,AE194,AE218)</f>
        <v>-108025.08</v>
      </c>
      <c r="AF401" s="501"/>
      <c r="AG401" s="501"/>
    </row>
    <row r="402" spans="1:33" x14ac:dyDescent="0.35">
      <c r="A402" s="482" t="s">
        <v>699</v>
      </c>
      <c r="B402" s="493" t="s">
        <v>503</v>
      </c>
      <c r="C402" s="493"/>
      <c r="D402" s="501">
        <f t="shared" si="103"/>
        <v>-298579.69</v>
      </c>
      <c r="E402" s="494"/>
      <c r="F402" s="501"/>
      <c r="G402" s="494">
        <f t="shared" si="104"/>
        <v>0</v>
      </c>
      <c r="H402" s="494"/>
      <c r="I402" s="494"/>
      <c r="J402" s="501">
        <f t="shared" si="105"/>
        <v>-3542.0399999999995</v>
      </c>
      <c r="K402" s="501"/>
      <c r="L402" s="501"/>
      <c r="M402" s="501">
        <f t="shared" si="106"/>
        <v>-15431.79</v>
      </c>
      <c r="N402" s="494"/>
      <c r="O402" s="494"/>
      <c r="P402" s="501">
        <f t="shared" si="107"/>
        <v>-68476.179999999993</v>
      </c>
      <c r="Q402" s="494"/>
      <c r="R402" s="501"/>
      <c r="S402" s="494">
        <f t="shared" si="108"/>
        <v>0</v>
      </c>
      <c r="T402" s="494"/>
      <c r="U402" s="494"/>
      <c r="V402" s="494">
        <f t="shared" si="109"/>
        <v>0</v>
      </c>
      <c r="W402" s="494"/>
      <c r="X402" s="494"/>
      <c r="Y402" s="501">
        <f t="shared" si="110"/>
        <v>-12.85</v>
      </c>
      <c r="Z402" s="494"/>
      <c r="AA402" s="501"/>
      <c r="AB402" s="494">
        <f t="shared" si="111"/>
        <v>0</v>
      </c>
      <c r="AC402" s="494"/>
      <c r="AD402" s="494"/>
      <c r="AE402" s="501">
        <f t="shared" si="112"/>
        <v>-386042.55</v>
      </c>
      <c r="AF402" s="501"/>
      <c r="AG402" s="501"/>
    </row>
    <row r="403" spans="1:33" x14ac:dyDescent="0.35">
      <c r="A403" s="482" t="s">
        <v>698</v>
      </c>
      <c r="B403" s="493" t="s">
        <v>503</v>
      </c>
      <c r="C403" s="493"/>
      <c r="D403" s="501">
        <f t="shared" si="103"/>
        <v>-230791.6</v>
      </c>
      <c r="E403" s="494"/>
      <c r="F403" s="501"/>
      <c r="G403" s="494">
        <f t="shared" si="104"/>
        <v>0</v>
      </c>
      <c r="H403" s="494"/>
      <c r="I403" s="494"/>
      <c r="J403" s="501">
        <f t="shared" si="105"/>
        <v>-12491.09</v>
      </c>
      <c r="K403" s="501"/>
      <c r="L403" s="501"/>
      <c r="M403" s="501">
        <f t="shared" si="106"/>
        <v>-19391.12</v>
      </c>
      <c r="N403" s="494"/>
      <c r="O403" s="494"/>
      <c r="P403" s="501">
        <f t="shared" si="107"/>
        <v>-98609.29</v>
      </c>
      <c r="Q403" s="494"/>
      <c r="R403" s="494"/>
      <c r="S403" s="494">
        <f t="shared" si="108"/>
        <v>0</v>
      </c>
      <c r="T403" s="494"/>
      <c r="U403" s="494"/>
      <c r="V403" s="494">
        <f t="shared" si="109"/>
        <v>0</v>
      </c>
      <c r="W403" s="494"/>
      <c r="X403" s="494"/>
      <c r="Y403" s="501">
        <f t="shared" si="110"/>
        <v>-2.62</v>
      </c>
      <c r="Z403" s="494"/>
      <c r="AA403" s="501"/>
      <c r="AB403" s="494">
        <f t="shared" si="111"/>
        <v>0</v>
      </c>
      <c r="AC403" s="494"/>
      <c r="AD403" s="494"/>
      <c r="AE403" s="501">
        <f t="shared" si="112"/>
        <v>-361285.72000000003</v>
      </c>
      <c r="AF403" s="501"/>
      <c r="AG403" s="501"/>
    </row>
    <row r="404" spans="1:33" x14ac:dyDescent="0.35">
      <c r="A404" s="482" t="s">
        <v>697</v>
      </c>
      <c r="B404" s="493" t="s">
        <v>503</v>
      </c>
      <c r="C404" s="493"/>
      <c r="D404" s="501">
        <f t="shared" si="103"/>
        <v>-427684.05000000005</v>
      </c>
      <c r="E404" s="494"/>
      <c r="F404" s="501"/>
      <c r="G404" s="494">
        <f t="shared" si="104"/>
        <v>0</v>
      </c>
      <c r="H404" s="494"/>
      <c r="I404" s="494"/>
      <c r="J404" s="501">
        <f t="shared" si="105"/>
        <v>-20923.610000000004</v>
      </c>
      <c r="K404" s="494"/>
      <c r="L404" s="501"/>
      <c r="M404" s="501">
        <f t="shared" si="106"/>
        <v>-24389.99</v>
      </c>
      <c r="N404" s="494"/>
      <c r="O404" s="501"/>
      <c r="P404" s="501">
        <f t="shared" si="107"/>
        <v>-174455.33</v>
      </c>
      <c r="Q404" s="494"/>
      <c r="R404" s="501"/>
      <c r="S404" s="494">
        <f t="shared" si="108"/>
        <v>0</v>
      </c>
      <c r="T404" s="494"/>
      <c r="U404" s="494"/>
      <c r="V404" s="494">
        <f t="shared" si="109"/>
        <v>0</v>
      </c>
      <c r="W404" s="494"/>
      <c r="X404" s="494"/>
      <c r="Y404" s="494">
        <f t="shared" si="110"/>
        <v>0</v>
      </c>
      <c r="Z404" s="494"/>
      <c r="AA404" s="494"/>
      <c r="AB404" s="494">
        <f t="shared" si="111"/>
        <v>0</v>
      </c>
      <c r="AC404" s="494"/>
      <c r="AD404" s="494"/>
      <c r="AE404" s="501">
        <f t="shared" si="112"/>
        <v>-647452.9800000001</v>
      </c>
      <c r="AF404" s="494"/>
      <c r="AG404" s="501"/>
    </row>
    <row r="405" spans="1:33" x14ac:dyDescent="0.35">
      <c r="A405" s="482" t="s">
        <v>696</v>
      </c>
      <c r="B405" s="493" t="s">
        <v>503</v>
      </c>
      <c r="C405" s="493"/>
      <c r="D405" s="501">
        <f t="shared" si="103"/>
        <v>-489020.78</v>
      </c>
      <c r="E405" s="494"/>
      <c r="F405" s="501"/>
      <c r="G405" s="494">
        <f t="shared" si="104"/>
        <v>0</v>
      </c>
      <c r="H405" s="494"/>
      <c r="I405" s="494"/>
      <c r="J405" s="501">
        <f t="shared" si="105"/>
        <v>-35926.679999999993</v>
      </c>
      <c r="K405" s="494"/>
      <c r="L405" s="501"/>
      <c r="M405" s="501">
        <f t="shared" si="106"/>
        <v>-37507.49</v>
      </c>
      <c r="N405" s="494"/>
      <c r="O405" s="494"/>
      <c r="P405" s="501">
        <f t="shared" si="107"/>
        <v>-182140.56999999998</v>
      </c>
      <c r="Q405" s="494"/>
      <c r="R405" s="501"/>
      <c r="S405" s="494">
        <f t="shared" si="108"/>
        <v>0</v>
      </c>
      <c r="T405" s="494"/>
      <c r="U405" s="494"/>
      <c r="V405" s="494">
        <f t="shared" si="109"/>
        <v>0</v>
      </c>
      <c r="W405" s="494"/>
      <c r="X405" s="494"/>
      <c r="Y405" s="501">
        <f t="shared" si="110"/>
        <v>-694.13</v>
      </c>
      <c r="Z405" s="494"/>
      <c r="AA405" s="494"/>
      <c r="AB405" s="494">
        <f t="shared" si="111"/>
        <v>0</v>
      </c>
      <c r="AC405" s="494"/>
      <c r="AD405" s="494"/>
      <c r="AE405" s="501">
        <f t="shared" si="112"/>
        <v>-745289.65</v>
      </c>
      <c r="AF405" s="494"/>
      <c r="AG405" s="501"/>
    </row>
    <row r="406" spans="1:33" x14ac:dyDescent="0.35">
      <c r="A406" s="482" t="s">
        <v>695</v>
      </c>
      <c r="B406" s="493" t="s">
        <v>503</v>
      </c>
      <c r="C406" s="493"/>
      <c r="D406" s="501">
        <f t="shared" si="103"/>
        <v>-1628441.36</v>
      </c>
      <c r="E406" s="501"/>
      <c r="F406" s="501"/>
      <c r="G406" s="494">
        <f t="shared" si="104"/>
        <v>0</v>
      </c>
      <c r="H406" s="494"/>
      <c r="I406" s="494"/>
      <c r="J406" s="501">
        <f t="shared" si="105"/>
        <v>-242488.1399999999</v>
      </c>
      <c r="K406" s="494"/>
      <c r="L406" s="501"/>
      <c r="M406" s="501">
        <f t="shared" si="106"/>
        <v>-73158.039999999994</v>
      </c>
      <c r="N406" s="494"/>
      <c r="O406" s="494"/>
      <c r="P406" s="501">
        <f t="shared" si="107"/>
        <v>-66341.759999999995</v>
      </c>
      <c r="Q406" s="494"/>
      <c r="R406" s="494"/>
      <c r="S406" s="494">
        <f t="shared" si="108"/>
        <v>0</v>
      </c>
      <c r="T406" s="494"/>
      <c r="U406" s="494"/>
      <c r="V406" s="494">
        <f t="shared" si="109"/>
        <v>0</v>
      </c>
      <c r="W406" s="494"/>
      <c r="X406" s="494"/>
      <c r="Y406" s="501">
        <f t="shared" si="110"/>
        <v>-8952.8699999999972</v>
      </c>
      <c r="Z406" s="494"/>
      <c r="AA406" s="494"/>
      <c r="AB406" s="494">
        <f t="shared" si="111"/>
        <v>0</v>
      </c>
      <c r="AC406" s="494"/>
      <c r="AD406" s="494"/>
      <c r="AE406" s="501">
        <f t="shared" si="112"/>
        <v>-2019382.17</v>
      </c>
      <c r="AF406" s="501"/>
      <c r="AG406" s="501"/>
    </row>
    <row r="407" spans="1:33" x14ac:dyDescent="0.35">
      <c r="A407" s="482" t="s">
        <v>694</v>
      </c>
      <c r="B407" s="493" t="s">
        <v>503</v>
      </c>
      <c r="C407" s="493"/>
      <c r="D407" s="501">
        <f t="shared" si="103"/>
        <v>-6301021.6700000009</v>
      </c>
      <c r="E407" s="494"/>
      <c r="F407" s="501"/>
      <c r="G407" s="494">
        <f t="shared" si="104"/>
        <v>0</v>
      </c>
      <c r="H407" s="494"/>
      <c r="I407" s="494"/>
      <c r="J407" s="501">
        <f t="shared" si="105"/>
        <v>-1613686.4900000019</v>
      </c>
      <c r="K407" s="494"/>
      <c r="L407" s="501"/>
      <c r="M407" s="501">
        <f t="shared" si="106"/>
        <v>-65768.88</v>
      </c>
      <c r="N407" s="494"/>
      <c r="O407" s="494"/>
      <c r="P407" s="501">
        <f t="shared" si="107"/>
        <v>-173519.35</v>
      </c>
      <c r="Q407" s="494"/>
      <c r="R407" s="494"/>
      <c r="S407" s="494">
        <f t="shared" si="108"/>
        <v>0</v>
      </c>
      <c r="T407" s="494"/>
      <c r="U407" s="494"/>
      <c r="V407" s="494">
        <f t="shared" si="109"/>
        <v>0</v>
      </c>
      <c r="W407" s="494"/>
      <c r="X407" s="494"/>
      <c r="Y407" s="501">
        <f t="shared" si="110"/>
        <v>-5387.78</v>
      </c>
      <c r="Z407" s="494"/>
      <c r="AA407" s="494"/>
      <c r="AB407" s="494">
        <f t="shared" si="111"/>
        <v>0</v>
      </c>
      <c r="AC407" s="494"/>
      <c r="AD407" s="494"/>
      <c r="AE407" s="501">
        <f t="shared" si="112"/>
        <v>-8159384.1700000018</v>
      </c>
      <c r="AF407" s="494"/>
      <c r="AG407" s="501"/>
    </row>
    <row r="408" spans="1:33" x14ac:dyDescent="0.35">
      <c r="A408" s="482" t="s">
        <v>785</v>
      </c>
      <c r="B408" s="493" t="s">
        <v>503</v>
      </c>
      <c r="C408" s="493"/>
      <c r="D408" s="501">
        <f>SUM(D67)</f>
        <v>-5673216.7999999998</v>
      </c>
      <c r="E408" s="494"/>
      <c r="F408" s="494"/>
      <c r="G408" s="494">
        <f t="shared" ref="G408:AE408" si="113">SUM(G67)</f>
        <v>0</v>
      </c>
      <c r="H408" s="494"/>
      <c r="I408" s="494"/>
      <c r="J408" s="494">
        <f t="shared" si="113"/>
        <v>0</v>
      </c>
      <c r="K408" s="494"/>
      <c r="L408" s="494"/>
      <c r="M408" s="494">
        <f t="shared" si="113"/>
        <v>0</v>
      </c>
      <c r="N408" s="494"/>
      <c r="O408" s="494"/>
      <c r="P408" s="494">
        <f t="shared" si="113"/>
        <v>0</v>
      </c>
      <c r="Q408" s="494"/>
      <c r="R408" s="494"/>
      <c r="S408" s="494">
        <f t="shared" si="113"/>
        <v>0</v>
      </c>
      <c r="T408" s="494"/>
      <c r="U408" s="494"/>
      <c r="V408" s="494">
        <f t="shared" si="113"/>
        <v>0</v>
      </c>
      <c r="W408" s="494"/>
      <c r="X408" s="494"/>
      <c r="Y408" s="494">
        <f t="shared" si="113"/>
        <v>0</v>
      </c>
      <c r="Z408" s="494"/>
      <c r="AA408" s="494"/>
      <c r="AB408" s="494">
        <f t="shared" si="113"/>
        <v>0</v>
      </c>
      <c r="AC408" s="494"/>
      <c r="AD408" s="494"/>
      <c r="AE408" s="501">
        <f t="shared" si="113"/>
        <v>-5673216.7999999998</v>
      </c>
      <c r="AF408" s="494"/>
      <c r="AG408" s="494"/>
    </row>
    <row r="409" spans="1:33" x14ac:dyDescent="0.35">
      <c r="A409" s="482" t="s">
        <v>693</v>
      </c>
      <c r="B409" s="493" t="s">
        <v>503</v>
      </c>
      <c r="C409" s="493"/>
      <c r="D409" s="501">
        <f>SUM(D68,D79,D101,D121,D181,D191,D201,D225)</f>
        <v>-860916.88</v>
      </c>
      <c r="E409" s="494"/>
      <c r="F409" s="494"/>
      <c r="G409" s="494">
        <f>SUM(G68,G79,G101,G121,G181,G191,G201,G225)</f>
        <v>0</v>
      </c>
      <c r="H409" s="494"/>
      <c r="I409" s="494"/>
      <c r="J409" s="501">
        <f>SUM(J68,J79,J101,J121,J181,J191,J201,J225)</f>
        <v>-409432.28</v>
      </c>
      <c r="K409" s="494"/>
      <c r="L409" s="494"/>
      <c r="M409" s="494">
        <f>SUM(M68,M79,M101,M121,M181,M191,M201,M225)</f>
        <v>0</v>
      </c>
      <c r="N409" s="494"/>
      <c r="O409" s="494"/>
      <c r="P409" s="494">
        <f>SUM(P68,P79,P101,P121,P181,P191,P201,P225)</f>
        <v>0</v>
      </c>
      <c r="Q409" s="494"/>
      <c r="R409" s="494"/>
      <c r="S409" s="494">
        <f>SUM(S68,S79,S101,S121,S181,S191,S201,S225)</f>
        <v>0</v>
      </c>
      <c r="T409" s="494"/>
      <c r="U409" s="494"/>
      <c r="V409" s="494">
        <f>SUM(V68,V79,V101,V121,V181,V191,V201,V225)</f>
        <v>0</v>
      </c>
      <c r="W409" s="494"/>
      <c r="X409" s="494"/>
      <c r="Y409" s="494">
        <f>SUM(Y68,Y79,Y101,Y121,Y181,Y191,Y201,Y225)</f>
        <v>0</v>
      </c>
      <c r="Z409" s="494"/>
      <c r="AA409" s="494"/>
      <c r="AB409" s="494">
        <f>SUM(AB68,AB79,AB101,AB121,AB181,AB191,AB201,AB225)</f>
        <v>0</v>
      </c>
      <c r="AC409" s="494"/>
      <c r="AD409" s="494"/>
      <c r="AE409" s="501">
        <f>SUM(AE68,AE79,AE101,AE121,AE181,AE191,AE201,AE225)</f>
        <v>-1270349.1599999999</v>
      </c>
      <c r="AF409" s="494"/>
      <c r="AG409" s="494"/>
    </row>
    <row r="410" spans="1:33" s="488" customFormat="1" x14ac:dyDescent="0.35">
      <c r="A410" s="508" t="s">
        <v>702</v>
      </c>
      <c r="B410" s="509" t="s">
        <v>503</v>
      </c>
      <c r="C410" s="509"/>
      <c r="D410" s="510">
        <f>SUM(D411:D420)</f>
        <v>186583367.42999998</v>
      </c>
      <c r="E410" s="510"/>
      <c r="F410" s="510"/>
      <c r="G410" s="510">
        <f t="shared" ref="G410" si="114">SUM(G411:G420)</f>
        <v>0</v>
      </c>
      <c r="H410" s="510"/>
      <c r="I410" s="510"/>
      <c r="J410" s="510">
        <f>SUM(J411:J420)</f>
        <v>981249.94</v>
      </c>
      <c r="K410" s="510"/>
      <c r="L410" s="510"/>
      <c r="M410" s="510">
        <f t="shared" ref="M410:AE410" si="115">SUM(M411:M420)</f>
        <v>25460636.849999998</v>
      </c>
      <c r="N410" s="510"/>
      <c r="O410" s="510"/>
      <c r="P410" s="510">
        <f t="shared" si="115"/>
        <v>34745171.019999996</v>
      </c>
      <c r="Q410" s="510"/>
      <c r="R410" s="510"/>
      <c r="S410" s="510">
        <f t="shared" si="115"/>
        <v>1364135.81</v>
      </c>
      <c r="T410" s="510"/>
      <c r="U410" s="510"/>
      <c r="V410" s="510">
        <f t="shared" si="115"/>
        <v>0</v>
      </c>
      <c r="W410" s="510"/>
      <c r="X410" s="510"/>
      <c r="Y410" s="510">
        <f t="shared" si="115"/>
        <v>5375613.450000002</v>
      </c>
      <c r="Z410" s="510"/>
      <c r="AA410" s="510"/>
      <c r="AB410" s="510">
        <f t="shared" si="115"/>
        <v>0</v>
      </c>
      <c r="AC410" s="510"/>
      <c r="AD410" s="510"/>
      <c r="AE410" s="510">
        <f t="shared" si="115"/>
        <v>254478935.6500001</v>
      </c>
      <c r="AF410" s="510"/>
      <c r="AG410" s="510"/>
    </row>
    <row r="411" spans="1:33" x14ac:dyDescent="0.35">
      <c r="A411" s="482" t="s">
        <v>701</v>
      </c>
      <c r="B411" s="493" t="s">
        <v>503</v>
      </c>
      <c r="C411" s="493"/>
      <c r="D411" s="512">
        <f t="shared" ref="D411:AE420" si="116">SUM(D389,D400)</f>
        <v>182904388.75000003</v>
      </c>
      <c r="E411" s="512"/>
      <c r="F411" s="512"/>
      <c r="G411" s="512">
        <f t="shared" si="116"/>
        <v>0</v>
      </c>
      <c r="H411" s="512"/>
      <c r="I411" s="512"/>
      <c r="J411" s="512">
        <f t="shared" si="116"/>
        <v>897921.97</v>
      </c>
      <c r="K411" s="512"/>
      <c r="L411" s="512"/>
      <c r="M411" s="512">
        <f t="shared" si="116"/>
        <v>25072646.199999999</v>
      </c>
      <c r="N411" s="512"/>
      <c r="O411" s="512"/>
      <c r="P411" s="512">
        <f t="shared" si="116"/>
        <v>32803198.370000001</v>
      </c>
      <c r="Q411" s="512"/>
      <c r="R411" s="512"/>
      <c r="S411" s="512">
        <f t="shared" si="116"/>
        <v>1364135.81</v>
      </c>
      <c r="T411" s="512"/>
      <c r="U411" s="512"/>
      <c r="V411" s="512">
        <f t="shared" si="116"/>
        <v>0</v>
      </c>
      <c r="W411" s="512"/>
      <c r="X411" s="512"/>
      <c r="Y411" s="512">
        <f t="shared" si="116"/>
        <v>5340435.5900000026</v>
      </c>
      <c r="Z411" s="512"/>
      <c r="AA411" s="512"/>
      <c r="AB411" s="512">
        <f t="shared" si="116"/>
        <v>0</v>
      </c>
      <c r="AC411" s="512"/>
      <c r="AD411" s="512"/>
      <c r="AE411" s="512">
        <f t="shared" si="116"/>
        <v>248382726.69000006</v>
      </c>
      <c r="AF411" s="512"/>
      <c r="AG411" s="512"/>
    </row>
    <row r="412" spans="1:33" x14ac:dyDescent="0.35">
      <c r="A412" s="482" t="s">
        <v>700</v>
      </c>
      <c r="B412" s="493" t="s">
        <v>503</v>
      </c>
      <c r="C412" s="493"/>
      <c r="D412" s="512">
        <f t="shared" si="116"/>
        <v>1787861.88</v>
      </c>
      <c r="E412" s="512"/>
      <c r="F412" s="512"/>
      <c r="G412" s="512">
        <f t="shared" si="116"/>
        <v>0</v>
      </c>
      <c r="H412" s="512"/>
      <c r="I412" s="512"/>
      <c r="J412" s="512">
        <f t="shared" si="116"/>
        <v>30744.14</v>
      </c>
      <c r="K412" s="512"/>
      <c r="L412" s="512"/>
      <c r="M412" s="512">
        <f t="shared" si="116"/>
        <v>246871.04000000001</v>
      </c>
      <c r="N412" s="512"/>
      <c r="O412" s="512"/>
      <c r="P412" s="512">
        <f t="shared" si="116"/>
        <v>1392441.57</v>
      </c>
      <c r="Q412" s="512"/>
      <c r="R412" s="512"/>
      <c r="S412" s="512">
        <f t="shared" si="116"/>
        <v>0</v>
      </c>
      <c r="T412" s="512"/>
      <c r="U412" s="512"/>
      <c r="V412" s="512">
        <f t="shared" si="116"/>
        <v>0</v>
      </c>
      <c r="W412" s="512"/>
      <c r="X412" s="512"/>
      <c r="Y412" s="512">
        <f t="shared" si="116"/>
        <v>34892.460000000006</v>
      </c>
      <c r="Z412" s="512"/>
      <c r="AA412" s="512"/>
      <c r="AB412" s="512">
        <f t="shared" si="116"/>
        <v>0</v>
      </c>
      <c r="AC412" s="512"/>
      <c r="AD412" s="512"/>
      <c r="AE412" s="512">
        <f t="shared" si="116"/>
        <v>3492811.09</v>
      </c>
      <c r="AF412" s="512"/>
      <c r="AG412" s="512"/>
    </row>
    <row r="413" spans="1:33" x14ac:dyDescent="0.35">
      <c r="A413" s="482" t="s">
        <v>699</v>
      </c>
      <c r="B413" s="493" t="s">
        <v>503</v>
      </c>
      <c r="C413" s="493"/>
      <c r="D413" s="512">
        <f t="shared" si="116"/>
        <v>1194318.75</v>
      </c>
      <c r="E413" s="512"/>
      <c r="F413" s="512"/>
      <c r="G413" s="512">
        <f t="shared" si="116"/>
        <v>0</v>
      </c>
      <c r="H413" s="512"/>
      <c r="I413" s="512"/>
      <c r="J413" s="512">
        <f t="shared" si="116"/>
        <v>14168.13</v>
      </c>
      <c r="K413" s="512"/>
      <c r="L413" s="512"/>
      <c r="M413" s="512">
        <f t="shared" si="116"/>
        <v>61727.159999999996</v>
      </c>
      <c r="N413" s="512"/>
      <c r="O413" s="512"/>
      <c r="P413" s="512">
        <f t="shared" si="116"/>
        <v>273904.72000000003</v>
      </c>
      <c r="Q413" s="512"/>
      <c r="R413" s="512"/>
      <c r="S413" s="512">
        <f t="shared" si="116"/>
        <v>0</v>
      </c>
      <c r="T413" s="512"/>
      <c r="U413" s="512"/>
      <c r="V413" s="512">
        <f t="shared" si="116"/>
        <v>0</v>
      </c>
      <c r="W413" s="512"/>
      <c r="X413" s="512"/>
      <c r="Y413" s="512">
        <f t="shared" si="116"/>
        <v>51.390000000000008</v>
      </c>
      <c r="Z413" s="512"/>
      <c r="AA413" s="512"/>
      <c r="AB413" s="512">
        <f t="shared" si="116"/>
        <v>0</v>
      </c>
      <c r="AC413" s="512"/>
      <c r="AD413" s="512"/>
      <c r="AE413" s="512">
        <f t="shared" si="116"/>
        <v>1544170.1500000001</v>
      </c>
      <c r="AF413" s="512"/>
      <c r="AG413" s="512"/>
    </row>
    <row r="414" spans="1:33" x14ac:dyDescent="0.35">
      <c r="A414" s="482" t="s">
        <v>698</v>
      </c>
      <c r="B414" s="493" t="s">
        <v>503</v>
      </c>
      <c r="C414" s="493"/>
      <c r="D414" s="512">
        <f t="shared" si="116"/>
        <v>230791.6</v>
      </c>
      <c r="E414" s="512"/>
      <c r="F414" s="512"/>
      <c r="G414" s="512">
        <f t="shared" si="116"/>
        <v>0</v>
      </c>
      <c r="H414" s="512"/>
      <c r="I414" s="512"/>
      <c r="J414" s="512">
        <f t="shared" si="116"/>
        <v>12491.080000000002</v>
      </c>
      <c r="K414" s="512"/>
      <c r="L414" s="512"/>
      <c r="M414" s="512">
        <f t="shared" si="116"/>
        <v>19391.110000000004</v>
      </c>
      <c r="N414" s="512"/>
      <c r="O414" s="512"/>
      <c r="P414" s="512">
        <f t="shared" si="116"/>
        <v>98609.29</v>
      </c>
      <c r="Q414" s="512"/>
      <c r="R414" s="512"/>
      <c r="S414" s="512">
        <f t="shared" si="116"/>
        <v>0</v>
      </c>
      <c r="T414" s="512"/>
      <c r="U414" s="512"/>
      <c r="V414" s="512">
        <f t="shared" si="116"/>
        <v>0</v>
      </c>
      <c r="W414" s="512"/>
      <c r="X414" s="512"/>
      <c r="Y414" s="512">
        <f t="shared" si="116"/>
        <v>2.63</v>
      </c>
      <c r="Z414" s="512"/>
      <c r="AA414" s="512"/>
      <c r="AB414" s="512">
        <f t="shared" si="116"/>
        <v>0</v>
      </c>
      <c r="AC414" s="512"/>
      <c r="AD414" s="512"/>
      <c r="AE414" s="512">
        <f t="shared" si="116"/>
        <v>361285.71000000014</v>
      </c>
      <c r="AF414" s="512"/>
      <c r="AG414" s="512"/>
    </row>
    <row r="415" spans="1:33" x14ac:dyDescent="0.35">
      <c r="A415" s="482" t="s">
        <v>697</v>
      </c>
      <c r="B415" s="493" t="s">
        <v>503</v>
      </c>
      <c r="C415" s="493"/>
      <c r="D415" s="512">
        <f t="shared" si="116"/>
        <v>285122.69999999995</v>
      </c>
      <c r="E415" s="512"/>
      <c r="F415" s="512"/>
      <c r="G415" s="512">
        <f t="shared" si="116"/>
        <v>0</v>
      </c>
      <c r="H415" s="512"/>
      <c r="I415" s="512"/>
      <c r="J415" s="512">
        <f t="shared" si="116"/>
        <v>13949.069999999996</v>
      </c>
      <c r="K415" s="512"/>
      <c r="L415" s="512"/>
      <c r="M415" s="512">
        <f t="shared" si="116"/>
        <v>17900.679999999997</v>
      </c>
      <c r="N415" s="512"/>
      <c r="O415" s="512"/>
      <c r="P415" s="512">
        <f t="shared" si="116"/>
        <v>116303.55000000002</v>
      </c>
      <c r="Q415" s="512"/>
      <c r="R415" s="512"/>
      <c r="S415" s="512">
        <f t="shared" si="116"/>
        <v>0</v>
      </c>
      <c r="T415" s="512"/>
      <c r="U415" s="512"/>
      <c r="V415" s="512">
        <f t="shared" si="116"/>
        <v>0</v>
      </c>
      <c r="W415" s="512"/>
      <c r="X415" s="512"/>
      <c r="Y415" s="512">
        <f t="shared" si="116"/>
        <v>0</v>
      </c>
      <c r="Z415" s="512"/>
      <c r="AA415" s="512"/>
      <c r="AB415" s="512">
        <f t="shared" si="116"/>
        <v>0</v>
      </c>
      <c r="AC415" s="512"/>
      <c r="AD415" s="512"/>
      <c r="AE415" s="512">
        <f t="shared" si="116"/>
        <v>431635.31999999995</v>
      </c>
      <c r="AF415" s="512"/>
      <c r="AG415" s="512"/>
    </row>
    <row r="416" spans="1:33" x14ac:dyDescent="0.35">
      <c r="A416" s="482" t="s">
        <v>696</v>
      </c>
      <c r="B416" s="493" t="s">
        <v>503</v>
      </c>
      <c r="C416" s="493"/>
      <c r="D416" s="512">
        <f t="shared" si="116"/>
        <v>163006.92000000074</v>
      </c>
      <c r="E416" s="512"/>
      <c r="F416" s="512"/>
      <c r="G416" s="512">
        <f t="shared" si="116"/>
        <v>0</v>
      </c>
      <c r="H416" s="512"/>
      <c r="I416" s="512"/>
      <c r="J416" s="512">
        <f t="shared" si="116"/>
        <v>11975.549999999988</v>
      </c>
      <c r="K416" s="512"/>
      <c r="L416" s="512"/>
      <c r="M416" s="512">
        <f t="shared" si="116"/>
        <v>39340.730000000003</v>
      </c>
      <c r="N416" s="512"/>
      <c r="O416" s="512"/>
      <c r="P416" s="512">
        <f t="shared" si="116"/>
        <v>60713.520000000048</v>
      </c>
      <c r="Q416" s="512"/>
      <c r="R416" s="512"/>
      <c r="S416" s="512">
        <f t="shared" si="116"/>
        <v>0</v>
      </c>
      <c r="T416" s="512"/>
      <c r="U416" s="512"/>
      <c r="V416" s="512">
        <f t="shared" si="116"/>
        <v>0</v>
      </c>
      <c r="W416" s="512"/>
      <c r="X416" s="512"/>
      <c r="Y416" s="512">
        <f t="shared" si="116"/>
        <v>231.38</v>
      </c>
      <c r="Z416" s="512"/>
      <c r="AA416" s="512"/>
      <c r="AB416" s="512">
        <f t="shared" si="116"/>
        <v>0</v>
      </c>
      <c r="AC416" s="512"/>
      <c r="AD416" s="512"/>
      <c r="AE416" s="512">
        <f t="shared" si="116"/>
        <v>248429.8600000008</v>
      </c>
      <c r="AF416" s="512"/>
      <c r="AG416" s="512"/>
    </row>
    <row r="417" spans="1:33" x14ac:dyDescent="0.35">
      <c r="A417" s="482" t="s">
        <v>695</v>
      </c>
      <c r="B417" s="493" t="s">
        <v>503</v>
      </c>
      <c r="C417" s="493"/>
      <c r="D417" s="501">
        <f t="shared" si="116"/>
        <v>-290.60999999963678</v>
      </c>
      <c r="E417" s="512"/>
      <c r="F417" s="512"/>
      <c r="G417" s="512">
        <f t="shared" si="116"/>
        <v>0</v>
      </c>
      <c r="H417" s="512"/>
      <c r="I417" s="512"/>
      <c r="J417" s="512">
        <f t="shared" si="116"/>
        <v>0</v>
      </c>
      <c r="K417" s="512"/>
      <c r="L417" s="512"/>
      <c r="M417" s="512">
        <f t="shared" si="116"/>
        <v>1651.7700000000041</v>
      </c>
      <c r="N417" s="512"/>
      <c r="O417" s="512"/>
      <c r="P417" s="512">
        <f t="shared" si="116"/>
        <v>0</v>
      </c>
      <c r="Q417" s="512"/>
      <c r="R417" s="512"/>
      <c r="S417" s="512">
        <f t="shared" si="116"/>
        <v>0</v>
      </c>
      <c r="T417" s="512"/>
      <c r="U417" s="512"/>
      <c r="V417" s="512">
        <f t="shared" si="116"/>
        <v>0</v>
      </c>
      <c r="W417" s="512"/>
      <c r="X417" s="512"/>
      <c r="Y417" s="512">
        <f t="shared" si="116"/>
        <v>0</v>
      </c>
      <c r="Z417" s="512"/>
      <c r="AA417" s="512"/>
      <c r="AB417" s="512">
        <f t="shared" si="116"/>
        <v>0</v>
      </c>
      <c r="AC417" s="512"/>
      <c r="AD417" s="512"/>
      <c r="AE417" s="501">
        <f t="shared" si="116"/>
        <v>-290.60999999940395</v>
      </c>
      <c r="AF417" s="512"/>
      <c r="AG417" s="512"/>
    </row>
    <row r="418" spans="1:33" x14ac:dyDescent="0.35">
      <c r="A418" s="482" t="s">
        <v>694</v>
      </c>
      <c r="B418" s="493" t="s">
        <v>503</v>
      </c>
      <c r="C418" s="493"/>
      <c r="D418" s="512">
        <f t="shared" si="116"/>
        <v>0</v>
      </c>
      <c r="E418" s="512"/>
      <c r="F418" s="512"/>
      <c r="G418" s="512">
        <f t="shared" si="116"/>
        <v>0</v>
      </c>
      <c r="H418" s="512"/>
      <c r="I418" s="512"/>
      <c r="J418" s="512">
        <f t="shared" si="116"/>
        <v>0</v>
      </c>
      <c r="K418" s="512"/>
      <c r="L418" s="512"/>
      <c r="M418" s="512">
        <f t="shared" si="116"/>
        <v>1108.1600000000035</v>
      </c>
      <c r="N418" s="512"/>
      <c r="O418" s="512"/>
      <c r="P418" s="512">
        <f t="shared" si="116"/>
        <v>0</v>
      </c>
      <c r="Q418" s="512"/>
      <c r="R418" s="512"/>
      <c r="S418" s="512">
        <f t="shared" si="116"/>
        <v>0</v>
      </c>
      <c r="T418" s="512"/>
      <c r="U418" s="512"/>
      <c r="V418" s="512">
        <f t="shared" si="116"/>
        <v>0</v>
      </c>
      <c r="W418" s="512"/>
      <c r="X418" s="512"/>
      <c r="Y418" s="512">
        <f t="shared" si="116"/>
        <v>0</v>
      </c>
      <c r="Z418" s="512"/>
      <c r="AA418" s="512"/>
      <c r="AB418" s="512">
        <f t="shared" si="116"/>
        <v>0</v>
      </c>
      <c r="AC418" s="512"/>
      <c r="AD418" s="512"/>
      <c r="AE418" s="512">
        <f t="shared" si="116"/>
        <v>0</v>
      </c>
      <c r="AF418" s="512"/>
      <c r="AG418" s="512"/>
    </row>
    <row r="419" spans="1:33" x14ac:dyDescent="0.35">
      <c r="A419" s="482" t="s">
        <v>785</v>
      </c>
      <c r="B419" s="493" t="s">
        <v>503</v>
      </c>
      <c r="C419" s="493"/>
      <c r="D419" s="512">
        <f t="shared" si="116"/>
        <v>18167.44000000041</v>
      </c>
      <c r="E419" s="512"/>
      <c r="F419" s="512"/>
      <c r="G419" s="512">
        <f t="shared" si="116"/>
        <v>0</v>
      </c>
      <c r="H419" s="512"/>
      <c r="I419" s="512"/>
      <c r="J419" s="512">
        <f t="shared" si="116"/>
        <v>0</v>
      </c>
      <c r="K419" s="512"/>
      <c r="L419" s="512"/>
      <c r="M419" s="512">
        <f t="shared" si="116"/>
        <v>0</v>
      </c>
      <c r="N419" s="512"/>
      <c r="O419" s="512"/>
      <c r="P419" s="512">
        <f t="shared" si="116"/>
        <v>0</v>
      </c>
      <c r="Q419" s="512"/>
      <c r="R419" s="512"/>
      <c r="S419" s="512">
        <f t="shared" si="116"/>
        <v>0</v>
      </c>
      <c r="T419" s="512"/>
      <c r="U419" s="512"/>
      <c r="V419" s="512">
        <f t="shared" si="116"/>
        <v>0</v>
      </c>
      <c r="W419" s="512"/>
      <c r="X419" s="512"/>
      <c r="Y419" s="512">
        <f t="shared" si="116"/>
        <v>0</v>
      </c>
      <c r="Z419" s="512"/>
      <c r="AA419" s="512"/>
      <c r="AB419" s="512">
        <f t="shared" si="116"/>
        <v>0</v>
      </c>
      <c r="AC419" s="512"/>
      <c r="AD419" s="512"/>
      <c r="AE419" s="512">
        <f t="shared" si="116"/>
        <v>18167.44000000041</v>
      </c>
      <c r="AF419" s="512"/>
      <c r="AG419" s="512"/>
    </row>
    <row r="420" spans="1:33" x14ac:dyDescent="0.35">
      <c r="A420" s="482" t="s">
        <v>693</v>
      </c>
      <c r="B420" s="493" t="s">
        <v>503</v>
      </c>
      <c r="C420" s="493"/>
      <c r="D420" s="512">
        <f t="shared" si="116"/>
        <v>0</v>
      </c>
      <c r="E420" s="512"/>
      <c r="F420" s="512"/>
      <c r="G420" s="512">
        <f t="shared" si="116"/>
        <v>0</v>
      </c>
      <c r="H420" s="512"/>
      <c r="I420" s="512"/>
      <c r="J420" s="512">
        <f t="shared" si="116"/>
        <v>0</v>
      </c>
      <c r="K420" s="512"/>
      <c r="L420" s="512"/>
      <c r="M420" s="512">
        <f t="shared" si="116"/>
        <v>0</v>
      </c>
      <c r="N420" s="512"/>
      <c r="O420" s="512"/>
      <c r="P420" s="512">
        <f t="shared" si="116"/>
        <v>0</v>
      </c>
      <c r="Q420" s="512"/>
      <c r="R420" s="512"/>
      <c r="S420" s="512">
        <f t="shared" si="116"/>
        <v>0</v>
      </c>
      <c r="T420" s="512"/>
      <c r="U420" s="512"/>
      <c r="V420" s="512">
        <f t="shared" si="116"/>
        <v>0</v>
      </c>
      <c r="W420" s="512"/>
      <c r="X420" s="512"/>
      <c r="Y420" s="512">
        <f t="shared" si="116"/>
        <v>0</v>
      </c>
      <c r="Z420" s="512"/>
      <c r="AA420" s="512"/>
      <c r="AB420" s="512">
        <f t="shared" si="116"/>
        <v>0</v>
      </c>
      <c r="AC420" s="512"/>
      <c r="AD420" s="512"/>
      <c r="AE420" s="512">
        <f t="shared" si="116"/>
        <v>0</v>
      </c>
      <c r="AF420" s="512"/>
      <c r="AG420" s="512"/>
    </row>
    <row r="421" spans="1:33" x14ac:dyDescent="0.35">
      <c r="B421" s="493"/>
      <c r="C421" s="493"/>
      <c r="D421" s="512"/>
    </row>
    <row r="422" spans="1:33" x14ac:dyDescent="0.35">
      <c r="B422" s="493"/>
      <c r="C422" s="493"/>
      <c r="D422" s="512"/>
    </row>
    <row r="423" spans="1:33" x14ac:dyDescent="0.35">
      <c r="A423" s="507" t="s">
        <v>692</v>
      </c>
      <c r="B423" s="493"/>
      <c r="C423" s="493"/>
      <c r="D423" s="512"/>
    </row>
    <row r="424" spans="1:33" s="488" customFormat="1" x14ac:dyDescent="0.35">
      <c r="A424" s="508" t="s">
        <v>690</v>
      </c>
      <c r="B424" s="509" t="s">
        <v>504</v>
      </c>
      <c r="C424" s="509"/>
      <c r="D424" s="510">
        <f>SUM(D6,D39,D53,D228,D238,D250,D264,D268,D269,D271,D300,D302,D306,D308,D310,D312,D314,D316,D318,D320,D322,D335,D337,D339,D343,D345,D349,D357,D359,D365,D366,D370,D373,D374,D376,D381)</f>
        <v>33134293.530000001</v>
      </c>
      <c r="E424" s="510"/>
      <c r="F424" s="510"/>
      <c r="G424" s="510">
        <f>SUM(G6,G39,G53,G228,G238,G250,G264,G268,G269,G271,G300,G302,G306,G308,G310,G312,G314,G316,G318,G320,G322,G335,G337,G339,G343,G345,G349,G357,G359,G365,G366,G370,G373,G374,G376,G381)</f>
        <v>949720.95000000007</v>
      </c>
      <c r="H424" s="513"/>
      <c r="I424" s="513"/>
      <c r="J424" s="510">
        <f>SUM(J6,J39,J53,J228,J238,J250,J264,J268,J269,J271,J300,J302,J306,J308,J310,J312,J314,J316,J318,J320,J322,J335,J337,J339,J343,J345,J349,J357,J359,J365,J366,J370,J373,J374,J376,J381)</f>
        <v>18111682.77</v>
      </c>
      <c r="K424" s="510"/>
      <c r="L424" s="513"/>
      <c r="M424" s="510">
        <f>SUM(M6,M39,M53,M228,M238,M250,M264,M268,M269,M271,M300,M302,M306,M308,M310,M312,M314,M316,M318,M320,M322,M335,M337,M339,M343,M345,M349,M357,M359,M365,M366,M370,M373,M374,M376,M381)</f>
        <v>5506987.7400000002</v>
      </c>
      <c r="N424" s="513"/>
      <c r="O424" s="513"/>
      <c r="P424" s="510">
        <f>SUM(P6,P39,P53,P228,P238,P250,P264,P268,P269,P271,P300,P302,P306,P308,P310,P312,P314,P316,P318,P320,P322,P335,P337,P339,P343,P345,P349,P357,P359,P365,P366,P370,P373,P374,P376,P381)</f>
        <v>1971077.0399999998</v>
      </c>
      <c r="Q424" s="513"/>
      <c r="R424" s="513"/>
      <c r="S424" s="510">
        <f>SUM(S6,S39,S53,S228,S238,S250,S264,S268,S269,S271,S300,S302,S306,S308,S310,S312,S314,S316,S318,S320,S322,S335,S337,S339,S343,S345,S349,S357,S359,S365,S366,S370,S373,S374,S376,S381)</f>
        <v>0</v>
      </c>
      <c r="T424" s="513"/>
      <c r="U424" s="513"/>
      <c r="V424" s="510">
        <f>SUM(V6,V39,V53,V228,V238,V250,V264,V268,V269,V271,V300,V302,V306,V308,V310,V312,V314,V316,V318,V320,V322,V335,V337,V339,V343,V345,V349,V357,V359,V365,V366,V370,V373,V374,V376,V381)</f>
        <v>0</v>
      </c>
      <c r="W424" s="513"/>
      <c r="X424" s="513"/>
      <c r="Y424" s="510">
        <f>SUM(Y6,Y39,Y53,Y228,Y238,Y250,Y264,Y268,Y269,Y271,Y300,Y302,Y306,Y308,Y310,Y312,Y314,Y316,Y318,Y320,Y322,Y335,Y337,Y339,Y343,Y345,Y349,Y357,Y359,Y365,Y366,Y370,Y373,Y374,Y376,Y381)</f>
        <v>0</v>
      </c>
      <c r="Z424" s="513"/>
      <c r="AA424" s="513"/>
      <c r="AB424" s="510">
        <f>SUM(AB6,AB39,AB53,AB228,AB238,AB250,AB264,AB268,AB269,AB271,AB300,AB302,AB306,AB308,AB310,AB312,AB314,AB316,AB318,AB320,AB322,AB335,AB337,AB339,AB343,AB345,AB349,AB357,AB359,AB365,AB366,AB370,AB373,AB374,AB376,AB381)</f>
        <v>0</v>
      </c>
      <c r="AC424" s="513"/>
      <c r="AD424" s="513"/>
      <c r="AE424" s="510">
        <f>SUM(AE6,AE39,AE53,AE228,AE238,AE250,AE264,AE268,AE269,AE271,AE300,AE302,AE306,AE308,AE310,AE312,AE314,AE316,AE318,AE320,AE322,AE335,AE337,AE339,AE343,AE345,AE349,AE357,AE359,AE365,AE366,AE370,AE373,AE374,AE376,AE381)</f>
        <v>59673762.030000009</v>
      </c>
      <c r="AF424" s="513"/>
      <c r="AG424" s="513"/>
    </row>
    <row r="425" spans="1:33" s="488" customFormat="1" x14ac:dyDescent="0.35">
      <c r="A425" s="508" t="s">
        <v>430</v>
      </c>
      <c r="B425" s="509" t="s">
        <v>504</v>
      </c>
      <c r="C425" s="509"/>
      <c r="D425" s="511">
        <f>SUM(D7,D71,D252,D262,D323,D341,D347,D379,D383)</f>
        <v>-20228.93</v>
      </c>
      <c r="E425" s="510"/>
      <c r="F425" s="510"/>
      <c r="G425" s="511">
        <f>SUM(G7,G71,G252,G262,G323,G341,G347,G379,G383)</f>
        <v>-987</v>
      </c>
      <c r="H425" s="513"/>
      <c r="I425" s="513"/>
      <c r="J425" s="511">
        <f>SUM(J7,J71,J252,J262,J323,J341,J347,J379,J383)</f>
        <v>-15262.75</v>
      </c>
      <c r="K425" s="511"/>
      <c r="L425" s="513"/>
      <c r="M425" s="511">
        <f>SUM(M7,M71,M252,M262,M323,M341,M347,M379,M383)</f>
        <v>-5374.74</v>
      </c>
      <c r="N425" s="513"/>
      <c r="O425" s="513"/>
      <c r="P425" s="511">
        <f>SUM(P7,P71,P252,P262,P323,P341,P347,P379,P383)</f>
        <v>-1794.95</v>
      </c>
      <c r="Q425" s="513"/>
      <c r="R425" s="513"/>
      <c r="S425" s="510">
        <f>SUM(S7,S71,S252,S262,S323,S341,S347,S379,S383)</f>
        <v>0</v>
      </c>
      <c r="T425" s="513"/>
      <c r="U425" s="513"/>
      <c r="V425" s="510">
        <f>SUM(V7,V71,V252,V262,V323,V341,V347,V379,V383)</f>
        <v>0</v>
      </c>
      <c r="W425" s="513"/>
      <c r="X425" s="513"/>
      <c r="Y425" s="510">
        <f>SUM(Y7,Y71,Y252,Y262,Y323,Y341,Y347,Y379,Y383)</f>
        <v>0</v>
      </c>
      <c r="Z425" s="513"/>
      <c r="AA425" s="513"/>
      <c r="AB425" s="510">
        <f>SUM(AB7,AB71,AB252,AB262,AB323,AB341,AB347,AB379,AB383)</f>
        <v>0</v>
      </c>
      <c r="AC425" s="513"/>
      <c r="AD425" s="513"/>
      <c r="AE425" s="511">
        <f>SUM(AE7,AE71,AE252,AE262,AE323,AE341,AE347,AE379,AE383)</f>
        <v>-43648.37</v>
      </c>
      <c r="AF425" s="513"/>
      <c r="AG425" s="513"/>
    </row>
    <row r="426" spans="1:33" s="488" customFormat="1" x14ac:dyDescent="0.35">
      <c r="A426" s="508" t="s">
        <v>689</v>
      </c>
      <c r="B426" s="509" t="s">
        <v>504</v>
      </c>
      <c r="C426" s="509"/>
      <c r="D426" s="510">
        <f>SUM(D424,D425)</f>
        <v>33114064.600000001</v>
      </c>
      <c r="E426" s="510"/>
      <c r="F426" s="510"/>
      <c r="G426" s="510">
        <f>SUM(G424,G425)</f>
        <v>948733.95000000007</v>
      </c>
      <c r="H426" s="513"/>
      <c r="I426" s="513"/>
      <c r="J426" s="510">
        <f>SUM(J424,J425)</f>
        <v>18096420.02</v>
      </c>
      <c r="K426" s="513"/>
      <c r="L426" s="513"/>
      <c r="M426" s="510">
        <f>SUM(M424,M425)</f>
        <v>5501613</v>
      </c>
      <c r="N426" s="513"/>
      <c r="O426" s="513"/>
      <c r="P426" s="510">
        <f>SUM(P424,P425)</f>
        <v>1969282.0899999999</v>
      </c>
      <c r="Q426" s="513"/>
      <c r="R426" s="513"/>
      <c r="S426" s="510">
        <f>SUM(S424,S425)</f>
        <v>0</v>
      </c>
      <c r="T426" s="513"/>
      <c r="U426" s="513"/>
      <c r="V426" s="510">
        <f>SUM(V424,V425)</f>
        <v>0</v>
      </c>
      <c r="W426" s="513"/>
      <c r="X426" s="513"/>
      <c r="Y426" s="510">
        <f>SUM(Y424,Y425)</f>
        <v>0</v>
      </c>
      <c r="Z426" s="513"/>
      <c r="AA426" s="513"/>
      <c r="AB426" s="510">
        <f>SUM(AB424,AB425)</f>
        <v>0</v>
      </c>
      <c r="AC426" s="513"/>
      <c r="AD426" s="513"/>
      <c r="AE426" s="510">
        <f>SUM(AE424,AE425)</f>
        <v>59630113.660000011</v>
      </c>
      <c r="AF426" s="513"/>
      <c r="AG426" s="513"/>
    </row>
    <row r="429" spans="1:33" x14ac:dyDescent="0.35">
      <c r="A429" s="507" t="s">
        <v>691</v>
      </c>
      <c r="B429" s="493"/>
      <c r="C429" s="493"/>
      <c r="D429" s="512"/>
    </row>
    <row r="430" spans="1:33" s="488" customFormat="1" x14ac:dyDescent="0.35">
      <c r="A430" s="508" t="s">
        <v>690</v>
      </c>
      <c r="B430" s="509" t="s">
        <v>504</v>
      </c>
      <c r="C430" s="509"/>
      <c r="D430" s="510">
        <f>SUM(D273,D275,D278,D282,D284,D286,D288,D290,D292,D294)</f>
        <v>13502763.58</v>
      </c>
      <c r="E430" s="510"/>
      <c r="F430" s="510"/>
      <c r="G430" s="510">
        <f>SUM(G273,G275,G278,G282,G284,G286,G288,G290,G292,G294)</f>
        <v>6059.9299999999994</v>
      </c>
      <c r="H430" s="513"/>
      <c r="I430" s="510"/>
      <c r="J430" s="510">
        <f>SUM(J273,J275,J278,J282,J284,J286,J288,J290,J292,J294)</f>
        <v>8344205.9699999988</v>
      </c>
      <c r="K430" s="510"/>
      <c r="L430" s="510"/>
      <c r="M430" s="510">
        <f>SUM(M273,M275,M278,M282,M284,M286,M288,M290,M292,M294)</f>
        <v>0</v>
      </c>
      <c r="N430" s="513"/>
      <c r="O430" s="513"/>
      <c r="P430" s="510">
        <f>SUM(P273,P275,P278,P282,P284,P286,P288,P290,P292,P294)</f>
        <v>0</v>
      </c>
      <c r="Q430" s="513"/>
      <c r="R430" s="513"/>
      <c r="S430" s="510">
        <f>SUM(S273,S275,S278,S282,S284,S286,S288,S290,S292,S294)</f>
        <v>0</v>
      </c>
      <c r="T430" s="513"/>
      <c r="U430" s="513"/>
      <c r="V430" s="510">
        <f>SUM(V273,V275,V278,V282,V284,V286,V288,V290,V292,V294)</f>
        <v>0</v>
      </c>
      <c r="W430" s="513"/>
      <c r="X430" s="513"/>
      <c r="Y430" s="510">
        <f>SUM(Y273,Y275,Y278,Y282,Y284,Y286,Y288,Y290,Y292,Y294)</f>
        <v>672097.60000000009</v>
      </c>
      <c r="Z430" s="513"/>
      <c r="AA430" s="513"/>
      <c r="AB430" s="511">
        <f>SUM(AB273,AB275,AB278,AB282,AB284,AB286,AB288,AB290,AB292,AB294)</f>
        <v>-22525127.079999998</v>
      </c>
      <c r="AC430" s="513"/>
      <c r="AD430" s="513"/>
      <c r="AE430" s="510">
        <f>SUM(AE273,AE275,AE278,AE282,AE284,AE286,AE288,AE290,AE292,AE294)</f>
        <v>0</v>
      </c>
      <c r="AF430" s="513"/>
      <c r="AG430" s="513"/>
    </row>
    <row r="431" spans="1:33" s="488" customFormat="1" x14ac:dyDescent="0.35">
      <c r="A431" s="508" t="s">
        <v>430</v>
      </c>
      <c r="B431" s="509" t="s">
        <v>504</v>
      </c>
      <c r="C431" s="509"/>
      <c r="D431" s="511">
        <f>SUM(D296)</f>
        <v>-7688.15</v>
      </c>
      <c r="E431" s="510"/>
      <c r="F431" s="510"/>
      <c r="G431" s="510">
        <f>SUM(G296)</f>
        <v>0</v>
      </c>
      <c r="H431" s="513"/>
      <c r="I431" s="511"/>
      <c r="J431" s="511">
        <f>SUM(J296)</f>
        <v>-6031.880000000001</v>
      </c>
      <c r="K431" s="511"/>
      <c r="L431" s="511"/>
      <c r="M431" s="510">
        <f>SUM(M296)</f>
        <v>0</v>
      </c>
      <c r="N431" s="513"/>
      <c r="O431" s="513"/>
      <c r="P431" s="510">
        <f>SUM(P296)</f>
        <v>0</v>
      </c>
      <c r="Q431" s="513"/>
      <c r="R431" s="513"/>
      <c r="S431" s="510">
        <f>SUM(S296)</f>
        <v>0</v>
      </c>
      <c r="T431" s="513"/>
      <c r="U431" s="513"/>
      <c r="V431" s="510">
        <f>SUM(V296)</f>
        <v>0</v>
      </c>
      <c r="W431" s="513"/>
      <c r="X431" s="513"/>
      <c r="Y431" s="511">
        <f>SUM(Y296)</f>
        <v>-1509.51</v>
      </c>
      <c r="Z431" s="513"/>
      <c r="AA431" s="513"/>
      <c r="AB431" s="511">
        <f>SUM(AB296)</f>
        <v>15229.539999999999</v>
      </c>
      <c r="AC431" s="513"/>
      <c r="AD431" s="513"/>
      <c r="AE431" s="510">
        <f>SUM(AE296)</f>
        <v>0</v>
      </c>
      <c r="AF431" s="513"/>
      <c r="AG431" s="513"/>
    </row>
    <row r="432" spans="1:33" s="488" customFormat="1" x14ac:dyDescent="0.35">
      <c r="A432" s="508" t="s">
        <v>689</v>
      </c>
      <c r="B432" s="509" t="s">
        <v>504</v>
      </c>
      <c r="C432" s="509"/>
      <c r="D432" s="510">
        <f>SUM(D430,D431)</f>
        <v>13495075.43</v>
      </c>
      <c r="E432" s="510"/>
      <c r="F432" s="510"/>
      <c r="G432" s="510">
        <f>SUM(G430,G431)</f>
        <v>6059.9299999999994</v>
      </c>
      <c r="H432" s="513"/>
      <c r="I432" s="510"/>
      <c r="J432" s="510">
        <f>SUM(J430,J431)</f>
        <v>8338174.0899999989</v>
      </c>
      <c r="K432" s="510"/>
      <c r="L432" s="510"/>
      <c r="M432" s="510">
        <f>SUM(M430,M431)</f>
        <v>0</v>
      </c>
      <c r="N432" s="513"/>
      <c r="O432" s="513"/>
      <c r="P432" s="510">
        <f>SUM(P430,P431)</f>
        <v>0</v>
      </c>
      <c r="Q432" s="513"/>
      <c r="R432" s="513"/>
      <c r="S432" s="510">
        <f>SUM(S430,S431)</f>
        <v>0</v>
      </c>
      <c r="T432" s="513"/>
      <c r="U432" s="513"/>
      <c r="V432" s="510">
        <f>SUM(V430,V431)</f>
        <v>0</v>
      </c>
      <c r="W432" s="513"/>
      <c r="X432" s="513"/>
      <c r="Y432" s="510">
        <f>SUM(Y430,Y431)</f>
        <v>670588.09000000008</v>
      </c>
      <c r="Z432" s="513"/>
      <c r="AA432" s="513"/>
      <c r="AB432" s="511">
        <f>SUM(AB430,AB431)</f>
        <v>-22509897.539999999</v>
      </c>
      <c r="AC432" s="513"/>
      <c r="AD432" s="513"/>
      <c r="AE432" s="510">
        <f>SUM(AE430,AE431)</f>
        <v>0</v>
      </c>
      <c r="AF432" s="513"/>
      <c r="AG432" s="513"/>
    </row>
    <row r="435" spans="1:33" x14ac:dyDescent="0.35">
      <c r="A435" s="507" t="s">
        <v>688</v>
      </c>
    </row>
    <row r="436" spans="1:33" s="488" customFormat="1" x14ac:dyDescent="0.35">
      <c r="A436" s="508" t="s">
        <v>687</v>
      </c>
      <c r="B436" s="509" t="s">
        <v>504</v>
      </c>
      <c r="C436" s="509"/>
      <c r="D436" s="510"/>
      <c r="E436" s="510">
        <f>SUM(E6,E40,E53,E228,E238,E250,E264,E268,E269,E271,E300,E302,E306,E308,E310,E312,E314,E316,E318,E320,E322,E335,E337,E339,E343,E345,E349,E357,E359,E365,E366,E370,E373,E374,E376,E381)</f>
        <v>0</v>
      </c>
      <c r="F436" s="510"/>
      <c r="G436" s="513"/>
      <c r="H436" s="510">
        <f>SUM(H6,H40,H53,H228,H238,H250,H264,H268,H269,H271,H300,H302,H306,H308,H310,H312,H314,H316,H318,H320,H322,H335,H337,H339,H343,H345,H349,H357,H359,H365,H366,H370,H373,H374,H376,H381)</f>
        <v>0</v>
      </c>
      <c r="I436" s="513"/>
      <c r="J436" s="513"/>
      <c r="K436" s="510">
        <f>SUM(K6,K40,K53,K228,K238,K250,K264,K268,K269,K271,K300,K302,K306,K308,K310,K312,K314,K316,K318,K320,K322,K335,K337,K339,K343,K345,K349,K357,K359,K365,K366,K370,K373,K374,K376,K381)</f>
        <v>0</v>
      </c>
      <c r="L436" s="513"/>
      <c r="M436" s="513"/>
      <c r="N436" s="510">
        <f>SUM(N6,N40,N53,N228,N238,N250,N264,N268,N269,N271,N300,N302,N306,N308,N310,N312,N314,N316,N318,N320,N322,N335,N337,N339,N343,N345,N349,N357,N359,N365,N366,N370,N373,N374,N376,N381)</f>
        <v>0</v>
      </c>
      <c r="O436" s="513"/>
      <c r="P436" s="513"/>
      <c r="Q436" s="510">
        <f>SUM(Q6,Q40,Q53,Q228,Q238,Q250,Q264,Q268,Q269,Q271,Q300,Q302,Q306,Q308,Q310,Q312,Q314,Q316,Q318,Q320,Q322,Q335,Q337,Q339,Q343,Q345,Q349,Q357,Q359,Q365,Q366,Q370,Q373,Q374,Q376,Q381)</f>
        <v>0</v>
      </c>
      <c r="R436" s="513"/>
      <c r="S436" s="513"/>
      <c r="T436" s="510">
        <f>SUM(T6,T40,T53,T228,T238,T250,T264,T268,T269,T271,T300,T302,T306,T308,T310,T312,T314,T316,T318,T320,T322,T335,T337,T339,T343,T345,T349,T357,T359,T365,T366,T370,T373,T374,T376,T381)</f>
        <v>0</v>
      </c>
      <c r="U436" s="513"/>
      <c r="V436" s="513"/>
      <c r="W436" s="510">
        <f>SUM(W6,W40,W53,W228,W238,W250,W264,W268,W269,W271,W300,W302,W306,W308,W310,W312,W314,W316,W318,W320,W322,W335,W337,W339,W343,W345,W349,W357,W359,W365,W366,W370,W373,W374,W376,W381)</f>
        <v>0</v>
      </c>
      <c r="X436" s="513"/>
      <c r="Y436" s="513"/>
      <c r="Z436" s="510">
        <f>SUM(Z6,Z40,Z53,Z228,Z238,Z250,Z264,Z268,Z269,Z271,Z300,Z302,Z306,Z308,Z310,Z312,Z314,Z316,Z318,Z320,Z322,Z335,Z337,Z339,Z343,Z345,Z349,Z357,Z359,Z365,Z366,Z370,Z373,Z374,Z376,Z381)</f>
        <v>0</v>
      </c>
      <c r="AA436" s="513"/>
      <c r="AB436" s="513"/>
      <c r="AC436" s="510">
        <f>SUM(AC6,AC40,AC53,AC228,AC238,AC250,AC264,AC268,AC269,AC271,AC300,AC302,AC306,AC308,AC310,AC312,AC314,AC316,AC318,AC320,AC322,AC335,AC337,AC339,AC343,AC345,AC349,AC357,AC359,AC365,AC366,AC370,AC373,AC374,AC376,AC381)</f>
        <v>0</v>
      </c>
      <c r="AD436" s="513"/>
      <c r="AE436" s="513"/>
      <c r="AF436" s="510">
        <f>SUM(AF6,AF40,AF53,AF228,AF238,AF250,AF264,AF268,AF269,AF271,AF300,AF302,AF306,AF308,AF310,AF312,AF314,AF316,AF318,AF320,AF322,AF335,AF337,AF339,AF343,AF345,AF349,AF357,AF359,AF365,AF366,AF370,AF373,AF374,AF376,AF381)</f>
        <v>0</v>
      </c>
      <c r="AG436" s="513"/>
    </row>
    <row r="437" spans="1:33" s="488" customFormat="1" x14ac:dyDescent="0.35">
      <c r="A437" s="508" t="s">
        <v>430</v>
      </c>
      <c r="B437" s="509" t="s">
        <v>504</v>
      </c>
      <c r="C437" s="509"/>
      <c r="D437" s="511"/>
      <c r="E437" s="510">
        <f>SUM(E7,E71,E252,E262,E323,E341,E347,E378,E383)</f>
        <v>0</v>
      </c>
      <c r="F437" s="510"/>
      <c r="G437" s="513"/>
      <c r="H437" s="510">
        <f>SUM(H7,H71,H252,H262,H323,H341,H347,H378,H383)</f>
        <v>0</v>
      </c>
      <c r="I437" s="513"/>
      <c r="J437" s="513"/>
      <c r="K437" s="510">
        <f>SUM(K7,K71,K252,K262,K323,K341,K347,K378,K383)</f>
        <v>0</v>
      </c>
      <c r="L437" s="513"/>
      <c r="M437" s="513"/>
      <c r="N437" s="510">
        <f>SUM(N7,N71,N252,N262,N323,N341,N347,N378,N383)</f>
        <v>0</v>
      </c>
      <c r="O437" s="513"/>
      <c r="P437" s="513"/>
      <c r="Q437" s="510">
        <f>SUM(Q7,Q71,Q252,Q262,Q323,Q341,Q347,Q378,Q383)</f>
        <v>0</v>
      </c>
      <c r="R437" s="513"/>
      <c r="S437" s="513"/>
      <c r="T437" s="510">
        <f>SUM(T7,T71,T252,T262,T323,T341,T347,T378,T383)</f>
        <v>0</v>
      </c>
      <c r="U437" s="513"/>
      <c r="V437" s="513"/>
      <c r="W437" s="510">
        <f>SUM(W7,W71,W252,W262,W323,W341,W347,W378,W383)</f>
        <v>0</v>
      </c>
      <c r="X437" s="513"/>
      <c r="Y437" s="513"/>
      <c r="Z437" s="510">
        <f>SUM(Z7,Z71,Z252,Z262,Z323,Z341,Z347,Z378,Z383)</f>
        <v>0</v>
      </c>
      <c r="AA437" s="513"/>
      <c r="AB437" s="513"/>
      <c r="AC437" s="510">
        <f>SUM(AC7,AC71,AC252,AC262,AC323,AC341,AC347,AC378,AC383)</f>
        <v>0</v>
      </c>
      <c r="AD437" s="513"/>
      <c r="AE437" s="513"/>
      <c r="AF437" s="510">
        <f>SUM(AF7,AF71,AF252,AF262,AF323,AF341,AF347,AF378,AF383)</f>
        <v>0</v>
      </c>
      <c r="AG437" s="513"/>
    </row>
    <row r="438" spans="1:33" s="488" customFormat="1" x14ac:dyDescent="0.35">
      <c r="A438" s="508" t="s">
        <v>686</v>
      </c>
      <c r="B438" s="509" t="s">
        <v>504</v>
      </c>
      <c r="C438" s="509"/>
      <c r="D438" s="510"/>
      <c r="E438" s="510">
        <f>SUM(E436,E437)</f>
        <v>0</v>
      </c>
      <c r="F438" s="510"/>
      <c r="G438" s="513"/>
      <c r="H438" s="510">
        <f>SUM(H436,H437)</f>
        <v>0</v>
      </c>
      <c r="I438" s="513"/>
      <c r="J438" s="513"/>
      <c r="K438" s="510">
        <f>SUM(K436,K437)</f>
        <v>0</v>
      </c>
      <c r="L438" s="513"/>
      <c r="M438" s="513"/>
      <c r="N438" s="510">
        <f>SUM(N436,N437)</f>
        <v>0</v>
      </c>
      <c r="O438" s="513"/>
      <c r="P438" s="513"/>
      <c r="Q438" s="510">
        <f>SUM(Q436,Q437)</f>
        <v>0</v>
      </c>
      <c r="R438" s="513"/>
      <c r="S438" s="513"/>
      <c r="T438" s="510">
        <f>SUM(T436,T437)</f>
        <v>0</v>
      </c>
      <c r="U438" s="513"/>
      <c r="V438" s="513"/>
      <c r="W438" s="510">
        <f>SUM(W436,W437)</f>
        <v>0</v>
      </c>
      <c r="X438" s="513"/>
      <c r="Y438" s="513"/>
      <c r="Z438" s="510">
        <f>SUM(Z436,Z437)</f>
        <v>0</v>
      </c>
      <c r="AA438" s="513"/>
      <c r="AB438" s="513"/>
      <c r="AC438" s="510">
        <f>SUM(AC436,AC437)</f>
        <v>0</v>
      </c>
      <c r="AD438" s="513"/>
      <c r="AE438" s="513"/>
      <c r="AF438" s="510">
        <f>SUM(AF436,AF437)</f>
        <v>0</v>
      </c>
      <c r="AG438" s="513"/>
    </row>
    <row r="439" spans="1:33" s="488" customFormat="1" x14ac:dyDescent="0.35">
      <c r="A439" s="508" t="s">
        <v>687</v>
      </c>
      <c r="B439" s="509" t="s">
        <v>503</v>
      </c>
      <c r="C439" s="509"/>
      <c r="D439" s="510"/>
      <c r="E439" s="510">
        <f>SUM(E8,E19,E29,E41,E52,E54,E56,E80,E90,E102,E122,E132,E142,E152,E162,E202,E204,E206,E248,E267,E307,E309,E311,E313,E315,E317,E319,E321,E333,E351,E353,E355,E361,E364,E369,E372)</f>
        <v>31711.41</v>
      </c>
      <c r="F439" s="510"/>
      <c r="G439" s="513"/>
      <c r="H439" s="510">
        <f>SUM(H8,H19,H29,H41,H52,H54,H56,H80,H90,H102,H122,H132,H142,H152,H162,H202,H204,H206,H248,H267,H307,H309,H311,H313,H315,H317,H319,H321,H333,H351,H353,H355,H361,H364,H369,H372)</f>
        <v>0</v>
      </c>
      <c r="I439" s="513"/>
      <c r="J439" s="513"/>
      <c r="K439" s="510">
        <f>SUM(K8,K19,K29,K41,K52,K54,K56,K80,K90,K102,K122,K132,K142,K152,K162,K202,K204,K206,K248,K267,K307,K309,K311,K313,K315,K317,K319,K321,K333,K351,K353,K355,K361,K364,K369,K372)</f>
        <v>3638.1700000000005</v>
      </c>
      <c r="L439" s="513"/>
      <c r="M439" s="513"/>
      <c r="N439" s="510">
        <f>SUM(N8,N19,N29,N41,N52,N54,N56,N80,N90,N102,N122,N132,N142,N152,N162,N202,N204,N206,N248,N267,N307,N309,N311,N313,N315,N317,N319,N321,N333,N351,N353,N355,N361,N364,N369,N372)</f>
        <v>0</v>
      </c>
      <c r="O439" s="513"/>
      <c r="P439" s="513"/>
      <c r="Q439" s="510">
        <f>SUM(Q8,Q19,Q29,Q41,Q52,Q54,Q56,Q80,Q90,Q102,Q122,Q132,Q142,Q152,Q162,Q202,Q204,Q206,Q248,Q267,Q307,Q309,Q311,Q313,Q315,Q317,Q319,Q321,Q333,Q351,Q353,Q355,Q361,Q364,Q369,Q372)</f>
        <v>0</v>
      </c>
      <c r="R439" s="513"/>
      <c r="S439" s="513"/>
      <c r="T439" s="510">
        <f>SUM(T8,T19,T29,T41,T52,T54,T56,T80,T90,T102,T122,T132,T142,T152,T162,T202,T204,T206,T248,T267,T307,T309,T311,T313,T315,T317,T319,T321,T333,T351,T353,T355,T361,T364,T369,T372)</f>
        <v>0</v>
      </c>
      <c r="U439" s="513"/>
      <c r="V439" s="513"/>
      <c r="W439" s="510">
        <f>SUM(W8,W19,W29,W41,W52,W54,W56,W80,W90,W102,W122,W132,W142,W152,W162,W202,W204,W206,W248,W267,W307,W309,W311,W313,W315,W317,W319,W321,W333,W351,W353,W355,W361,W364,W369,W372)</f>
        <v>0</v>
      </c>
      <c r="X439" s="513"/>
      <c r="Y439" s="513"/>
      <c r="Z439" s="510">
        <f>SUM(Z8,Z19,Z29,Z41,Z52,Z54,Z56,Z80,Z90,Z102,Z122,Z132,Z142,Z152,Z162,Z202,Z204,Z206,Z248,Z267,Z307,Z309,Z311,Z313,Z315,Z317,Z319,Z321,Z333,Z351,Z353,Z355,Z361,Z364,Z369,Z372)</f>
        <v>0</v>
      </c>
      <c r="AA439" s="513"/>
      <c r="AB439" s="513"/>
      <c r="AC439" s="510">
        <f>SUM(AC8,AC19,AC29,AC41,AC52,AC54,AC56,AC80,AC90,AC102,AC122,AC132,AC142,AC152,AC162,AC202,AC204,AC206,AC248,AC267,AC307,AC309,AC311,AC313,AC315,AC317,AC319,AC321,AC333,AC351,AC353,AC355,AC361,AC364,AC369,AC372)</f>
        <v>0</v>
      </c>
      <c r="AD439" s="513"/>
      <c r="AE439" s="513"/>
      <c r="AF439" s="510">
        <f>SUM(AF8,AF19,AF29,AF41,AF52,AF54,AF56,AF80,AF90,AF102,AF122,AF132,AF142,AF152,AF162,AF202,AF204,AF206,AF248,AF267,AF307,AF309,AF311,AF313,AF315,AF317,AF319,AF321,AF333,AF351,AF353,AF355,AF361,AF364,AF369,AF372)</f>
        <v>35349.579999999994</v>
      </c>
      <c r="AG439" s="513"/>
    </row>
    <row r="440" spans="1:33" s="488" customFormat="1" x14ac:dyDescent="0.35">
      <c r="A440" s="508" t="s">
        <v>430</v>
      </c>
      <c r="B440" s="509" t="s">
        <v>503</v>
      </c>
      <c r="C440" s="509"/>
      <c r="D440" s="511"/>
      <c r="E440" s="511">
        <f>SUM(E58,E70,E72:E79,E92,E112,E172,E182,E192,E216)</f>
        <v>-840.2</v>
      </c>
      <c r="F440" s="510"/>
      <c r="G440" s="513"/>
      <c r="H440" s="510">
        <f>SUM(H58,H70,H72:H79,H92,H112,H172,H182,H192,H216)</f>
        <v>0</v>
      </c>
      <c r="I440" s="513"/>
      <c r="J440" s="513"/>
      <c r="K440" s="511">
        <f>SUM(K58,K70,K72:K79,K92,K112,K172,K182,K192,K216)</f>
        <v>-34.989999999999995</v>
      </c>
      <c r="L440" s="513"/>
      <c r="M440" s="513"/>
      <c r="N440" s="510">
        <f>SUM(N58,N70,N72:N79,N92,N112,N172,N182,N192,N216)</f>
        <v>0</v>
      </c>
      <c r="O440" s="513"/>
      <c r="P440" s="513"/>
      <c r="Q440" s="510">
        <f>SUM(Q58,Q70,Q72:Q79,Q92,Q112,Q172,Q182,Q192,Q216)</f>
        <v>0</v>
      </c>
      <c r="R440" s="513"/>
      <c r="S440" s="513"/>
      <c r="T440" s="510">
        <f>SUM(T58,T70,T72:T79,T92,T112,T172,T182,T192,T216)</f>
        <v>0</v>
      </c>
      <c r="U440" s="513"/>
      <c r="V440" s="513"/>
      <c r="W440" s="510">
        <f>SUM(W58,W70,W72:W79,W92,W112,W172,W182,W192,W216)</f>
        <v>0</v>
      </c>
      <c r="X440" s="513"/>
      <c r="Y440" s="513"/>
      <c r="Z440" s="510">
        <f>SUM(Z58,Z70,Z72:Z79,Z92,Z112,Z172,Z182,Z192,Z216)</f>
        <v>0</v>
      </c>
      <c r="AA440" s="513"/>
      <c r="AB440" s="513"/>
      <c r="AC440" s="510">
        <f>SUM(AC58,AC70,AC72:AC79,AC92,AC112,AC172,AC182,AC192,AC216)</f>
        <v>0</v>
      </c>
      <c r="AD440" s="513"/>
      <c r="AE440" s="513"/>
      <c r="AF440" s="511">
        <f>SUM(AF58,AF70,AF72:AF79,AF92,AF112,AF172,AF182,AF192,AF216)</f>
        <v>-875.19</v>
      </c>
      <c r="AG440" s="513"/>
    </row>
    <row r="441" spans="1:33" s="488" customFormat="1" x14ac:dyDescent="0.35">
      <c r="A441" s="508" t="s">
        <v>686</v>
      </c>
      <c r="B441" s="509" t="s">
        <v>503</v>
      </c>
      <c r="C441" s="509"/>
      <c r="D441" s="510"/>
      <c r="E441" s="510">
        <f>SUM(E439,E440)</f>
        <v>30871.21</v>
      </c>
      <c r="F441" s="510"/>
      <c r="G441" s="513"/>
      <c r="H441" s="510">
        <f>SUM(H439,H440)</f>
        <v>0</v>
      </c>
      <c r="I441" s="513"/>
      <c r="J441" s="513"/>
      <c r="K441" s="510">
        <f>SUM(K439,K440)</f>
        <v>3603.1800000000007</v>
      </c>
      <c r="L441" s="513"/>
      <c r="M441" s="513"/>
      <c r="N441" s="510">
        <f>SUM(N439,N440)</f>
        <v>0</v>
      </c>
      <c r="O441" s="513"/>
      <c r="P441" s="513"/>
      <c r="Q441" s="510">
        <f>SUM(Q439,Q440)</f>
        <v>0</v>
      </c>
      <c r="R441" s="513"/>
      <c r="S441" s="513"/>
      <c r="T441" s="510">
        <f>SUM(T439,T440)</f>
        <v>0</v>
      </c>
      <c r="U441" s="513"/>
      <c r="V441" s="513"/>
      <c r="W441" s="510">
        <f>SUM(W439,W440)</f>
        <v>0</v>
      </c>
      <c r="X441" s="513"/>
      <c r="Y441" s="513"/>
      <c r="Z441" s="510">
        <f>SUM(Z439,Z440)</f>
        <v>0</v>
      </c>
      <c r="AA441" s="513"/>
      <c r="AB441" s="513"/>
      <c r="AC441" s="510">
        <f>SUM(AC439,AC440)</f>
        <v>0</v>
      </c>
      <c r="AD441" s="513"/>
      <c r="AE441" s="513"/>
      <c r="AF441" s="510">
        <f>SUM(AF439,AF440)</f>
        <v>34474.389999999992</v>
      </c>
      <c r="AG441" s="513"/>
    </row>
    <row r="444" spans="1:33" x14ac:dyDescent="0.35">
      <c r="A444" s="507" t="s">
        <v>685</v>
      </c>
    </row>
    <row r="445" spans="1:33" s="488" customFormat="1" ht="24" x14ac:dyDescent="0.35">
      <c r="A445" s="508" t="s">
        <v>684</v>
      </c>
      <c r="B445" s="509" t="s">
        <v>504</v>
      </c>
      <c r="C445" s="509"/>
      <c r="D445" s="510"/>
      <c r="E445" s="510">
        <f>SUM(E273,E275,E278,E282,E284,E286,E288,E290,E292,E294)</f>
        <v>46670.71</v>
      </c>
      <c r="F445" s="510"/>
      <c r="G445" s="513"/>
      <c r="H445" s="510">
        <f>SUM(H273,H275,H278,H282,H284,H286,H288,H290,H292,H294)</f>
        <v>0</v>
      </c>
      <c r="I445" s="513"/>
      <c r="J445" s="513"/>
      <c r="K445" s="510">
        <f>SUM(K273,K275,K278,K282,K284,K286,K288,K290,K292,K294)</f>
        <v>2.66</v>
      </c>
      <c r="L445" s="513"/>
      <c r="M445" s="513"/>
      <c r="N445" s="510">
        <f>SUM(N273,N275,N278,N282,N284,N286,N288,N290,N292,N294)</f>
        <v>0</v>
      </c>
      <c r="O445" s="513"/>
      <c r="P445" s="513"/>
      <c r="Q445" s="510">
        <f>SUM(Q273,Q275,Q278,Q282,Q284,Q286,Q288,Q290,Q292,Q294)</f>
        <v>0</v>
      </c>
      <c r="R445" s="513"/>
      <c r="S445" s="513"/>
      <c r="T445" s="510">
        <f>SUM(T273,T275,T278,T282,T284,T286,T288,T290,T292,T294)</f>
        <v>0</v>
      </c>
      <c r="U445" s="513"/>
      <c r="V445" s="513"/>
      <c r="W445" s="510">
        <f>SUM(W273,W275,W278,W282,W284,W286,W288,W290,W292,W294)</f>
        <v>0</v>
      </c>
      <c r="X445" s="513"/>
      <c r="Y445" s="513"/>
      <c r="Z445" s="510">
        <f>SUM(Z273,Z275,Z278,Z282,Z284,Z286,Z288,Z290,Z292,Z294)</f>
        <v>0</v>
      </c>
      <c r="AA445" s="513"/>
      <c r="AB445" s="513"/>
      <c r="AC445" s="511">
        <f>SUM(AC273,AC275,AC278,AC282,AC284,AC286,AC288,AC290,AC292,AC294)</f>
        <v>-46673.37</v>
      </c>
      <c r="AD445" s="513"/>
      <c r="AE445" s="513"/>
      <c r="AF445" s="510">
        <f>SUM(AF273,AF275,AF278,AF282,AF284,AF286,AF288,AF290,AF292,AF294)</f>
        <v>0</v>
      </c>
      <c r="AG445" s="513"/>
    </row>
    <row r="446" spans="1:33" s="488" customFormat="1" x14ac:dyDescent="0.35">
      <c r="A446" s="508" t="s">
        <v>430</v>
      </c>
      <c r="B446" s="509" t="s">
        <v>504</v>
      </c>
      <c r="C446" s="509"/>
      <c r="D446" s="511"/>
      <c r="E446" s="511">
        <f>SUM(E296)</f>
        <v>-7.84</v>
      </c>
      <c r="F446" s="510"/>
      <c r="G446" s="513"/>
      <c r="H446" s="510">
        <f>SUM(H296)</f>
        <v>0</v>
      </c>
      <c r="I446" s="513"/>
      <c r="J446" s="513"/>
      <c r="K446" s="510">
        <f>SUM(K296)</f>
        <v>0</v>
      </c>
      <c r="L446" s="513"/>
      <c r="M446" s="513"/>
      <c r="N446" s="510">
        <f>SUM(N296)</f>
        <v>0</v>
      </c>
      <c r="O446" s="513"/>
      <c r="P446" s="513"/>
      <c r="Q446" s="510">
        <f>SUM(Q296)</f>
        <v>0</v>
      </c>
      <c r="R446" s="513"/>
      <c r="S446" s="513"/>
      <c r="T446" s="510">
        <f>SUM(T296)</f>
        <v>0</v>
      </c>
      <c r="U446" s="513"/>
      <c r="V446" s="513"/>
      <c r="W446" s="510">
        <f>SUM(W296)</f>
        <v>0</v>
      </c>
      <c r="X446" s="513"/>
      <c r="Y446" s="513"/>
      <c r="Z446" s="510">
        <f>SUM(Z296)</f>
        <v>0</v>
      </c>
      <c r="AA446" s="513"/>
      <c r="AB446" s="513"/>
      <c r="AC446" s="511">
        <f>SUM(AC296)</f>
        <v>7.84</v>
      </c>
      <c r="AD446" s="513"/>
      <c r="AE446" s="513"/>
      <c r="AF446" s="510">
        <f>SUM(AF296)</f>
        <v>0</v>
      </c>
      <c r="AG446" s="513"/>
    </row>
    <row r="447" spans="1:33" s="488" customFormat="1" ht="24" x14ac:dyDescent="0.35">
      <c r="A447" s="508" t="s">
        <v>683</v>
      </c>
      <c r="B447" s="509" t="s">
        <v>504</v>
      </c>
      <c r="C447" s="509"/>
      <c r="D447" s="510"/>
      <c r="E447" s="510">
        <f>SUM(E445,E446)</f>
        <v>46662.87</v>
      </c>
      <c r="F447" s="510"/>
      <c r="G447" s="513"/>
      <c r="H447" s="510">
        <f>SUM(H445,H446)</f>
        <v>0</v>
      </c>
      <c r="I447" s="513"/>
      <c r="J447" s="513"/>
      <c r="K447" s="510">
        <f>SUM(K445,K446)</f>
        <v>2.66</v>
      </c>
      <c r="L447" s="513"/>
      <c r="M447" s="513"/>
      <c r="N447" s="510">
        <f>SUM(N445,N446)</f>
        <v>0</v>
      </c>
      <c r="O447" s="513"/>
      <c r="P447" s="513"/>
      <c r="Q447" s="510">
        <f>SUM(Q445,Q446)</f>
        <v>0</v>
      </c>
      <c r="R447" s="513"/>
      <c r="S447" s="513"/>
      <c r="T447" s="510">
        <f>SUM(T445,T446)</f>
        <v>0</v>
      </c>
      <c r="U447" s="513"/>
      <c r="V447" s="513"/>
      <c r="W447" s="510">
        <f>SUM(W445,W446)</f>
        <v>0</v>
      </c>
      <c r="X447" s="513"/>
      <c r="Y447" s="513"/>
      <c r="Z447" s="510">
        <f>SUM(Z445,Z446)</f>
        <v>0</v>
      </c>
      <c r="AA447" s="513"/>
      <c r="AB447" s="513"/>
      <c r="AC447" s="511">
        <f>SUM(AC445,AC446)</f>
        <v>-46665.530000000006</v>
      </c>
      <c r="AD447" s="513"/>
      <c r="AE447" s="513"/>
      <c r="AF447" s="510">
        <f>SUM(AF445,AF446)</f>
        <v>0</v>
      </c>
      <c r="AG447" s="513"/>
    </row>
    <row r="450" spans="1:33" x14ac:dyDescent="0.35">
      <c r="A450" s="507" t="s">
        <v>682</v>
      </c>
    </row>
    <row r="451" spans="1:33" s="488" customFormat="1" x14ac:dyDescent="0.35">
      <c r="A451" s="508" t="s">
        <v>677</v>
      </c>
      <c r="B451" s="509" t="s">
        <v>504</v>
      </c>
      <c r="C451" s="509"/>
      <c r="D451" s="510"/>
      <c r="E451" s="510"/>
      <c r="F451" s="510">
        <f>SUM(F39,F53,F228,F238,F250,F264,F268,F269,F271,F300,F302,F306,F308,F310,F312,F314,F316,F318,F320,F322,F335,F337,F339,F343,F345,F349,F357,F359,F365,F366,F370,F373,F374,F376,F381)</f>
        <v>13071967.719999999</v>
      </c>
      <c r="G451" s="513"/>
      <c r="H451" s="513"/>
      <c r="I451" s="510">
        <f>SUM(I39,I53,I228,I238,I250,I264,I268,I269,I271,I300,I302,I306,I308,I310,I312,I314,I316,I318,I320,I322,I335,I337,I339,I343,I345,I349,I357,I359,I365,I366,I370,I373,I374,I376,I381)</f>
        <v>138898.88</v>
      </c>
      <c r="J451" s="513"/>
      <c r="K451" s="513"/>
      <c r="L451" s="510">
        <f>SUM(L39,L53,L228,L238,L250,L264,L268,L269,L271,L300,L302,L306,L308,L310,L312,L314,L316,L318,L320,L322,L335,L337,L339,L343,L345,L349,L357,L359,L365,L366,L370,L373,L374,L376,L381)</f>
        <v>55929.66</v>
      </c>
      <c r="M451" s="513"/>
      <c r="N451" s="513"/>
      <c r="O451" s="510">
        <f>SUM(O39,O53,O228,O238,O250,O264,O268,O269,O271,O300,O302,O306,O308,O310,O312,O314,O316,O318,O320,O322,O335,O337,O339,O343,O345,O349,O357,O359,O365,O366,O370,O373,O374,O376,O381)</f>
        <v>271733.82</v>
      </c>
      <c r="P451" s="513"/>
      <c r="Q451" s="513"/>
      <c r="R451" s="510">
        <f>SUM(R39,R53,R228,R238,R250,R264,R268,R269,R271,R300,R302,R306,R308,R310,R312,R314,R316,R318,R320,R322,R335,R337,R339,R343,R345,R349,R357,R359,R365,R366,R370,R373,R374,R376,R381)</f>
        <v>6119827.7399999993</v>
      </c>
      <c r="S451" s="513"/>
      <c r="T451" s="513"/>
      <c r="U451" s="510">
        <f>SUM(U39,U53,U228,U238,U250,U264,U268,U269,U271,U300,U302,U306,U308,U310,U312,U314,U316,U318,U320,U322,U335,U337,U339,U343,U345,U349,U357,U359,U365,U366,U370,U373,U374,U376,U381)</f>
        <v>10.98</v>
      </c>
      <c r="V451" s="513"/>
      <c r="W451" s="513"/>
      <c r="X451" s="510">
        <f>SUM(X39,X53,X228,X238,X250,X264,X268,X269,X271,X300,X302,X306,X308,X310,X312,X314,X316,X318,X320,X322,X335,X337,X339,X343,X345,X349,X357,X359,X365,X366,X370,X373,X374,X376,X381)</f>
        <v>0</v>
      </c>
      <c r="Y451" s="513"/>
      <c r="Z451" s="513"/>
      <c r="AA451" s="510">
        <f>SUM(AA39,AA53,AA228,AA238,AA250,AA264,AA268,AA269,AA271,AA300,AA302,AA306,AA308,AA310,AA312,AA314,AA316,AA318,AA320,AA322,AA335,AA337,AA339,AA343,AA345,AA349,AA357,AA359,AA365,AA366,AA370,AA373,AA374,AA376,AA381)</f>
        <v>14500</v>
      </c>
      <c r="AB451" s="513"/>
      <c r="AC451" s="513"/>
      <c r="AD451" s="510">
        <f>SUM(AD39,AD53,AD228,AD238,AD250,AD264,AD268,AD269,AD271,AD300,AD302,AD306,AD308,AD310,AD312,AD314,AD316,AD318,AD320,AD322,AD335,AD337,AD339,AD343,AD345,AD349,AD357,AD359,AD365,AD366,AD370,AD373,AD374,AD376,AD381)</f>
        <v>-3000000</v>
      </c>
      <c r="AE451" s="513"/>
      <c r="AF451" s="513"/>
      <c r="AG451" s="510">
        <f>SUM(AG39,AG53,AG228,AG238,AG250,AG264,AG268,AG269,AG271,AG300,AG302,AG306,AG308,AG310,AG312,AG314,AG316,AG318,AG320,AG322,AG335,AG337,AG339,AG343,AG345,AG349,AG357,AG359,AG365,AG366,AG370,AG373,AG374,AG376,AG381)</f>
        <v>16672868.800000001</v>
      </c>
    </row>
    <row r="452" spans="1:33" s="488" customFormat="1" x14ac:dyDescent="0.35">
      <c r="A452" s="508" t="s">
        <v>430</v>
      </c>
      <c r="B452" s="509" t="s">
        <v>504</v>
      </c>
      <c r="C452" s="509"/>
      <c r="D452" s="511"/>
      <c r="E452" s="510"/>
      <c r="F452" s="511">
        <f>SUM(F71,F252,F262,F323,F341,F347,F379,F383)</f>
        <v>-65983.289999999994</v>
      </c>
      <c r="G452" s="513"/>
      <c r="H452" s="513"/>
      <c r="I452" s="511">
        <f>SUM(I71,I252,I262,I323,I341,I347,I379,I383)</f>
        <v>-65</v>
      </c>
      <c r="J452" s="513"/>
      <c r="K452" s="513"/>
      <c r="L452" s="510">
        <f>SUM(L71,L252,L262,L323,L341,L347,L379,L383)</f>
        <v>0</v>
      </c>
      <c r="M452" s="513"/>
      <c r="N452" s="513"/>
      <c r="O452" s="511">
        <f>SUM(O71,O252,O262,O323,O341,O347,O379,O383)</f>
        <v>-271.74</v>
      </c>
      <c r="P452" s="513"/>
      <c r="Q452" s="513"/>
      <c r="R452" s="511">
        <f>SUM(R71,R252,R262,R323,R341,R347,R379,R383)</f>
        <v>-6119.84</v>
      </c>
      <c r="S452" s="513"/>
      <c r="T452" s="513"/>
      <c r="U452" s="510">
        <f>SUM(U71,U252,U262,U323,U341,U347,U379,U383)</f>
        <v>0</v>
      </c>
      <c r="V452" s="513"/>
      <c r="W452" s="513"/>
      <c r="X452" s="510">
        <f>SUM(X71,X252,X262,X323,X341,X347,X379,X383)</f>
        <v>0</v>
      </c>
      <c r="Y452" s="513"/>
      <c r="Z452" s="513"/>
      <c r="AA452" s="510">
        <f>SUM(AA71,AA252,AA262,AA323,AA341,AA347,AA379,AA383)</f>
        <v>0</v>
      </c>
      <c r="AB452" s="513"/>
      <c r="AC452" s="513"/>
      <c r="AD452" s="510">
        <f>SUM(AD71,AD252,AD262,AD323,AD341,AD347,AD379,AD383)</f>
        <v>0</v>
      </c>
      <c r="AE452" s="513"/>
      <c r="AF452" s="513"/>
      <c r="AG452" s="511">
        <f>SUM(AG71,AG252,AG262,AG323,AG341,AG347,AG379,AG383)</f>
        <v>-72439.87000000001</v>
      </c>
    </row>
    <row r="453" spans="1:33" s="488" customFormat="1" x14ac:dyDescent="0.35">
      <c r="A453" s="508" t="s">
        <v>676</v>
      </c>
      <c r="B453" s="509" t="s">
        <v>504</v>
      </c>
      <c r="C453" s="509"/>
      <c r="D453" s="510"/>
      <c r="E453" s="510"/>
      <c r="F453" s="510">
        <f>SUM(F451,F452)</f>
        <v>13005984.43</v>
      </c>
      <c r="G453" s="513"/>
      <c r="H453" s="513"/>
      <c r="I453" s="510">
        <f>SUM(I451,I452)</f>
        <v>138833.88</v>
      </c>
      <c r="J453" s="513"/>
      <c r="K453" s="513"/>
      <c r="L453" s="510">
        <f>SUM(L451,L452)</f>
        <v>55929.66</v>
      </c>
      <c r="M453" s="513"/>
      <c r="N453" s="513"/>
      <c r="O453" s="510">
        <f>SUM(O451,O452)</f>
        <v>271462.08</v>
      </c>
      <c r="P453" s="513"/>
      <c r="Q453" s="513"/>
      <c r="R453" s="510">
        <f>SUM(R451,R452)</f>
        <v>6113707.8999999994</v>
      </c>
      <c r="S453" s="513"/>
      <c r="T453" s="513"/>
      <c r="U453" s="510">
        <f>SUM(U451,U452)</f>
        <v>10.98</v>
      </c>
      <c r="V453" s="513"/>
      <c r="W453" s="513"/>
      <c r="X453" s="510">
        <f>SUM(X451,X452)</f>
        <v>0</v>
      </c>
      <c r="Y453" s="513"/>
      <c r="Z453" s="513"/>
      <c r="AA453" s="510">
        <f>SUM(AA451,AA452)</f>
        <v>14500</v>
      </c>
      <c r="AB453" s="513"/>
      <c r="AC453" s="513"/>
      <c r="AD453" s="511">
        <f>SUM(AD451,AD452)</f>
        <v>-3000000</v>
      </c>
      <c r="AE453" s="513"/>
      <c r="AF453" s="513"/>
      <c r="AG453" s="510">
        <f>SUM(AG451,AG452)</f>
        <v>16600428.930000002</v>
      </c>
    </row>
    <row r="454" spans="1:33" s="488" customFormat="1" x14ac:dyDescent="0.35">
      <c r="A454" s="508" t="s">
        <v>677</v>
      </c>
      <c r="B454" s="509" t="s">
        <v>503</v>
      </c>
      <c r="C454" s="509"/>
      <c r="D454" s="510"/>
      <c r="E454" s="510"/>
      <c r="F454" s="510">
        <f>SUM(F8,F19,F29,F41,F52,F54,F56,F80,F90,F102,F122,F132,F142,F152,F162,F202,F204,F206,F248,F307,F309,F311,F313,F315,F317,F319,F321,F333,F351,F353,F355,F361,F364,F369,F372)</f>
        <v>1161746.1200000003</v>
      </c>
      <c r="G454" s="513"/>
      <c r="H454" s="513"/>
      <c r="I454" s="510">
        <f>SUM(I8,I19,I29,I41,I52,I54,I56,I80,I90,I102,I122,I132,I142,I152,I162,I202,I204,I206,I248,I307,I309,I311,I313,I315,I317,I319,I321,I333,I351,I353,I355,I361,I364,I369,I372)</f>
        <v>0</v>
      </c>
      <c r="J454" s="513"/>
      <c r="K454" s="513"/>
      <c r="L454" s="510">
        <f>SUM(L8,L19,L29,L41,L52,L54,L56,L80,L90,L102,L122,L132,L142,L152,L162,L202,L204,L206,L248,L307,L309,L311,L313,L315,L317,L319,L321,L333,L351,L353,L355,L361,L364,L369,L372)</f>
        <v>399100.76</v>
      </c>
      <c r="M454" s="513"/>
      <c r="N454" s="513"/>
      <c r="O454" s="510">
        <f>SUM(O8,O19,O29,O41,O52,O54,O56,O80,O90,O102,O122,O132,O142,O152,O162,O202,O204,O206,O248,O307,O309,O311,O313,O315,O317,O319,O321,O333,O351,O353,O355,O361,O364,O369,O372)</f>
        <v>162899.65999999997</v>
      </c>
      <c r="P454" s="513"/>
      <c r="Q454" s="513"/>
      <c r="R454" s="510">
        <f>SUM(R8,R19,R29,R41,R52,R54,R56,R80,R90,R102,R122,R132,R142,R152,R162,R202,R204,R206,R248,R307,R309,R311,R313,R315,R317,R319,R321,R333,R351,R353,R355,R361,R364,R369,R372)</f>
        <v>129933.75</v>
      </c>
      <c r="S454" s="513"/>
      <c r="T454" s="513"/>
      <c r="U454" s="510">
        <f>SUM(U8,U19,U29,U41,U52,U54,U56,U80,U90,U102,U122,U132,U142,U152,U162,U202,U204,U206,U248,U307,U309,U311,U313,U315,U317,U319,U321,U333,U351,U353,U355,U361,U364,U369,U372)</f>
        <v>0</v>
      </c>
      <c r="V454" s="513"/>
      <c r="W454" s="513"/>
      <c r="X454" s="510">
        <f>SUM(X8,X19,X29,X41,X52,X54,X56,X80,X90,X102,X122,X132,X142,X152,X162,X202,X204,X206,X248,X307,X309,X311,X313,X315,X317,X319,X321,X333,X351,X353,X355,X361,X364,X369,X372)</f>
        <v>0</v>
      </c>
      <c r="Y454" s="513"/>
      <c r="Z454" s="513"/>
      <c r="AA454" s="510">
        <f>SUM(AA8,AA19,AA29,AA41,AA52,AA54,AA56,AA80,AA90,AA102,AA122,AA132,AA142,AA152,AA162,AA202,AA204,AA206,AA248,AA307,AA309,AA311,AA313,AA315,AA317,AA319,AA321,AA333,AA351,AA353,AA355,AA361,AA364,AA369,AA372)</f>
        <v>42187.909999999996</v>
      </c>
      <c r="AB454" s="513"/>
      <c r="AC454" s="513"/>
      <c r="AD454" s="510">
        <f>SUM(AD8,AD19,AD29,AD41,AD52,AD54,AD56,AD80,AD90,AD102,AD122,AD132,AD142,AD152,AD162,AD202,AD204,AD206,AD248,AD307,AD309,AD311,AD313,AD315,AD317,AD319,AD321,AD333,AD351,AD353,AD355,AD361,AD364,AD369,AD372)</f>
        <v>0</v>
      </c>
      <c r="AE454" s="513"/>
      <c r="AF454" s="513"/>
      <c r="AG454" s="510">
        <f>SUM(AG8,AG19,AG29,AG41,AG52,AG54,AG56,AG80,AG90,AG102,AG122,AG132,AG142,AG152,AG162,AG202,AG204,AG206,AG248,AG307,AG309,AG311,AG313,AG315,AG317,AG319,AG321,AG333,AG351,AG353,AG355,AG361,AG364,AG369,AG372)</f>
        <v>1895868.2000000002</v>
      </c>
    </row>
    <row r="455" spans="1:33" s="488" customFormat="1" x14ac:dyDescent="0.35">
      <c r="A455" s="508" t="s">
        <v>430</v>
      </c>
      <c r="B455" s="509" t="s">
        <v>503</v>
      </c>
      <c r="C455" s="509"/>
      <c r="D455" s="511"/>
      <c r="E455" s="510"/>
      <c r="F455" s="511">
        <f>SUM(F58,F70,F72:F79,F92,F112,F172,F182,F192,F216,F380)</f>
        <v>-1132080.5</v>
      </c>
      <c r="G455" s="513"/>
      <c r="H455" s="513"/>
      <c r="I455" s="510">
        <f>SUM(I58,I70,I72:I79,I92,I112,I172,I182,I192,I216,I380)</f>
        <v>0</v>
      </c>
      <c r="J455" s="513"/>
      <c r="K455" s="513"/>
      <c r="L455" s="511">
        <f>SUM(L58,L70,L72:L79,L92,L112,L172,L182,L192,L216,L380)</f>
        <v>-308625.75</v>
      </c>
      <c r="M455" s="513"/>
      <c r="N455" s="513"/>
      <c r="O455" s="511">
        <f>SUM(O58,O70,O72:O79,O92,O112,O172,O182,O192,O216,O380)</f>
        <v>-510.83000000000004</v>
      </c>
      <c r="P455" s="513"/>
      <c r="Q455" s="513"/>
      <c r="R455" s="511">
        <f>SUM(R58,R70,R72:R79,R92,R112,R172,R182,R192,R216,R380)</f>
        <v>-1156.94</v>
      </c>
      <c r="S455" s="513"/>
      <c r="T455" s="513"/>
      <c r="U455" s="510">
        <f>SUM(U58,U70,U72:U79,U92,U112,U172,U182,U192,U216,U380)</f>
        <v>0</v>
      </c>
      <c r="V455" s="513"/>
      <c r="W455" s="513"/>
      <c r="X455" s="510">
        <f>SUM(X58,X70,X72:X79,X92,X112,X172,X182,X192,X216,X380)</f>
        <v>0</v>
      </c>
      <c r="Y455" s="513"/>
      <c r="Z455" s="513"/>
      <c r="AA455" s="511">
        <f>SUM(AA58,AA70,AA72:AA79,AA92,AA112,AA172,AA182,AA192,AA216,AA380)</f>
        <v>-974.56</v>
      </c>
      <c r="AB455" s="513"/>
      <c r="AC455" s="513"/>
      <c r="AD455" s="510">
        <f>SUM(AD58,AD70,AD72:AD79,AD92,AD112,AD172,AD182,AD192,AD216,AD380)</f>
        <v>0</v>
      </c>
      <c r="AE455" s="513"/>
      <c r="AF455" s="513"/>
      <c r="AG455" s="511">
        <f>SUM(AG58,AG70,AG72:AG79,AG92,AG112,AG172,AG182,AG192,AG216,AG380)</f>
        <v>-1443348.58</v>
      </c>
    </row>
    <row r="456" spans="1:33" s="488" customFormat="1" x14ac:dyDescent="0.35">
      <c r="A456" s="508" t="s">
        <v>676</v>
      </c>
      <c r="B456" s="509" t="s">
        <v>503</v>
      </c>
      <c r="C456" s="509"/>
      <c r="D456" s="510"/>
      <c r="E456" s="510"/>
      <c r="F456" s="510">
        <f>SUM(F454,F455)</f>
        <v>29665.620000000345</v>
      </c>
      <c r="G456" s="513"/>
      <c r="H456" s="513"/>
      <c r="I456" s="510">
        <f>SUM(I454,I455)</f>
        <v>0</v>
      </c>
      <c r="J456" s="513"/>
      <c r="K456" s="513"/>
      <c r="L456" s="510">
        <f>SUM(L454,L455)</f>
        <v>90475.010000000009</v>
      </c>
      <c r="M456" s="513"/>
      <c r="N456" s="513"/>
      <c r="O456" s="510">
        <f>SUM(O454,O455)</f>
        <v>162388.82999999999</v>
      </c>
      <c r="P456" s="513"/>
      <c r="Q456" s="513"/>
      <c r="R456" s="510">
        <f>SUM(R454,R455)</f>
        <v>128776.81</v>
      </c>
      <c r="S456" s="513"/>
      <c r="T456" s="513"/>
      <c r="U456" s="510">
        <f>SUM(U454,U455)</f>
        <v>0</v>
      </c>
      <c r="V456" s="513"/>
      <c r="W456" s="513"/>
      <c r="X456" s="510">
        <f>SUM(X454,X455)</f>
        <v>0</v>
      </c>
      <c r="Y456" s="513"/>
      <c r="Z456" s="513"/>
      <c r="AA456" s="510">
        <f>SUM(AA454,AA455)</f>
        <v>41213.35</v>
      </c>
      <c r="AB456" s="513"/>
      <c r="AC456" s="513"/>
      <c r="AD456" s="510">
        <f>SUM(AD454,AD455)</f>
        <v>0</v>
      </c>
      <c r="AE456" s="513"/>
      <c r="AF456" s="513"/>
      <c r="AG456" s="510">
        <f>SUM(AG454,AG455)</f>
        <v>452519.62000000011</v>
      </c>
    </row>
    <row r="459" spans="1:33" x14ac:dyDescent="0.35">
      <c r="A459" s="507" t="s">
        <v>681</v>
      </c>
    </row>
    <row r="460" spans="1:33" s="488" customFormat="1" x14ac:dyDescent="0.35">
      <c r="A460" s="508" t="s">
        <v>680</v>
      </c>
      <c r="B460" s="509" t="s">
        <v>504</v>
      </c>
      <c r="C460" s="509"/>
      <c r="D460" s="510"/>
      <c r="E460" s="510"/>
      <c r="F460" s="510">
        <f>SUM(F273,F275,F278,F282,F284,F286,F288,F290,F292,F294)</f>
        <v>23153205.530000001</v>
      </c>
      <c r="G460" s="513"/>
      <c r="H460" s="513"/>
      <c r="I460" s="510">
        <f>SUM(I273,I275,I278,I282,I284,I286,I288,I290,I292,I294)</f>
        <v>9582.76</v>
      </c>
      <c r="J460" s="513"/>
      <c r="K460" s="513"/>
      <c r="L460" s="510">
        <f>SUM(L273,L275,L278,L282,L284,L286,L288,L290,L292,L294)</f>
        <v>735833.12</v>
      </c>
      <c r="M460" s="513"/>
      <c r="N460" s="513"/>
      <c r="O460" s="510">
        <f>SUM(O273,O275,O278,O282,O284,O286,O288,O290,O292,O294)</f>
        <v>12062827.49</v>
      </c>
      <c r="P460" s="513"/>
      <c r="Q460" s="513"/>
      <c r="R460" s="510">
        <f>SUM(R273,R275,R278,R282,R284,R286,R288,R290,R292,R294)</f>
        <v>31779068.650000002</v>
      </c>
      <c r="S460" s="513"/>
      <c r="T460" s="513"/>
      <c r="U460" s="510">
        <f>SUM(U273,U275,U278,U282,U284,U286,U288,U290,U292,U294)</f>
        <v>0</v>
      </c>
      <c r="V460" s="513"/>
      <c r="W460" s="513"/>
      <c r="X460" s="510">
        <f>SUM(X273,X275,X278,X282,X284,X286,X288,X290,X292,X294)</f>
        <v>3943.81</v>
      </c>
      <c r="Y460" s="513"/>
      <c r="Z460" s="513"/>
      <c r="AA460" s="510">
        <f>SUM(AA273,AA275,AA278,AA282,AA284,AA286,AA288,AA290,AA292,AA294)</f>
        <v>0</v>
      </c>
      <c r="AB460" s="513"/>
      <c r="AC460" s="513"/>
      <c r="AD460" s="511">
        <f>SUM(AD273,AD275,AD278,AD282,AD284,AD286,AD288,AD290,AD292,AD294)</f>
        <v>-67744461.359999999</v>
      </c>
      <c r="AE460" s="513"/>
      <c r="AF460" s="513"/>
      <c r="AG460" s="510">
        <f>SUM(AG273,AG275,AG278,AG282,AG284,AG286,AG288,AG290,AG292,AG294)</f>
        <v>0</v>
      </c>
    </row>
    <row r="461" spans="1:33" s="488" customFormat="1" x14ac:dyDescent="0.35">
      <c r="A461" s="508" t="s">
        <v>430</v>
      </c>
      <c r="B461" s="509" t="s">
        <v>504</v>
      </c>
      <c r="C461" s="509"/>
      <c r="D461" s="511"/>
      <c r="E461" s="510"/>
      <c r="F461" s="511">
        <f>SUM(F296)</f>
        <v>-14422.220000000001</v>
      </c>
      <c r="G461" s="513"/>
      <c r="H461" s="513"/>
      <c r="I461" s="510">
        <f>SUM(I296)</f>
        <v>0</v>
      </c>
      <c r="J461" s="513"/>
      <c r="K461" s="513"/>
      <c r="L461" s="511">
        <f>SUM(L296)</f>
        <v>-0.35</v>
      </c>
      <c r="M461" s="513"/>
      <c r="N461" s="513"/>
      <c r="O461" s="511">
        <f>SUM(O296)</f>
        <v>-2368.8200000000002</v>
      </c>
      <c r="P461" s="513"/>
      <c r="Q461" s="513"/>
      <c r="R461" s="511">
        <f>SUM(R296)</f>
        <v>-5679.5999999999995</v>
      </c>
      <c r="S461" s="513"/>
      <c r="T461" s="513"/>
      <c r="U461" s="510">
        <f>SUM(U296)</f>
        <v>0</v>
      </c>
      <c r="V461" s="513"/>
      <c r="W461" s="513"/>
      <c r="X461" s="510">
        <f>SUM(X296)</f>
        <v>0</v>
      </c>
      <c r="Y461" s="513"/>
      <c r="Z461" s="513"/>
      <c r="AA461" s="510">
        <f>SUM(AA296)</f>
        <v>0</v>
      </c>
      <c r="AB461" s="513"/>
      <c r="AC461" s="513"/>
      <c r="AD461" s="510">
        <f>SUM(AD296)</f>
        <v>22470.989999999998</v>
      </c>
      <c r="AE461" s="513"/>
      <c r="AF461" s="513"/>
      <c r="AG461" s="510">
        <f>SUM(AG296)</f>
        <v>0</v>
      </c>
    </row>
    <row r="462" spans="1:33" s="488" customFormat="1" x14ac:dyDescent="0.35">
      <c r="A462" s="508" t="s">
        <v>679</v>
      </c>
      <c r="B462" s="509" t="s">
        <v>504</v>
      </c>
      <c r="C462" s="509"/>
      <c r="D462" s="510"/>
      <c r="E462" s="510"/>
      <c r="F462" s="510">
        <f>SUM(F460,F461)</f>
        <v>23138783.310000002</v>
      </c>
      <c r="G462" s="513"/>
      <c r="H462" s="513"/>
      <c r="I462" s="510">
        <f>SUM(I460,I461)</f>
        <v>9582.76</v>
      </c>
      <c r="J462" s="513"/>
      <c r="K462" s="513"/>
      <c r="L462" s="510">
        <f>SUM(L460,L461)</f>
        <v>735832.77</v>
      </c>
      <c r="M462" s="513"/>
      <c r="N462" s="513"/>
      <c r="O462" s="510">
        <f>SUM(O460,O461)</f>
        <v>12060458.67</v>
      </c>
      <c r="P462" s="513"/>
      <c r="Q462" s="513"/>
      <c r="R462" s="510">
        <f>SUM(R460,R461)</f>
        <v>31773389.050000001</v>
      </c>
      <c r="S462" s="513"/>
      <c r="T462" s="513"/>
      <c r="U462" s="510">
        <f>SUM(U460,U461)</f>
        <v>0</v>
      </c>
      <c r="V462" s="513"/>
      <c r="W462" s="513"/>
      <c r="X462" s="510">
        <f>SUM(X460,X461)</f>
        <v>3943.81</v>
      </c>
      <c r="Y462" s="513"/>
      <c r="Z462" s="513"/>
      <c r="AA462" s="510">
        <f>SUM(AA460,AA461)</f>
        <v>0</v>
      </c>
      <c r="AB462" s="513"/>
      <c r="AC462" s="513"/>
      <c r="AD462" s="511">
        <f>SUM(AD460,AD461)</f>
        <v>-67721990.370000005</v>
      </c>
      <c r="AE462" s="513"/>
      <c r="AF462" s="513"/>
      <c r="AG462" s="510">
        <f>SUM(AG460,AG461)</f>
        <v>0</v>
      </c>
    </row>
    <row r="465" spans="1:33" x14ac:dyDescent="0.35">
      <c r="A465" s="507" t="s">
        <v>678</v>
      </c>
    </row>
    <row r="466" spans="1:33" s="488" customFormat="1" x14ac:dyDescent="0.35">
      <c r="A466" s="508" t="s">
        <v>677</v>
      </c>
      <c r="B466" s="509" t="s">
        <v>504</v>
      </c>
      <c r="C466" s="509"/>
      <c r="D466" s="514"/>
      <c r="E466" s="514"/>
      <c r="F466" s="514">
        <f>F6</f>
        <v>482457.97</v>
      </c>
      <c r="G466" s="514"/>
      <c r="H466" s="514"/>
      <c r="I466" s="514">
        <f>I6</f>
        <v>0</v>
      </c>
      <c r="J466" s="514"/>
      <c r="K466" s="514"/>
      <c r="L466" s="514">
        <f>L6</f>
        <v>0</v>
      </c>
      <c r="M466" s="513"/>
      <c r="N466" s="513"/>
      <c r="O466" s="514">
        <f>O6</f>
        <v>0</v>
      </c>
      <c r="P466" s="513"/>
      <c r="Q466" s="513"/>
      <c r="R466" s="514">
        <f>R6</f>
        <v>0</v>
      </c>
      <c r="S466" s="513"/>
      <c r="T466" s="513"/>
      <c r="U466" s="514">
        <f>U6</f>
        <v>0</v>
      </c>
      <c r="V466" s="513"/>
      <c r="W466" s="513"/>
      <c r="X466" s="514">
        <f>X6</f>
        <v>0</v>
      </c>
      <c r="Y466" s="513"/>
      <c r="Z466" s="513"/>
      <c r="AA466" s="514">
        <f>AA6</f>
        <v>0</v>
      </c>
      <c r="AB466" s="513"/>
      <c r="AC466" s="513"/>
      <c r="AD466" s="514">
        <f>AD6</f>
        <v>0</v>
      </c>
      <c r="AE466" s="513"/>
      <c r="AF466" s="513"/>
      <c r="AG466" s="514">
        <f>AG6</f>
        <v>482457.97</v>
      </c>
    </row>
    <row r="467" spans="1:33" s="488" customFormat="1" x14ac:dyDescent="0.35">
      <c r="A467" s="508" t="s">
        <v>430</v>
      </c>
      <c r="B467" s="509" t="s">
        <v>504</v>
      </c>
      <c r="C467" s="509"/>
      <c r="D467" s="515"/>
      <c r="E467" s="515"/>
      <c r="F467" s="515">
        <f>F7</f>
        <v>0</v>
      </c>
      <c r="G467" s="515"/>
      <c r="H467" s="515"/>
      <c r="I467" s="515">
        <f>I7</f>
        <v>0</v>
      </c>
      <c r="J467" s="515"/>
      <c r="K467" s="515"/>
      <c r="L467" s="515">
        <f>L7</f>
        <v>0</v>
      </c>
      <c r="M467" s="513"/>
      <c r="N467" s="513"/>
      <c r="O467" s="515">
        <f>O7</f>
        <v>0</v>
      </c>
      <c r="P467" s="513"/>
      <c r="Q467" s="513"/>
      <c r="R467" s="515">
        <f>R7</f>
        <v>0</v>
      </c>
      <c r="S467" s="513"/>
      <c r="T467" s="513"/>
      <c r="U467" s="515">
        <f>U7</f>
        <v>0</v>
      </c>
      <c r="V467" s="513"/>
      <c r="W467" s="513"/>
      <c r="X467" s="515">
        <f>X7</f>
        <v>0</v>
      </c>
      <c r="Y467" s="513"/>
      <c r="Z467" s="513"/>
      <c r="AA467" s="515">
        <f>AA7</f>
        <v>0</v>
      </c>
      <c r="AB467" s="513"/>
      <c r="AC467" s="513"/>
      <c r="AD467" s="515">
        <f>AD7</f>
        <v>0</v>
      </c>
      <c r="AE467" s="513"/>
      <c r="AF467" s="513"/>
      <c r="AG467" s="515">
        <f>AG7</f>
        <v>0</v>
      </c>
    </row>
    <row r="468" spans="1:33" s="488" customFormat="1" x14ac:dyDescent="0.35">
      <c r="A468" s="508" t="s">
        <v>676</v>
      </c>
      <c r="B468" s="509" t="s">
        <v>504</v>
      </c>
      <c r="C468" s="509"/>
      <c r="D468" s="514"/>
      <c r="E468" s="514"/>
      <c r="F468" s="514">
        <f t="shared" ref="F468" si="117">SUM(F466:F467)</f>
        <v>482457.97</v>
      </c>
      <c r="G468" s="514"/>
      <c r="H468" s="514"/>
      <c r="I468" s="514">
        <f t="shared" ref="I468" si="118">SUM(I466:I467)</f>
        <v>0</v>
      </c>
      <c r="J468" s="514"/>
      <c r="K468" s="514"/>
      <c r="L468" s="514">
        <f t="shared" ref="L468" si="119">SUM(L466:L467)</f>
        <v>0</v>
      </c>
      <c r="M468" s="513"/>
      <c r="N468" s="513"/>
      <c r="O468" s="510">
        <f t="shared" ref="O468" si="120">SUM(O466:O467)</f>
        <v>0</v>
      </c>
      <c r="P468" s="513"/>
      <c r="Q468" s="513"/>
      <c r="R468" s="515">
        <f t="shared" ref="R468" si="121">SUM(R466:R467)</f>
        <v>0</v>
      </c>
      <c r="S468" s="513"/>
      <c r="T468" s="513"/>
      <c r="U468" s="510">
        <f t="shared" ref="U468" si="122">SUM(U466:U467)</f>
        <v>0</v>
      </c>
      <c r="V468" s="513"/>
      <c r="W468" s="513"/>
      <c r="X468" s="510">
        <f t="shared" ref="X468" si="123">SUM(X466:X467)</f>
        <v>0</v>
      </c>
      <c r="Y468" s="513"/>
      <c r="Z468" s="513"/>
      <c r="AA468" s="510">
        <f t="shared" ref="AA468" si="124">SUM(AA466:AA467)</f>
        <v>0</v>
      </c>
      <c r="AB468" s="513"/>
      <c r="AC468" s="513"/>
      <c r="AD468" s="510">
        <f t="shared" ref="AD468" si="125">SUM(AD466:AD467)</f>
        <v>0</v>
      </c>
      <c r="AE468" s="513"/>
      <c r="AF468" s="513"/>
      <c r="AG468" s="510">
        <f t="shared" ref="AG468" si="126">SUM(AG466:AG467)</f>
        <v>482457.97</v>
      </c>
    </row>
  </sheetData>
  <mergeCells count="13">
    <mergeCell ref="J3:L3"/>
    <mergeCell ref="A3:A4"/>
    <mergeCell ref="B3:B4"/>
    <mergeCell ref="C3:C4"/>
    <mergeCell ref="D3:F3"/>
    <mergeCell ref="G3:I3"/>
    <mergeCell ref="AE3:AG3"/>
    <mergeCell ref="M3:O3"/>
    <mergeCell ref="P3:R3"/>
    <mergeCell ref="S3:U3"/>
    <mergeCell ref="V3:X3"/>
    <mergeCell ref="Y3:AA3"/>
    <mergeCell ref="AB3:AD3"/>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DA944-4B97-4BCB-ABEB-D9072B391CEB}">
  <sheetPr>
    <tabColor rgb="FFFF00FF"/>
  </sheetPr>
  <dimension ref="A1:AE192"/>
  <sheetViews>
    <sheetView showGridLines="0" workbookViewId="0">
      <pane ySplit="9" topLeftCell="A60" activePane="bottomLeft" state="frozen"/>
      <selection pane="bottomLeft" activeCell="O63" sqref="O63:O71"/>
    </sheetView>
  </sheetViews>
  <sheetFormatPr defaultColWidth="9.453125" defaultRowHeight="14.5" outlineLevelCol="1" x14ac:dyDescent="0.35"/>
  <cols>
    <col min="1" max="1" width="52.453125" style="15" customWidth="1"/>
    <col min="2" max="2" width="12.54296875" style="15" customWidth="1"/>
    <col min="3" max="3" width="15.54296875" style="15" hidden="1" customWidth="1" outlineLevel="1"/>
    <col min="4" max="4" width="13.453125" style="15" hidden="1" customWidth="1" outlineLevel="1"/>
    <col min="5" max="5" width="14.54296875" style="15" hidden="1" customWidth="1" outlineLevel="1"/>
    <col min="6" max="7" width="14.453125" style="15" hidden="1" customWidth="1" outlineLevel="1"/>
    <col min="8" max="9" width="10.54296875" style="15" hidden="1" customWidth="1" outlineLevel="1"/>
    <col min="10" max="10" width="11" style="15" hidden="1" customWidth="1" outlineLevel="1"/>
    <col min="11" max="11" width="12" style="15" hidden="1" customWidth="1" outlineLevel="1"/>
    <col min="12" max="12" width="17.453125" style="15" hidden="1" customWidth="1" outlineLevel="1"/>
    <col min="13" max="13" width="12.54296875" style="15" customWidth="1" collapsed="1"/>
    <col min="14" max="14" width="14.54296875" style="15" bestFit="1" customWidth="1"/>
    <col min="15" max="15" width="16" style="15" bestFit="1" customWidth="1"/>
    <col min="16" max="17" width="14.453125" style="15" customWidth="1"/>
    <col min="18" max="18" width="13.54296875" style="15" bestFit="1" customWidth="1"/>
    <col min="19" max="21" width="14.453125" style="15" customWidth="1"/>
    <col min="22" max="22" width="14.54296875" style="15" customWidth="1"/>
    <col min="23" max="23" width="16.453125" style="15" customWidth="1"/>
    <col min="24" max="24" width="14" style="15" bestFit="1" customWidth="1"/>
    <col min="25" max="25" width="11" style="15" customWidth="1"/>
    <col min="26" max="26" width="16.453125" style="15" customWidth="1"/>
    <col min="27" max="27" width="14" style="15" bestFit="1" customWidth="1"/>
    <col min="28" max="28" width="12.54296875" style="15" bestFit="1" customWidth="1"/>
    <col min="29" max="29" width="13.54296875" style="15" customWidth="1"/>
    <col min="30" max="30" width="11.453125" style="15" bestFit="1" customWidth="1"/>
    <col min="31" max="31" width="10.453125" style="15" bestFit="1" customWidth="1"/>
    <col min="32" max="16384" width="9.453125" style="15"/>
  </cols>
  <sheetData>
    <row r="1" spans="1:27" x14ac:dyDescent="0.35">
      <c r="A1" s="459" t="s">
        <v>374</v>
      </c>
    </row>
    <row r="2" spans="1:27" x14ac:dyDescent="0.35">
      <c r="A2" s="309" t="s">
        <v>1176</v>
      </c>
    </row>
    <row r="3" spans="1:27" x14ac:dyDescent="0.35">
      <c r="A3" s="214" t="s">
        <v>265</v>
      </c>
    </row>
    <row r="4" spans="1:27" x14ac:dyDescent="0.35">
      <c r="A4" s="227" t="s">
        <v>373</v>
      </c>
    </row>
    <row r="5" spans="1:27" x14ac:dyDescent="0.35">
      <c r="A5" s="214" t="s">
        <v>265</v>
      </c>
    </row>
    <row r="6" spans="1:27" x14ac:dyDescent="0.35">
      <c r="A6" s="248" t="s">
        <v>265</v>
      </c>
    </row>
    <row r="7" spans="1:27" x14ac:dyDescent="0.35">
      <c r="A7" s="460" t="s">
        <v>372</v>
      </c>
      <c r="B7" s="460"/>
      <c r="C7" s="460"/>
      <c r="O7" s="15" t="s">
        <v>593</v>
      </c>
      <c r="S7" s="15" t="s">
        <v>498</v>
      </c>
      <c r="W7" s="15" t="s">
        <v>593</v>
      </c>
      <c r="Z7" s="15" t="s">
        <v>498</v>
      </c>
    </row>
    <row r="8" spans="1:27" x14ac:dyDescent="0.35">
      <c r="A8" s="214" t="s">
        <v>265</v>
      </c>
    </row>
    <row r="9" spans="1:27" ht="29" x14ac:dyDescent="0.35">
      <c r="A9" s="215" t="s">
        <v>758</v>
      </c>
      <c r="B9" s="216" t="s">
        <v>263</v>
      </c>
      <c r="C9" s="216" t="s">
        <v>471</v>
      </c>
      <c r="D9" s="216" t="s">
        <v>163</v>
      </c>
      <c r="E9" s="216" t="s">
        <v>167</v>
      </c>
      <c r="F9" s="216" t="s">
        <v>262</v>
      </c>
      <c r="G9" s="216" t="s">
        <v>743</v>
      </c>
      <c r="H9" s="216" t="s">
        <v>261</v>
      </c>
      <c r="I9" s="216" t="s">
        <v>1127</v>
      </c>
      <c r="J9" s="216" t="s">
        <v>260</v>
      </c>
      <c r="K9" s="216" t="s">
        <v>259</v>
      </c>
      <c r="L9" s="216" t="s">
        <v>258</v>
      </c>
      <c r="M9" s="217" t="s">
        <v>257</v>
      </c>
      <c r="O9" s="461" t="s">
        <v>505</v>
      </c>
      <c r="P9" s="461" t="s">
        <v>506</v>
      </c>
      <c r="Q9" s="461" t="s">
        <v>507</v>
      </c>
      <c r="S9" s="461" t="s">
        <v>505</v>
      </c>
      <c r="T9" s="461" t="s">
        <v>506</v>
      </c>
      <c r="U9" s="461" t="s">
        <v>507</v>
      </c>
      <c r="W9" s="461" t="s">
        <v>759</v>
      </c>
      <c r="X9" s="461" t="s">
        <v>760</v>
      </c>
      <c r="Z9" s="461" t="s">
        <v>759</v>
      </c>
      <c r="AA9" s="461" t="s">
        <v>760</v>
      </c>
    </row>
    <row r="10" spans="1:27" x14ac:dyDescent="0.35">
      <c r="A10" s="209" t="s">
        <v>371</v>
      </c>
      <c r="B10" s="224">
        <v>482457.97</v>
      </c>
      <c r="C10" s="224">
        <v>0</v>
      </c>
      <c r="D10" s="224">
        <v>0</v>
      </c>
      <c r="E10" s="224">
        <v>0</v>
      </c>
      <c r="F10" s="224">
        <v>0</v>
      </c>
      <c r="G10" s="224">
        <v>0</v>
      </c>
      <c r="H10" s="224">
        <v>0</v>
      </c>
      <c r="I10" s="224">
        <v>0</v>
      </c>
      <c r="J10" s="224">
        <v>0</v>
      </c>
      <c r="K10" s="224">
        <v>0</v>
      </c>
      <c r="L10" s="224">
        <v>0</v>
      </c>
      <c r="M10" s="247">
        <v>482457.97</v>
      </c>
      <c r="N10" s="218">
        <f>SUM(O10:Q10)-B10</f>
        <v>0</v>
      </c>
      <c r="O10" s="218">
        <v>0</v>
      </c>
      <c r="P10" s="218">
        <v>0</v>
      </c>
      <c r="Q10" s="218">
        <f>B10</f>
        <v>482457.97</v>
      </c>
      <c r="R10" s="218">
        <f>SUM(S10:U10)-M10</f>
        <v>0</v>
      </c>
      <c r="S10" s="218">
        <v>0</v>
      </c>
      <c r="T10" s="218">
        <v>0</v>
      </c>
      <c r="U10" s="218">
        <f>M10</f>
        <v>482457.97</v>
      </c>
      <c r="V10" s="218">
        <f>B10-SUM(W10,X10)</f>
        <v>0</v>
      </c>
      <c r="W10" s="218">
        <f>B10</f>
        <v>482457.97</v>
      </c>
      <c r="X10" s="218">
        <v>0</v>
      </c>
      <c r="Y10" s="218">
        <f>M10-SUM(Z10,AA10)</f>
        <v>0</v>
      </c>
      <c r="Z10" s="218">
        <f>M10</f>
        <v>482457.97</v>
      </c>
      <c r="AA10" s="218">
        <v>0</v>
      </c>
    </row>
    <row r="11" spans="1:27" x14ac:dyDescent="0.35">
      <c r="A11" s="210" t="s">
        <v>458</v>
      </c>
      <c r="B11" s="225">
        <v>482457.97</v>
      </c>
      <c r="C11" s="225">
        <v>0</v>
      </c>
      <c r="D11" s="225">
        <v>0</v>
      </c>
      <c r="E11" s="225">
        <v>0</v>
      </c>
      <c r="F11" s="225">
        <v>0</v>
      </c>
      <c r="G11" s="225">
        <v>0</v>
      </c>
      <c r="H11" s="225">
        <v>0</v>
      </c>
      <c r="I11" s="225">
        <v>0</v>
      </c>
      <c r="J11" s="225">
        <v>0</v>
      </c>
      <c r="K11" s="225">
        <v>0</v>
      </c>
      <c r="L11" s="225">
        <v>0</v>
      </c>
      <c r="M11" s="249">
        <v>482457.97</v>
      </c>
      <c r="N11" s="218"/>
      <c r="O11" s="218"/>
      <c r="P11" s="218"/>
      <c r="Q11" s="218"/>
      <c r="R11" s="218"/>
      <c r="S11" s="218"/>
      <c r="T11" s="218"/>
      <c r="U11" s="218"/>
      <c r="V11" s="218"/>
      <c r="W11" s="218"/>
      <c r="X11" s="218"/>
      <c r="Y11" s="218"/>
      <c r="Z11" s="218"/>
      <c r="AA11" s="218"/>
    </row>
    <row r="12" spans="1:27" x14ac:dyDescent="0.35">
      <c r="A12" s="209" t="s">
        <v>370</v>
      </c>
      <c r="B12" s="224">
        <v>0</v>
      </c>
      <c r="C12" s="224">
        <v>0</v>
      </c>
      <c r="D12" s="224">
        <v>0</v>
      </c>
      <c r="E12" s="224">
        <v>0</v>
      </c>
      <c r="F12" s="224">
        <v>0</v>
      </c>
      <c r="G12" s="224">
        <v>0</v>
      </c>
      <c r="H12" s="224">
        <v>0</v>
      </c>
      <c r="I12" s="224">
        <v>0</v>
      </c>
      <c r="J12" s="224">
        <v>0</v>
      </c>
      <c r="K12" s="224">
        <v>0</v>
      </c>
      <c r="L12" s="224">
        <v>0</v>
      </c>
      <c r="M12" s="247">
        <v>0</v>
      </c>
      <c r="N12" s="218">
        <f>SUM(O12:Q12)-B12</f>
        <v>0</v>
      </c>
      <c r="O12" s="218">
        <v>0</v>
      </c>
      <c r="P12" s="218">
        <v>0</v>
      </c>
      <c r="Q12" s="218">
        <f>B12</f>
        <v>0</v>
      </c>
      <c r="R12" s="218">
        <f>SUM(S12:U12)-M12</f>
        <v>0</v>
      </c>
      <c r="S12" s="218">
        <v>0</v>
      </c>
      <c r="T12" s="218">
        <v>0</v>
      </c>
      <c r="U12" s="218">
        <f>M12</f>
        <v>0</v>
      </c>
      <c r="V12" s="218">
        <f>B12-SUM(W12,X12)</f>
        <v>0</v>
      </c>
      <c r="W12" s="218">
        <f>B12</f>
        <v>0</v>
      </c>
      <c r="X12" s="218">
        <v>0</v>
      </c>
      <c r="Y12" s="218">
        <f>M12-SUM(Z12,AA12)</f>
        <v>0</v>
      </c>
      <c r="Z12" s="218">
        <f>M12</f>
        <v>0</v>
      </c>
      <c r="AA12" s="218">
        <v>0</v>
      </c>
    </row>
    <row r="13" spans="1:27" x14ac:dyDescent="0.35">
      <c r="A13" s="210" t="s">
        <v>430</v>
      </c>
      <c r="B13" s="225">
        <v>0</v>
      </c>
      <c r="C13" s="225">
        <v>0</v>
      </c>
      <c r="D13" s="225">
        <v>0</v>
      </c>
      <c r="E13" s="225">
        <v>0</v>
      </c>
      <c r="F13" s="225">
        <v>0</v>
      </c>
      <c r="G13" s="225">
        <v>0</v>
      </c>
      <c r="H13" s="225">
        <v>0</v>
      </c>
      <c r="I13" s="225">
        <v>0</v>
      </c>
      <c r="J13" s="225">
        <v>0</v>
      </c>
      <c r="K13" s="225">
        <v>0</v>
      </c>
      <c r="L13" s="225">
        <v>0</v>
      </c>
      <c r="M13" s="249">
        <v>0</v>
      </c>
      <c r="N13" s="218"/>
      <c r="O13" s="218"/>
      <c r="P13" s="218"/>
      <c r="Q13" s="218"/>
      <c r="R13" s="218"/>
      <c r="S13" s="218"/>
      <c r="T13" s="218"/>
      <c r="U13" s="218"/>
      <c r="V13" s="218"/>
      <c r="W13" s="218"/>
      <c r="X13" s="218"/>
      <c r="Y13" s="218"/>
      <c r="Z13" s="218"/>
      <c r="AA13" s="218"/>
    </row>
    <row r="14" spans="1:27" x14ac:dyDescent="0.35">
      <c r="A14" s="210" t="s">
        <v>459</v>
      </c>
      <c r="B14" s="225">
        <v>482457.97</v>
      </c>
      <c r="C14" s="225">
        <v>0</v>
      </c>
      <c r="D14" s="225">
        <v>0</v>
      </c>
      <c r="E14" s="225">
        <v>0</v>
      </c>
      <c r="F14" s="225">
        <v>0</v>
      </c>
      <c r="G14" s="225">
        <v>0</v>
      </c>
      <c r="H14" s="225">
        <v>0</v>
      </c>
      <c r="I14" s="225">
        <v>0</v>
      </c>
      <c r="J14" s="225">
        <v>0</v>
      </c>
      <c r="K14" s="225">
        <v>0</v>
      </c>
      <c r="L14" s="225">
        <v>0</v>
      </c>
      <c r="M14" s="249">
        <v>482457.97</v>
      </c>
      <c r="N14" s="218">
        <f>SUM(O14:Q14)-B14</f>
        <v>0</v>
      </c>
      <c r="O14" s="218">
        <f>SUM(O10:O13)</f>
        <v>0</v>
      </c>
      <c r="P14" s="218">
        <f>SUM(P10:P13)</f>
        <v>0</v>
      </c>
      <c r="Q14" s="218">
        <f>SUM(Q10:Q13)</f>
        <v>482457.97</v>
      </c>
      <c r="R14" s="218">
        <f>SUM(S14:U14)-M14</f>
        <v>0</v>
      </c>
      <c r="S14" s="218">
        <f>SUM(S10:S13)</f>
        <v>0</v>
      </c>
      <c r="T14" s="218">
        <f>SUM(T10:T13)</f>
        <v>0</v>
      </c>
      <c r="U14" s="218">
        <f>SUM(U10:U13)</f>
        <v>482457.97</v>
      </c>
      <c r="V14" s="218">
        <f>B14-SUM(W14,X14)</f>
        <v>0</v>
      </c>
      <c r="W14" s="218">
        <f>SUM(W10:W13)</f>
        <v>482457.97</v>
      </c>
      <c r="X14" s="218">
        <f>SUM(X10:X13)</f>
        <v>0</v>
      </c>
      <c r="Y14" s="218">
        <f>M14-SUM(Z14,AA14)</f>
        <v>0</v>
      </c>
      <c r="Z14" s="218">
        <f>SUM(Z10:Z13)</f>
        <v>482457.97</v>
      </c>
      <c r="AA14" s="218">
        <f>SUM(AA10:AA13)</f>
        <v>0</v>
      </c>
    </row>
    <row r="15" spans="1:27" x14ac:dyDescent="0.35">
      <c r="N15" s="218"/>
      <c r="O15" s="218"/>
      <c r="P15" s="218"/>
      <c r="Q15" s="218"/>
      <c r="R15" s="218"/>
      <c r="S15" s="218"/>
      <c r="T15" s="218"/>
      <c r="U15" s="218"/>
      <c r="V15" s="218"/>
      <c r="W15" s="218"/>
      <c r="X15" s="218"/>
      <c r="Y15" s="218"/>
      <c r="Z15" s="218"/>
      <c r="AA15" s="218"/>
    </row>
    <row r="16" spans="1:27" x14ac:dyDescent="0.35">
      <c r="N16" s="218"/>
      <c r="O16" s="218"/>
      <c r="P16" s="218"/>
      <c r="Q16" s="218"/>
      <c r="R16" s="218"/>
      <c r="S16" s="218"/>
      <c r="T16" s="218"/>
      <c r="U16" s="218"/>
      <c r="V16" s="218"/>
      <c r="W16" s="218"/>
      <c r="X16" s="218"/>
      <c r="Y16" s="218"/>
      <c r="Z16" s="218"/>
      <c r="AA16" s="218"/>
    </row>
    <row r="17" spans="1:28" x14ac:dyDescent="0.35">
      <c r="A17" s="209" t="s">
        <v>369</v>
      </c>
      <c r="B17" s="462">
        <v>172788468.47</v>
      </c>
      <c r="C17" s="224">
        <v>0</v>
      </c>
      <c r="D17" s="224">
        <v>0</v>
      </c>
      <c r="E17" s="462">
        <v>25757095.170000002</v>
      </c>
      <c r="F17" s="462">
        <v>32946608.699999999</v>
      </c>
      <c r="G17" s="462">
        <v>0</v>
      </c>
      <c r="H17" s="224">
        <v>0</v>
      </c>
      <c r="I17" s="224">
        <v>0</v>
      </c>
      <c r="J17" s="224">
        <v>0</v>
      </c>
      <c r="K17" s="224">
        <v>0</v>
      </c>
      <c r="L17" s="224">
        <v>0</v>
      </c>
      <c r="M17" s="463">
        <v>231492172.34</v>
      </c>
      <c r="N17" s="218">
        <f t="shared" ref="N17:N28" si="0">SUM(O17:Q17)-B17</f>
        <v>0</v>
      </c>
      <c r="O17" s="218">
        <f>B17</f>
        <v>172788468.47</v>
      </c>
      <c r="P17" s="218">
        <v>0</v>
      </c>
      <c r="Q17" s="218">
        <v>0</v>
      </c>
      <c r="R17" s="218">
        <f t="shared" ref="R17:R39" si="1">SUM(S17:U17)-M17</f>
        <v>0</v>
      </c>
      <c r="S17" s="218">
        <f>M17</f>
        <v>231492172.34</v>
      </c>
      <c r="T17" s="218">
        <v>0</v>
      </c>
      <c r="U17" s="218">
        <v>0</v>
      </c>
      <c r="V17" s="218">
        <f t="shared" ref="V17:V39" si="2">B17-SUM(W17,X17)</f>
        <v>0</v>
      </c>
      <c r="W17" s="218">
        <v>0</v>
      </c>
      <c r="X17" s="218">
        <f t="shared" ref="X17:X38" si="3">B17</f>
        <v>172788468.47</v>
      </c>
      <c r="Y17" s="218">
        <f t="shared" ref="Y17:Y74" si="4">M17-SUM(Z17,AA17)</f>
        <v>0</v>
      </c>
      <c r="Z17" s="218">
        <v>0</v>
      </c>
      <c r="AA17" s="218">
        <f>M17</f>
        <v>231492172.34</v>
      </c>
    </row>
    <row r="18" spans="1:28" x14ac:dyDescent="0.35">
      <c r="A18" s="209" t="s">
        <v>368</v>
      </c>
      <c r="B18" s="462">
        <v>183706.41</v>
      </c>
      <c r="C18" s="224">
        <v>0</v>
      </c>
      <c r="D18" s="224">
        <v>0</v>
      </c>
      <c r="E18" s="224">
        <v>0</v>
      </c>
      <c r="F18" s="224">
        <v>0</v>
      </c>
      <c r="G18" s="224">
        <v>0</v>
      </c>
      <c r="H18" s="224">
        <v>0</v>
      </c>
      <c r="I18" s="224">
        <v>0</v>
      </c>
      <c r="J18" s="224">
        <v>0</v>
      </c>
      <c r="K18" s="224">
        <v>0</v>
      </c>
      <c r="L18" s="224">
        <v>0</v>
      </c>
      <c r="M18" s="463">
        <v>183706.41</v>
      </c>
      <c r="N18" s="218">
        <f t="shared" si="0"/>
        <v>0</v>
      </c>
      <c r="O18" s="218">
        <f>B18</f>
        <v>183706.41</v>
      </c>
      <c r="P18" s="218">
        <v>0</v>
      </c>
      <c r="Q18" s="218">
        <v>0</v>
      </c>
      <c r="R18" s="218">
        <f t="shared" si="1"/>
        <v>0</v>
      </c>
      <c r="S18" s="218">
        <f>M18</f>
        <v>183706.41</v>
      </c>
      <c r="T18" s="218">
        <v>0</v>
      </c>
      <c r="U18" s="218">
        <v>0</v>
      </c>
      <c r="V18" s="218">
        <f t="shared" si="2"/>
        <v>0</v>
      </c>
      <c r="W18" s="218">
        <v>0</v>
      </c>
      <c r="X18" s="218">
        <f t="shared" si="3"/>
        <v>183706.41</v>
      </c>
      <c r="Y18" s="218">
        <f t="shared" si="4"/>
        <v>0</v>
      </c>
      <c r="Z18" s="218">
        <v>0</v>
      </c>
      <c r="AA18" s="218">
        <f t="shared" ref="AA18:AA46" si="5">M18</f>
        <v>183706.41</v>
      </c>
    </row>
    <row r="19" spans="1:28" x14ac:dyDescent="0.35">
      <c r="A19" s="209" t="s">
        <v>744</v>
      </c>
      <c r="B19" s="224">
        <v>0</v>
      </c>
      <c r="C19" s="224">
        <v>0</v>
      </c>
      <c r="D19" s="224">
        <v>0</v>
      </c>
      <c r="E19" s="224">
        <v>0</v>
      </c>
      <c r="F19" s="224">
        <v>0</v>
      </c>
      <c r="G19" s="224">
        <v>0</v>
      </c>
      <c r="H19" s="224">
        <v>0</v>
      </c>
      <c r="I19" s="224">
        <v>0</v>
      </c>
      <c r="J19" s="224">
        <v>0</v>
      </c>
      <c r="K19" s="224">
        <v>0</v>
      </c>
      <c r="L19" s="224">
        <v>0</v>
      </c>
      <c r="M19" s="247">
        <v>0</v>
      </c>
      <c r="N19" s="218">
        <f t="shared" si="0"/>
        <v>0</v>
      </c>
      <c r="O19" s="218">
        <v>0</v>
      </c>
      <c r="P19" s="218">
        <v>0</v>
      </c>
      <c r="Q19" s="218">
        <v>0</v>
      </c>
      <c r="R19" s="218">
        <f t="shared" si="1"/>
        <v>0</v>
      </c>
      <c r="S19" s="218">
        <v>0</v>
      </c>
      <c r="T19" s="218">
        <v>0</v>
      </c>
      <c r="U19" s="218">
        <v>0</v>
      </c>
      <c r="V19" s="218">
        <f t="shared" si="2"/>
        <v>0</v>
      </c>
      <c r="W19" s="218">
        <v>0</v>
      </c>
      <c r="X19" s="218">
        <f t="shared" si="3"/>
        <v>0</v>
      </c>
      <c r="Y19" s="218">
        <f t="shared" si="4"/>
        <v>0</v>
      </c>
      <c r="Z19" s="218">
        <v>0</v>
      </c>
      <c r="AA19" s="218">
        <f t="shared" si="5"/>
        <v>0</v>
      </c>
    </row>
    <row r="20" spans="1:28" x14ac:dyDescent="0.35">
      <c r="A20" s="209" t="s">
        <v>367</v>
      </c>
      <c r="B20" s="462">
        <v>-15938208.869999999</v>
      </c>
      <c r="C20" s="224">
        <v>0</v>
      </c>
      <c r="D20" s="224">
        <v>0</v>
      </c>
      <c r="E20" s="462">
        <v>-290466.92</v>
      </c>
      <c r="F20" s="462">
        <v>-851091.37</v>
      </c>
      <c r="G20" s="462">
        <v>0</v>
      </c>
      <c r="H20" s="224">
        <v>0</v>
      </c>
      <c r="I20" s="224">
        <v>0</v>
      </c>
      <c r="J20" s="224">
        <v>0</v>
      </c>
      <c r="K20" s="224">
        <v>0</v>
      </c>
      <c r="L20" s="224">
        <v>0</v>
      </c>
      <c r="M20" s="463">
        <v>-17079767.16</v>
      </c>
      <c r="N20" s="218">
        <f t="shared" si="0"/>
        <v>0</v>
      </c>
      <c r="O20" s="218">
        <f>B20</f>
        <v>-15938208.869999999</v>
      </c>
      <c r="P20" s="218">
        <v>0</v>
      </c>
      <c r="Q20" s="218">
        <v>0</v>
      </c>
      <c r="R20" s="218">
        <f t="shared" si="1"/>
        <v>0</v>
      </c>
      <c r="S20" s="218">
        <f>M20</f>
        <v>-17079767.16</v>
      </c>
      <c r="T20" s="218">
        <v>0</v>
      </c>
      <c r="U20" s="218">
        <v>0</v>
      </c>
      <c r="V20" s="218">
        <f t="shared" si="2"/>
        <v>0</v>
      </c>
      <c r="W20" s="218">
        <v>0</v>
      </c>
      <c r="X20" s="218">
        <f t="shared" si="3"/>
        <v>-15938208.869999999</v>
      </c>
      <c r="Y20" s="218">
        <f t="shared" si="4"/>
        <v>0</v>
      </c>
      <c r="Z20" s="218">
        <v>0</v>
      </c>
      <c r="AA20" s="218">
        <f t="shared" si="5"/>
        <v>-17079767.16</v>
      </c>
    </row>
    <row r="21" spans="1:28" x14ac:dyDescent="0.35">
      <c r="A21" s="209" t="s">
        <v>397</v>
      </c>
      <c r="B21" s="224">
        <v>0</v>
      </c>
      <c r="C21" s="224">
        <v>0</v>
      </c>
      <c r="D21" s="224">
        <v>0</v>
      </c>
      <c r="E21" s="224">
        <v>0</v>
      </c>
      <c r="F21" s="224">
        <v>0</v>
      </c>
      <c r="G21" s="224">
        <v>0</v>
      </c>
      <c r="H21" s="224">
        <v>0</v>
      </c>
      <c r="I21" s="224">
        <v>0</v>
      </c>
      <c r="J21" s="224">
        <v>0</v>
      </c>
      <c r="K21" s="224">
        <v>0</v>
      </c>
      <c r="L21" s="224">
        <v>0</v>
      </c>
      <c r="M21" s="247">
        <v>0</v>
      </c>
      <c r="N21" s="218">
        <f t="shared" si="0"/>
        <v>0</v>
      </c>
      <c r="O21" s="218">
        <v>0</v>
      </c>
      <c r="P21" s="218">
        <v>0</v>
      </c>
      <c r="Q21" s="218">
        <v>0</v>
      </c>
      <c r="R21" s="218">
        <f t="shared" si="1"/>
        <v>0</v>
      </c>
      <c r="S21" s="218">
        <v>0</v>
      </c>
      <c r="T21" s="218">
        <v>0</v>
      </c>
      <c r="U21" s="218">
        <v>0</v>
      </c>
      <c r="V21" s="218">
        <f t="shared" si="2"/>
        <v>0</v>
      </c>
      <c r="W21" s="218">
        <v>0</v>
      </c>
      <c r="X21" s="218">
        <f t="shared" si="3"/>
        <v>0</v>
      </c>
      <c r="Y21" s="218">
        <f t="shared" si="4"/>
        <v>0</v>
      </c>
      <c r="Z21" s="218">
        <v>0</v>
      </c>
      <c r="AA21" s="218">
        <f t="shared" si="5"/>
        <v>0</v>
      </c>
    </row>
    <row r="22" spans="1:28" x14ac:dyDescent="0.35">
      <c r="A22" s="209" t="s">
        <v>396</v>
      </c>
      <c r="B22" s="224">
        <v>0</v>
      </c>
      <c r="C22" s="224">
        <v>0</v>
      </c>
      <c r="D22" s="224">
        <v>0</v>
      </c>
      <c r="E22" s="224">
        <v>0</v>
      </c>
      <c r="F22" s="224">
        <v>0</v>
      </c>
      <c r="G22" s="224">
        <v>0</v>
      </c>
      <c r="H22" s="224">
        <v>0</v>
      </c>
      <c r="I22" s="224">
        <v>0</v>
      </c>
      <c r="J22" s="224">
        <v>0</v>
      </c>
      <c r="K22" s="224">
        <v>0</v>
      </c>
      <c r="L22" s="224">
        <v>0</v>
      </c>
      <c r="M22" s="247">
        <v>0</v>
      </c>
      <c r="N22" s="218">
        <f t="shared" si="0"/>
        <v>0</v>
      </c>
      <c r="O22" s="218">
        <v>0</v>
      </c>
      <c r="P22" s="218">
        <v>0</v>
      </c>
      <c r="Q22" s="218">
        <v>0</v>
      </c>
      <c r="R22" s="218">
        <f t="shared" si="1"/>
        <v>0</v>
      </c>
      <c r="S22" s="218">
        <v>0</v>
      </c>
      <c r="T22" s="218">
        <v>0</v>
      </c>
      <c r="U22" s="218">
        <v>0</v>
      </c>
      <c r="V22" s="218">
        <f t="shared" si="2"/>
        <v>0</v>
      </c>
      <c r="W22" s="218">
        <v>0</v>
      </c>
      <c r="X22" s="218">
        <f t="shared" si="3"/>
        <v>0</v>
      </c>
      <c r="Y22" s="218">
        <f t="shared" si="4"/>
        <v>0</v>
      </c>
      <c r="Z22" s="218">
        <v>0</v>
      </c>
      <c r="AA22" s="218">
        <f t="shared" si="5"/>
        <v>0</v>
      </c>
    </row>
    <row r="23" spans="1:28" x14ac:dyDescent="0.35">
      <c r="A23" s="209" t="s">
        <v>395</v>
      </c>
      <c r="B23" s="224">
        <v>0</v>
      </c>
      <c r="C23" s="224">
        <v>0</v>
      </c>
      <c r="D23" s="224">
        <v>0</v>
      </c>
      <c r="E23" s="224">
        <v>0</v>
      </c>
      <c r="F23" s="224">
        <v>0</v>
      </c>
      <c r="G23" s="224">
        <v>0</v>
      </c>
      <c r="H23" s="224">
        <v>0</v>
      </c>
      <c r="I23" s="224">
        <v>0</v>
      </c>
      <c r="J23" s="224">
        <v>0</v>
      </c>
      <c r="K23" s="224">
        <v>0</v>
      </c>
      <c r="L23" s="224">
        <v>0</v>
      </c>
      <c r="M23" s="247">
        <v>0</v>
      </c>
      <c r="N23" s="218">
        <f t="shared" si="0"/>
        <v>0</v>
      </c>
      <c r="O23" s="218">
        <v>0</v>
      </c>
      <c r="P23" s="218">
        <v>0</v>
      </c>
      <c r="Q23" s="218">
        <v>0</v>
      </c>
      <c r="R23" s="218">
        <f t="shared" si="1"/>
        <v>0</v>
      </c>
      <c r="S23" s="218">
        <v>0</v>
      </c>
      <c r="T23" s="218">
        <v>0</v>
      </c>
      <c r="U23" s="218">
        <v>0</v>
      </c>
      <c r="V23" s="218">
        <f t="shared" si="2"/>
        <v>0</v>
      </c>
      <c r="W23" s="218">
        <v>0</v>
      </c>
      <c r="X23" s="218">
        <f t="shared" si="3"/>
        <v>0</v>
      </c>
      <c r="Y23" s="218">
        <f t="shared" si="4"/>
        <v>0</v>
      </c>
      <c r="Z23" s="218">
        <v>0</v>
      </c>
      <c r="AA23" s="218">
        <f t="shared" si="5"/>
        <v>0</v>
      </c>
    </row>
    <row r="24" spans="1:28" x14ac:dyDescent="0.35">
      <c r="A24" s="209" t="s">
        <v>394</v>
      </c>
      <c r="B24" s="224">
        <v>0</v>
      </c>
      <c r="C24" s="224">
        <v>0</v>
      </c>
      <c r="D24" s="224">
        <v>0</v>
      </c>
      <c r="E24" s="224">
        <v>0</v>
      </c>
      <c r="F24" s="224">
        <v>0</v>
      </c>
      <c r="G24" s="224">
        <v>0</v>
      </c>
      <c r="H24" s="224">
        <v>0</v>
      </c>
      <c r="I24" s="224">
        <v>0</v>
      </c>
      <c r="J24" s="224">
        <v>0</v>
      </c>
      <c r="K24" s="224">
        <v>0</v>
      </c>
      <c r="L24" s="224">
        <v>0</v>
      </c>
      <c r="M24" s="247">
        <v>0</v>
      </c>
      <c r="N24" s="218">
        <f t="shared" si="0"/>
        <v>0</v>
      </c>
      <c r="O24" s="218">
        <v>0</v>
      </c>
      <c r="P24" s="218">
        <v>0</v>
      </c>
      <c r="Q24" s="218">
        <v>0</v>
      </c>
      <c r="R24" s="218">
        <f t="shared" si="1"/>
        <v>0</v>
      </c>
      <c r="S24" s="218">
        <v>0</v>
      </c>
      <c r="T24" s="218">
        <v>0</v>
      </c>
      <c r="U24" s="218">
        <v>0</v>
      </c>
      <c r="V24" s="218">
        <f t="shared" si="2"/>
        <v>0</v>
      </c>
      <c r="W24" s="218">
        <v>0</v>
      </c>
      <c r="X24" s="218">
        <f t="shared" si="3"/>
        <v>0</v>
      </c>
      <c r="Y24" s="218">
        <f t="shared" si="4"/>
        <v>0</v>
      </c>
      <c r="Z24" s="218">
        <v>0</v>
      </c>
      <c r="AA24" s="218">
        <f t="shared" si="5"/>
        <v>0</v>
      </c>
    </row>
    <row r="25" spans="1:28" x14ac:dyDescent="0.35">
      <c r="A25" s="209" t="s">
        <v>393</v>
      </c>
      <c r="B25" s="224">
        <v>0</v>
      </c>
      <c r="C25" s="224">
        <v>0</v>
      </c>
      <c r="D25" s="224">
        <v>0</v>
      </c>
      <c r="E25" s="224">
        <v>0</v>
      </c>
      <c r="F25" s="224">
        <v>0</v>
      </c>
      <c r="G25" s="224">
        <v>0</v>
      </c>
      <c r="H25" s="224">
        <v>0</v>
      </c>
      <c r="I25" s="224">
        <v>0</v>
      </c>
      <c r="J25" s="224">
        <v>0</v>
      </c>
      <c r="K25" s="224">
        <v>0</v>
      </c>
      <c r="L25" s="224">
        <v>0</v>
      </c>
      <c r="M25" s="247">
        <v>0</v>
      </c>
      <c r="N25" s="218">
        <f t="shared" si="0"/>
        <v>0</v>
      </c>
      <c r="O25" s="218">
        <v>0</v>
      </c>
      <c r="P25" s="218">
        <v>0</v>
      </c>
      <c r="Q25" s="218">
        <v>0</v>
      </c>
      <c r="R25" s="218">
        <f t="shared" si="1"/>
        <v>0</v>
      </c>
      <c r="S25" s="218">
        <v>0</v>
      </c>
      <c r="T25" s="218">
        <v>0</v>
      </c>
      <c r="U25" s="218">
        <v>0</v>
      </c>
      <c r="V25" s="218">
        <f t="shared" si="2"/>
        <v>0</v>
      </c>
      <c r="W25" s="218">
        <v>0</v>
      </c>
      <c r="X25" s="218">
        <f t="shared" si="3"/>
        <v>0</v>
      </c>
      <c r="Y25" s="218">
        <f t="shared" si="4"/>
        <v>0</v>
      </c>
      <c r="Z25" s="218">
        <v>0</v>
      </c>
      <c r="AA25" s="218">
        <f t="shared" si="5"/>
        <v>0</v>
      </c>
    </row>
    <row r="26" spans="1:28" x14ac:dyDescent="0.35">
      <c r="A26" s="209" t="s">
        <v>366</v>
      </c>
      <c r="B26" s="464">
        <v>0</v>
      </c>
      <c r="C26" s="224">
        <v>0</v>
      </c>
      <c r="D26" s="224">
        <v>0</v>
      </c>
      <c r="E26" s="224">
        <v>0</v>
      </c>
      <c r="F26" s="224">
        <v>0</v>
      </c>
      <c r="G26" s="224">
        <v>0</v>
      </c>
      <c r="H26" s="224">
        <v>0</v>
      </c>
      <c r="I26" s="224">
        <v>0</v>
      </c>
      <c r="J26" s="224">
        <v>0</v>
      </c>
      <c r="K26" s="224">
        <v>0</v>
      </c>
      <c r="L26" s="224">
        <v>0</v>
      </c>
      <c r="M26" s="465">
        <v>0</v>
      </c>
      <c r="N26" s="218">
        <f t="shared" si="0"/>
        <v>0</v>
      </c>
      <c r="O26" s="218">
        <f>B26</f>
        <v>0</v>
      </c>
      <c r="P26" s="218">
        <v>0</v>
      </c>
      <c r="Q26" s="218">
        <v>0</v>
      </c>
      <c r="R26" s="218">
        <f t="shared" si="1"/>
        <v>0</v>
      </c>
      <c r="S26" s="218">
        <f>M26</f>
        <v>0</v>
      </c>
      <c r="T26" s="218">
        <v>0</v>
      </c>
      <c r="U26" s="218">
        <v>0</v>
      </c>
      <c r="V26" s="218">
        <f t="shared" si="2"/>
        <v>0</v>
      </c>
      <c r="W26" s="218">
        <v>0</v>
      </c>
      <c r="X26" s="218">
        <f t="shared" si="3"/>
        <v>0</v>
      </c>
      <c r="Y26" s="218">
        <f t="shared" si="4"/>
        <v>0</v>
      </c>
      <c r="Z26" s="218">
        <v>0</v>
      </c>
      <c r="AA26" s="218">
        <f t="shared" si="5"/>
        <v>0</v>
      </c>
    </row>
    <row r="27" spans="1:28" x14ac:dyDescent="0.35">
      <c r="A27" s="209" t="s">
        <v>365</v>
      </c>
      <c r="B27" s="464">
        <v>0</v>
      </c>
      <c r="C27" s="224">
        <v>0</v>
      </c>
      <c r="D27" s="224">
        <v>0</v>
      </c>
      <c r="E27" s="224">
        <v>0</v>
      </c>
      <c r="F27" s="224">
        <v>0</v>
      </c>
      <c r="G27" s="224">
        <v>0</v>
      </c>
      <c r="H27" s="224">
        <v>0</v>
      </c>
      <c r="I27" s="224">
        <v>0</v>
      </c>
      <c r="J27" s="224">
        <v>0</v>
      </c>
      <c r="K27" s="224">
        <v>0</v>
      </c>
      <c r="L27" s="224">
        <v>0</v>
      </c>
      <c r="M27" s="465">
        <v>0</v>
      </c>
      <c r="N27" s="218">
        <f t="shared" si="0"/>
        <v>0</v>
      </c>
      <c r="O27" s="218">
        <f>B27</f>
        <v>0</v>
      </c>
      <c r="P27" s="218">
        <v>0</v>
      </c>
      <c r="Q27" s="218">
        <v>0</v>
      </c>
      <c r="R27" s="218">
        <f t="shared" si="1"/>
        <v>0</v>
      </c>
      <c r="S27" s="218">
        <f>M27</f>
        <v>0</v>
      </c>
      <c r="T27" s="218">
        <v>0</v>
      </c>
      <c r="U27" s="218">
        <v>0</v>
      </c>
      <c r="V27" s="218">
        <f t="shared" si="2"/>
        <v>0</v>
      </c>
      <c r="W27" s="218">
        <v>0</v>
      </c>
      <c r="X27" s="218">
        <f t="shared" si="3"/>
        <v>0</v>
      </c>
      <c r="Y27" s="218">
        <f t="shared" si="4"/>
        <v>0</v>
      </c>
      <c r="Z27" s="218">
        <v>0</v>
      </c>
      <c r="AA27" s="218">
        <f t="shared" si="5"/>
        <v>0</v>
      </c>
    </row>
    <row r="28" spans="1:28" x14ac:dyDescent="0.35">
      <c r="A28" s="209" t="s">
        <v>364</v>
      </c>
      <c r="B28" s="462">
        <v>-32068.38</v>
      </c>
      <c r="C28" s="224">
        <v>0</v>
      </c>
      <c r="D28" s="224">
        <v>0</v>
      </c>
      <c r="E28" s="224">
        <v>0</v>
      </c>
      <c r="F28" s="224">
        <v>0</v>
      </c>
      <c r="G28" s="224">
        <v>0</v>
      </c>
      <c r="H28" s="224">
        <v>0</v>
      </c>
      <c r="I28" s="224">
        <v>0</v>
      </c>
      <c r="J28" s="224">
        <v>0</v>
      </c>
      <c r="K28" s="462">
        <v>-48535.13</v>
      </c>
      <c r="L28" s="224">
        <v>0</v>
      </c>
      <c r="M28" s="463">
        <v>-80603.509999999995</v>
      </c>
      <c r="N28" s="218">
        <f t="shared" si="0"/>
        <v>0</v>
      </c>
      <c r="O28" s="218">
        <f>B28</f>
        <v>-32068.38</v>
      </c>
      <c r="P28" s="218">
        <v>0</v>
      </c>
      <c r="Q28" s="218">
        <v>0</v>
      </c>
      <c r="R28" s="218">
        <f t="shared" si="1"/>
        <v>0</v>
      </c>
      <c r="S28" s="218">
        <f>M28</f>
        <v>-80603.509999999995</v>
      </c>
      <c r="T28" s="218">
        <v>0</v>
      </c>
      <c r="U28" s="218">
        <v>0</v>
      </c>
      <c r="V28" s="218">
        <f t="shared" si="2"/>
        <v>0</v>
      </c>
      <c r="W28" s="218">
        <v>0</v>
      </c>
      <c r="X28" s="218">
        <f t="shared" si="3"/>
        <v>-32068.38</v>
      </c>
      <c r="Y28" s="218">
        <f t="shared" si="4"/>
        <v>0</v>
      </c>
      <c r="Z28" s="218">
        <v>0</v>
      </c>
      <c r="AA28" s="218">
        <f t="shared" si="5"/>
        <v>-80603.509999999995</v>
      </c>
    </row>
    <row r="29" spans="1:28" x14ac:dyDescent="0.35">
      <c r="A29" s="209" t="s">
        <v>745</v>
      </c>
      <c r="B29" s="224">
        <v>0</v>
      </c>
      <c r="C29" s="224">
        <v>0</v>
      </c>
      <c r="D29" s="224">
        <v>0</v>
      </c>
      <c r="E29" s="224">
        <v>0</v>
      </c>
      <c r="F29" s="224">
        <v>0</v>
      </c>
      <c r="G29" s="224">
        <v>0</v>
      </c>
      <c r="H29" s="224">
        <v>0</v>
      </c>
      <c r="I29" s="224">
        <v>0</v>
      </c>
      <c r="J29" s="224">
        <v>0</v>
      </c>
      <c r="K29" s="224">
        <v>0</v>
      </c>
      <c r="L29" s="224">
        <v>0</v>
      </c>
      <c r="M29" s="247">
        <v>0</v>
      </c>
      <c r="N29" s="218">
        <v>0</v>
      </c>
      <c r="O29" s="218">
        <f>B29</f>
        <v>0</v>
      </c>
      <c r="P29" s="218">
        <v>0</v>
      </c>
      <c r="Q29" s="218">
        <v>0</v>
      </c>
      <c r="R29" s="218">
        <f t="shared" si="1"/>
        <v>0</v>
      </c>
      <c r="S29" s="218">
        <f>M29</f>
        <v>0</v>
      </c>
      <c r="T29" s="218">
        <v>0</v>
      </c>
      <c r="U29" s="218">
        <v>0</v>
      </c>
      <c r="V29" s="218">
        <f t="shared" si="2"/>
        <v>0</v>
      </c>
      <c r="W29" s="218">
        <v>0</v>
      </c>
      <c r="X29" s="218">
        <f t="shared" si="3"/>
        <v>0</v>
      </c>
      <c r="Y29" s="218">
        <f t="shared" si="4"/>
        <v>0</v>
      </c>
      <c r="Z29" s="218">
        <v>0</v>
      </c>
      <c r="AA29" s="218">
        <f t="shared" si="5"/>
        <v>0</v>
      </c>
    </row>
    <row r="30" spans="1:28" x14ac:dyDescent="0.35">
      <c r="A30" s="209" t="s">
        <v>392</v>
      </c>
      <c r="B30" s="224">
        <v>0</v>
      </c>
      <c r="C30" s="224">
        <v>0</v>
      </c>
      <c r="D30" s="224">
        <v>0</v>
      </c>
      <c r="E30" s="224">
        <v>0</v>
      </c>
      <c r="F30" s="224">
        <v>0</v>
      </c>
      <c r="G30" s="224">
        <v>0</v>
      </c>
      <c r="H30" s="224">
        <v>0</v>
      </c>
      <c r="I30" s="224">
        <v>0</v>
      </c>
      <c r="J30" s="224">
        <v>0</v>
      </c>
      <c r="K30" s="224">
        <v>0</v>
      </c>
      <c r="L30" s="224">
        <v>0</v>
      </c>
      <c r="M30" s="247">
        <v>0</v>
      </c>
      <c r="N30" s="218">
        <f t="shared" ref="N30:N39" si="6">SUM(O30:Q30)-B30</f>
        <v>0</v>
      </c>
      <c r="O30" s="218">
        <v>0</v>
      </c>
      <c r="P30" s="218">
        <v>0</v>
      </c>
      <c r="Q30" s="218">
        <v>0</v>
      </c>
      <c r="R30" s="218">
        <f t="shared" si="1"/>
        <v>0</v>
      </c>
      <c r="S30" s="218">
        <v>0</v>
      </c>
      <c r="T30" s="218">
        <v>0</v>
      </c>
      <c r="U30" s="218">
        <v>0</v>
      </c>
      <c r="V30" s="218">
        <f t="shared" si="2"/>
        <v>0</v>
      </c>
      <c r="W30" s="218">
        <v>0</v>
      </c>
      <c r="X30" s="218">
        <f t="shared" si="3"/>
        <v>0</v>
      </c>
      <c r="Y30" s="218">
        <f t="shared" si="4"/>
        <v>0</v>
      </c>
      <c r="Z30" s="218">
        <v>0</v>
      </c>
      <c r="AA30" s="218">
        <f t="shared" si="5"/>
        <v>0</v>
      </c>
    </row>
    <row r="31" spans="1:28" x14ac:dyDescent="0.35">
      <c r="A31" s="1159" t="s">
        <v>363</v>
      </c>
      <c r="B31" s="462">
        <v>-20669504.75</v>
      </c>
      <c r="C31" s="224">
        <v>0</v>
      </c>
      <c r="D31" s="1160">
        <f>-896405.92-2754384.84-136.14</f>
        <v>-3650926.9</v>
      </c>
      <c r="E31" s="224">
        <v>0</v>
      </c>
      <c r="F31" s="462">
        <v>-36690.15</v>
      </c>
      <c r="G31" s="462">
        <v>0</v>
      </c>
      <c r="H31" s="224">
        <v>0</v>
      </c>
      <c r="I31" s="224">
        <v>0</v>
      </c>
      <c r="J31" s="224">
        <v>0</v>
      </c>
      <c r="K31" s="224">
        <v>0</v>
      </c>
      <c r="L31" s="224">
        <v>0</v>
      </c>
      <c r="M31" s="1161">
        <f>-21602600.82-2754384.84-136.14</f>
        <v>-24357121.800000001</v>
      </c>
      <c r="N31" s="218">
        <f t="shared" si="6"/>
        <v>0</v>
      </c>
      <c r="O31" s="218">
        <f>B31</f>
        <v>-20669504.75</v>
      </c>
      <c r="P31" s="218">
        <v>0</v>
      </c>
      <c r="Q31" s="218">
        <v>0</v>
      </c>
      <c r="R31" s="218">
        <f t="shared" si="1"/>
        <v>0</v>
      </c>
      <c r="S31" s="218">
        <f>M31</f>
        <v>-24357121.800000001</v>
      </c>
      <c r="T31" s="218">
        <v>0</v>
      </c>
      <c r="U31" s="218">
        <v>0</v>
      </c>
      <c r="V31" s="218">
        <f t="shared" si="2"/>
        <v>0</v>
      </c>
      <c r="W31" s="218">
        <v>0</v>
      </c>
      <c r="X31" s="218">
        <f t="shared" si="3"/>
        <v>-20669504.75</v>
      </c>
      <c r="Y31" s="218">
        <f t="shared" si="4"/>
        <v>0</v>
      </c>
      <c r="Z31" s="218">
        <v>-3503972.12</v>
      </c>
      <c r="AA31" s="218">
        <v>-20853149.68</v>
      </c>
      <c r="AB31" s="218"/>
    </row>
    <row r="32" spans="1:28" x14ac:dyDescent="0.35">
      <c r="A32" s="209" t="s">
        <v>362</v>
      </c>
      <c r="B32" s="224">
        <v>0</v>
      </c>
      <c r="C32" s="224">
        <v>0</v>
      </c>
      <c r="D32" s="462">
        <v>1413445.81</v>
      </c>
      <c r="E32" s="224">
        <v>0</v>
      </c>
      <c r="F32" s="224">
        <v>0</v>
      </c>
      <c r="G32" s="224">
        <v>0</v>
      </c>
      <c r="H32" s="224">
        <v>0</v>
      </c>
      <c r="I32" s="224">
        <v>0</v>
      </c>
      <c r="J32" s="224">
        <v>0</v>
      </c>
      <c r="K32" s="224">
        <v>0</v>
      </c>
      <c r="L32" s="224">
        <v>0</v>
      </c>
      <c r="M32" s="463">
        <v>1413445.81</v>
      </c>
      <c r="N32" s="218">
        <f t="shared" si="6"/>
        <v>0</v>
      </c>
      <c r="O32" s="218">
        <f>B32</f>
        <v>0</v>
      </c>
      <c r="P32" s="218">
        <v>0</v>
      </c>
      <c r="Q32" s="218">
        <v>0</v>
      </c>
      <c r="R32" s="218">
        <f t="shared" si="1"/>
        <v>0</v>
      </c>
      <c r="S32" s="218">
        <f>M32</f>
        <v>1413445.81</v>
      </c>
      <c r="T32" s="218">
        <v>0</v>
      </c>
      <c r="U32" s="218">
        <v>0</v>
      </c>
      <c r="V32" s="218">
        <f t="shared" si="2"/>
        <v>0</v>
      </c>
      <c r="W32" s="218">
        <v>0</v>
      </c>
      <c r="X32" s="218">
        <f t="shared" si="3"/>
        <v>0</v>
      </c>
      <c r="Y32" s="218">
        <f t="shared" si="4"/>
        <v>0</v>
      </c>
      <c r="Z32" s="218">
        <v>0</v>
      </c>
      <c r="AA32" s="218">
        <f t="shared" si="5"/>
        <v>1413445.81</v>
      </c>
      <c r="AB32" s="218"/>
    </row>
    <row r="33" spans="1:28" x14ac:dyDescent="0.35">
      <c r="A33" s="1159" t="s">
        <v>746</v>
      </c>
      <c r="B33" s="224">
        <v>0</v>
      </c>
      <c r="C33" s="224">
        <v>0</v>
      </c>
      <c r="D33" s="1160">
        <f>5740449.85+15870503.11+784.47</f>
        <v>21611737.43</v>
      </c>
      <c r="E33" s="224">
        <v>0</v>
      </c>
      <c r="F33" s="224">
        <v>0</v>
      </c>
      <c r="G33" s="224">
        <v>0</v>
      </c>
      <c r="H33" s="224">
        <v>0</v>
      </c>
      <c r="I33" s="224">
        <v>0</v>
      </c>
      <c r="J33" s="224">
        <v>0</v>
      </c>
      <c r="K33" s="224">
        <v>0</v>
      </c>
      <c r="L33" s="224">
        <v>0</v>
      </c>
      <c r="M33" s="1161">
        <f>5740449.85+15870503.11+784.47</f>
        <v>21611737.43</v>
      </c>
      <c r="N33" s="218">
        <f t="shared" si="6"/>
        <v>0</v>
      </c>
      <c r="O33" s="218">
        <v>0</v>
      </c>
      <c r="P33" s="218">
        <v>0</v>
      </c>
      <c r="Q33" s="218">
        <v>0</v>
      </c>
      <c r="R33" s="218">
        <f t="shared" si="1"/>
        <v>0</v>
      </c>
      <c r="S33" s="218">
        <f>M33</f>
        <v>21611737.43</v>
      </c>
      <c r="T33" s="218">
        <v>0</v>
      </c>
      <c r="U33" s="218">
        <v>0</v>
      </c>
      <c r="V33" s="218">
        <f t="shared" si="2"/>
        <v>0</v>
      </c>
      <c r="W33" s="218">
        <v>0</v>
      </c>
      <c r="X33" s="218">
        <f t="shared" si="3"/>
        <v>0</v>
      </c>
      <c r="Y33" s="218">
        <f t="shared" si="4"/>
        <v>0</v>
      </c>
      <c r="Z33" s="218">
        <v>21611737.43</v>
      </c>
      <c r="AA33" s="218">
        <v>0</v>
      </c>
      <c r="AB33" s="218"/>
    </row>
    <row r="34" spans="1:28" x14ac:dyDescent="0.35">
      <c r="A34" s="1164" t="s">
        <v>361</v>
      </c>
      <c r="B34" s="224">
        <v>0</v>
      </c>
      <c r="C34" s="224">
        <v>0</v>
      </c>
      <c r="D34" s="1165">
        <f>-567878.72-9522.3</f>
        <v>-577401.02</v>
      </c>
      <c r="E34" s="224">
        <v>0</v>
      </c>
      <c r="F34" s="224">
        <v>0</v>
      </c>
      <c r="G34" s="224">
        <v>0</v>
      </c>
      <c r="H34" s="224">
        <v>0</v>
      </c>
      <c r="I34" s="224">
        <v>0</v>
      </c>
      <c r="J34" s="224">
        <v>0</v>
      </c>
      <c r="K34" s="224">
        <v>0</v>
      </c>
      <c r="L34" s="224">
        <v>0</v>
      </c>
      <c r="M34" s="1166">
        <f>-567878.72-9522.3</f>
        <v>-577401.02</v>
      </c>
      <c r="N34" s="218">
        <f t="shared" si="6"/>
        <v>0</v>
      </c>
      <c r="O34" s="218">
        <f>B34</f>
        <v>0</v>
      </c>
      <c r="P34" s="218">
        <v>0</v>
      </c>
      <c r="Q34" s="218">
        <v>0</v>
      </c>
      <c r="R34" s="218">
        <f t="shared" si="1"/>
        <v>0</v>
      </c>
      <c r="S34" s="218">
        <f>M34</f>
        <v>-577401.02</v>
      </c>
      <c r="T34" s="218">
        <v>0</v>
      </c>
      <c r="U34" s="218">
        <v>0</v>
      </c>
      <c r="V34" s="218">
        <f t="shared" si="2"/>
        <v>0</v>
      </c>
      <c r="W34" s="218">
        <v>0</v>
      </c>
      <c r="X34" s="218">
        <f t="shared" si="3"/>
        <v>0</v>
      </c>
      <c r="Y34" s="218">
        <f t="shared" si="4"/>
        <v>0</v>
      </c>
      <c r="Z34" s="218">
        <v>-15262.75</v>
      </c>
      <c r="AA34" s="218">
        <v>-562138.27</v>
      </c>
      <c r="AB34" s="218"/>
    </row>
    <row r="35" spans="1:28" x14ac:dyDescent="0.35">
      <c r="A35" s="209" t="s">
        <v>360</v>
      </c>
      <c r="B35" s="462">
        <v>14023.17</v>
      </c>
      <c r="C35" s="224">
        <v>0</v>
      </c>
      <c r="D35" s="224">
        <v>0</v>
      </c>
      <c r="E35" s="224">
        <v>0</v>
      </c>
      <c r="F35" s="462">
        <v>2372062.73</v>
      </c>
      <c r="G35" s="462">
        <v>0</v>
      </c>
      <c r="H35" s="224">
        <v>0</v>
      </c>
      <c r="I35" s="224">
        <v>0</v>
      </c>
      <c r="J35" s="224">
        <v>0</v>
      </c>
      <c r="K35" s="224">
        <v>0</v>
      </c>
      <c r="L35" s="224">
        <v>0</v>
      </c>
      <c r="M35" s="463">
        <v>2386085.9</v>
      </c>
      <c r="N35" s="218">
        <f t="shared" si="6"/>
        <v>0</v>
      </c>
      <c r="O35" s="218">
        <f>B35</f>
        <v>14023.17</v>
      </c>
      <c r="P35" s="218">
        <v>0</v>
      </c>
      <c r="Q35" s="218">
        <v>0</v>
      </c>
      <c r="R35" s="218">
        <f t="shared" si="1"/>
        <v>0</v>
      </c>
      <c r="S35" s="218">
        <f>M35</f>
        <v>2386085.9</v>
      </c>
      <c r="T35" s="218">
        <v>0</v>
      </c>
      <c r="U35" s="218">
        <v>0</v>
      </c>
      <c r="V35" s="218">
        <f t="shared" si="2"/>
        <v>0</v>
      </c>
      <c r="W35" s="218">
        <v>0</v>
      </c>
      <c r="X35" s="218">
        <f t="shared" si="3"/>
        <v>14023.17</v>
      </c>
      <c r="Y35" s="218">
        <f t="shared" si="4"/>
        <v>0</v>
      </c>
      <c r="Z35" s="218">
        <v>0</v>
      </c>
      <c r="AA35" s="218">
        <f t="shared" si="5"/>
        <v>2386085.9</v>
      </c>
    </row>
    <row r="36" spans="1:28" x14ac:dyDescent="0.35">
      <c r="A36" s="209" t="s">
        <v>359</v>
      </c>
      <c r="B36" s="224">
        <v>0</v>
      </c>
      <c r="C36" s="224">
        <v>0</v>
      </c>
      <c r="D36" s="224">
        <v>0</v>
      </c>
      <c r="E36" s="224">
        <v>0</v>
      </c>
      <c r="F36" s="224">
        <v>0</v>
      </c>
      <c r="G36" s="224">
        <v>0</v>
      </c>
      <c r="H36" s="224">
        <v>0</v>
      </c>
      <c r="I36" s="224">
        <v>0</v>
      </c>
      <c r="J36" s="224">
        <v>0</v>
      </c>
      <c r="K36" s="224">
        <v>0</v>
      </c>
      <c r="L36" s="224">
        <v>0</v>
      </c>
      <c r="M36" s="247">
        <v>0</v>
      </c>
      <c r="N36" s="218">
        <f t="shared" si="6"/>
        <v>0</v>
      </c>
      <c r="O36" s="218">
        <v>0</v>
      </c>
      <c r="P36" s="218">
        <v>0</v>
      </c>
      <c r="Q36" s="218">
        <v>0</v>
      </c>
      <c r="R36" s="218">
        <f t="shared" si="1"/>
        <v>0</v>
      </c>
      <c r="S36" s="218">
        <v>0</v>
      </c>
      <c r="T36" s="218">
        <v>0</v>
      </c>
      <c r="U36" s="218">
        <v>0</v>
      </c>
      <c r="V36" s="218">
        <f t="shared" si="2"/>
        <v>0</v>
      </c>
      <c r="W36" s="218">
        <v>0</v>
      </c>
      <c r="X36" s="218">
        <f t="shared" si="3"/>
        <v>0</v>
      </c>
      <c r="Y36" s="218">
        <f t="shared" si="4"/>
        <v>0</v>
      </c>
      <c r="Z36" s="218">
        <v>0</v>
      </c>
      <c r="AA36" s="218">
        <f t="shared" si="5"/>
        <v>0</v>
      </c>
    </row>
    <row r="37" spans="1:28" x14ac:dyDescent="0.35">
      <c r="A37" s="209" t="s">
        <v>358</v>
      </c>
      <c r="B37" s="224">
        <v>0</v>
      </c>
      <c r="C37" s="224">
        <v>0</v>
      </c>
      <c r="D37" s="224">
        <v>0</v>
      </c>
      <c r="E37" s="224">
        <v>0</v>
      </c>
      <c r="F37" s="224">
        <v>0</v>
      </c>
      <c r="G37" s="224">
        <v>0</v>
      </c>
      <c r="H37" s="224">
        <v>0</v>
      </c>
      <c r="I37" s="224">
        <v>0</v>
      </c>
      <c r="J37" s="224">
        <v>0</v>
      </c>
      <c r="K37" s="224">
        <v>0</v>
      </c>
      <c r="L37" s="224">
        <v>0</v>
      </c>
      <c r="M37" s="247">
        <v>0</v>
      </c>
      <c r="N37" s="218">
        <f t="shared" si="6"/>
        <v>0</v>
      </c>
      <c r="O37" s="218">
        <v>0</v>
      </c>
      <c r="P37" s="218">
        <v>0</v>
      </c>
      <c r="Q37" s="218">
        <v>0</v>
      </c>
      <c r="R37" s="218">
        <f t="shared" si="1"/>
        <v>0</v>
      </c>
      <c r="S37" s="218">
        <v>0</v>
      </c>
      <c r="T37" s="218">
        <v>0</v>
      </c>
      <c r="U37" s="218">
        <v>0</v>
      </c>
      <c r="V37" s="218">
        <f t="shared" si="2"/>
        <v>0</v>
      </c>
      <c r="W37" s="218">
        <v>0</v>
      </c>
      <c r="X37" s="218">
        <f t="shared" si="3"/>
        <v>0</v>
      </c>
      <c r="Y37" s="218">
        <f t="shared" si="4"/>
        <v>0</v>
      </c>
      <c r="Z37" s="218">
        <v>0</v>
      </c>
      <c r="AA37" s="218">
        <f t="shared" si="5"/>
        <v>0</v>
      </c>
    </row>
    <row r="38" spans="1:28" x14ac:dyDescent="0.35">
      <c r="A38" s="209" t="s">
        <v>378</v>
      </c>
      <c r="B38" s="224">
        <v>0</v>
      </c>
      <c r="C38" s="224">
        <v>0</v>
      </c>
      <c r="D38" s="224">
        <v>0</v>
      </c>
      <c r="E38" s="224">
        <v>0</v>
      </c>
      <c r="F38" s="224">
        <v>0</v>
      </c>
      <c r="G38" s="224">
        <v>0</v>
      </c>
      <c r="H38" s="224">
        <v>0</v>
      </c>
      <c r="I38" s="224">
        <v>0</v>
      </c>
      <c r="J38" s="224">
        <v>0</v>
      </c>
      <c r="K38" s="224">
        <v>0</v>
      </c>
      <c r="L38" s="224">
        <v>0</v>
      </c>
      <c r="M38" s="247">
        <v>0</v>
      </c>
      <c r="N38" s="218">
        <f t="shared" si="6"/>
        <v>0</v>
      </c>
      <c r="O38" s="218">
        <v>0</v>
      </c>
      <c r="P38" s="218">
        <v>0</v>
      </c>
      <c r="Q38" s="218">
        <v>0</v>
      </c>
      <c r="R38" s="218">
        <f t="shared" si="1"/>
        <v>0</v>
      </c>
      <c r="S38" s="218">
        <v>0</v>
      </c>
      <c r="T38" s="218">
        <v>0</v>
      </c>
      <c r="U38" s="218">
        <v>0</v>
      </c>
      <c r="V38" s="218">
        <f t="shared" si="2"/>
        <v>0</v>
      </c>
      <c r="W38" s="218">
        <v>0</v>
      </c>
      <c r="X38" s="218">
        <f t="shared" si="3"/>
        <v>0</v>
      </c>
      <c r="Y38" s="218">
        <f t="shared" si="4"/>
        <v>0</v>
      </c>
      <c r="Z38" s="218">
        <v>0</v>
      </c>
      <c r="AA38" s="218">
        <f t="shared" si="5"/>
        <v>0</v>
      </c>
    </row>
    <row r="39" spans="1:28" x14ac:dyDescent="0.35">
      <c r="A39" s="1159" t="s">
        <v>1321</v>
      </c>
      <c r="B39" s="1160">
        <v>14953646.560000001</v>
      </c>
      <c r="C39" s="224">
        <v>0</v>
      </c>
      <c r="D39" s="1160">
        <v>4565.79</v>
      </c>
      <c r="E39" s="224">
        <v>0</v>
      </c>
      <c r="F39" s="224">
        <v>1645.27</v>
      </c>
      <c r="G39" s="224">
        <v>0</v>
      </c>
      <c r="H39" s="224">
        <v>0</v>
      </c>
      <c r="I39" s="224">
        <v>0</v>
      </c>
      <c r="J39" s="224">
        <v>0</v>
      </c>
      <c r="K39" s="224">
        <v>0</v>
      </c>
      <c r="L39" s="224">
        <v>0</v>
      </c>
      <c r="M39" s="1161">
        <f>14953646.56+4565.79+1645.27</f>
        <v>14959857.619999999</v>
      </c>
      <c r="N39" s="218">
        <f t="shared" si="6"/>
        <v>0</v>
      </c>
      <c r="O39" s="218">
        <v>14953646.560000001</v>
      </c>
      <c r="P39" s="218">
        <v>0</v>
      </c>
      <c r="Q39" s="218">
        <v>0</v>
      </c>
      <c r="R39" s="218">
        <f t="shared" si="1"/>
        <v>0</v>
      </c>
      <c r="S39" s="218">
        <v>14959857.619999999</v>
      </c>
      <c r="T39" s="218">
        <v>0</v>
      </c>
      <c r="U39" s="218">
        <v>0</v>
      </c>
      <c r="V39" s="218">
        <f t="shared" si="2"/>
        <v>0</v>
      </c>
      <c r="W39" s="218">
        <f>B39</f>
        <v>14953646.560000001</v>
      </c>
      <c r="X39" s="218">
        <v>0</v>
      </c>
      <c r="Y39" s="218">
        <f t="shared" si="4"/>
        <v>0</v>
      </c>
      <c r="Z39" s="218">
        <f>M39</f>
        <v>14959857.619999999</v>
      </c>
      <c r="AA39" s="218">
        <v>0</v>
      </c>
    </row>
    <row r="40" spans="1:28" x14ac:dyDescent="0.35">
      <c r="A40" s="210" t="s">
        <v>460</v>
      </c>
      <c r="B40" s="225">
        <v>136346416.05000001</v>
      </c>
      <c r="C40" s="225">
        <v>0</v>
      </c>
      <c r="D40" s="225">
        <f>5689611.02+15870503.11-2754384.84+784.47-136.14-9522.3</f>
        <v>18796855.319999997</v>
      </c>
      <c r="E40" s="225">
        <v>25466628.25</v>
      </c>
      <c r="F40" s="225">
        <v>34430889.909999996</v>
      </c>
      <c r="G40" s="225">
        <v>0</v>
      </c>
      <c r="H40" s="225">
        <v>0</v>
      </c>
      <c r="I40" s="225">
        <v>0</v>
      </c>
      <c r="J40" s="225">
        <v>0</v>
      </c>
      <c r="K40" s="225">
        <v>-48535.13</v>
      </c>
      <c r="L40" s="225">
        <v>0</v>
      </c>
      <c r="M40" s="249">
        <f>201885010.1+15870503.11-2754384.84+784.47-136.14-9522.3</f>
        <v>214992254.39999998</v>
      </c>
      <c r="N40" s="218"/>
      <c r="O40" s="218"/>
      <c r="P40" s="218"/>
      <c r="Q40" s="218"/>
      <c r="R40" s="218"/>
      <c r="S40" s="218"/>
      <c r="T40" s="218"/>
      <c r="U40" s="218"/>
      <c r="V40" s="218"/>
      <c r="W40" s="218"/>
      <c r="X40" s="218"/>
      <c r="Y40" s="218"/>
      <c r="Z40" s="218"/>
      <c r="AA40" s="218"/>
    </row>
    <row r="41" spans="1:28" x14ac:dyDescent="0.35">
      <c r="A41" s="209" t="s">
        <v>357</v>
      </c>
      <c r="B41" s="462">
        <v>59549055.329999998</v>
      </c>
      <c r="C41" s="224">
        <v>0</v>
      </c>
      <c r="D41" s="224">
        <v>0</v>
      </c>
      <c r="E41" s="224">
        <v>0</v>
      </c>
      <c r="F41" s="224">
        <v>0</v>
      </c>
      <c r="G41" s="224">
        <v>0</v>
      </c>
      <c r="H41" s="224">
        <v>0</v>
      </c>
      <c r="I41" s="224">
        <v>0</v>
      </c>
      <c r="J41" s="462">
        <v>4131215.86</v>
      </c>
      <c r="K41" s="224">
        <v>0</v>
      </c>
      <c r="L41" s="224">
        <v>0</v>
      </c>
      <c r="M41" s="463">
        <v>63680271.189999998</v>
      </c>
      <c r="N41" s="218">
        <f>SUM(O41:Q41)-B41</f>
        <v>0</v>
      </c>
      <c r="O41" s="218">
        <f>B41</f>
        <v>59549055.329999998</v>
      </c>
      <c r="P41" s="218">
        <v>0</v>
      </c>
      <c r="Q41" s="218">
        <v>0</v>
      </c>
      <c r="R41" s="218">
        <f>SUM(S41:U41)-M41</f>
        <v>0</v>
      </c>
      <c r="S41" s="218">
        <f>M41</f>
        <v>63680271.189999998</v>
      </c>
      <c r="T41" s="218">
        <v>0</v>
      </c>
      <c r="U41" s="218">
        <v>0</v>
      </c>
      <c r="V41" s="218">
        <f>B41-SUM(W41,X41)</f>
        <v>0</v>
      </c>
      <c r="W41" s="218">
        <v>0</v>
      </c>
      <c r="X41" s="218">
        <f>B41</f>
        <v>59549055.329999998</v>
      </c>
      <c r="Y41" s="218">
        <f t="shared" si="4"/>
        <v>0</v>
      </c>
      <c r="Z41" s="218">
        <v>0</v>
      </c>
      <c r="AA41" s="218">
        <f t="shared" si="5"/>
        <v>63680271.189999998</v>
      </c>
    </row>
    <row r="42" spans="1:28" x14ac:dyDescent="0.35">
      <c r="A42" s="209" t="s">
        <v>356</v>
      </c>
      <c r="B42" s="462">
        <v>-421622.84</v>
      </c>
      <c r="C42" s="224">
        <v>0</v>
      </c>
      <c r="D42" s="224">
        <v>0</v>
      </c>
      <c r="E42" s="224">
        <v>0</v>
      </c>
      <c r="F42" s="224">
        <v>0</v>
      </c>
      <c r="G42" s="224">
        <v>0</v>
      </c>
      <c r="H42" s="224">
        <v>0</v>
      </c>
      <c r="I42" s="224">
        <v>0</v>
      </c>
      <c r="J42" s="462">
        <v>-24289.22</v>
      </c>
      <c r="K42" s="224">
        <v>0</v>
      </c>
      <c r="L42" s="224">
        <v>0</v>
      </c>
      <c r="M42" s="463">
        <v>-445912.06</v>
      </c>
      <c r="N42" s="218">
        <f>SUM(O42:Q42)-B42</f>
        <v>0</v>
      </c>
      <c r="O42" s="218">
        <f>B42</f>
        <v>-421622.84</v>
      </c>
      <c r="P42" s="218">
        <v>0</v>
      </c>
      <c r="Q42" s="218">
        <v>0</v>
      </c>
      <c r="R42" s="218">
        <f>SUM(S42:U42)-M42</f>
        <v>0</v>
      </c>
      <c r="S42" s="218">
        <f>M42</f>
        <v>-445912.06</v>
      </c>
      <c r="T42" s="218">
        <v>0</v>
      </c>
      <c r="U42" s="218">
        <v>0</v>
      </c>
      <c r="V42" s="218">
        <f>B42-SUM(W42,X42)</f>
        <v>0</v>
      </c>
      <c r="W42" s="218">
        <v>0</v>
      </c>
      <c r="X42" s="218">
        <f>B42</f>
        <v>-421622.84</v>
      </c>
      <c r="Y42" s="218">
        <f t="shared" si="4"/>
        <v>0</v>
      </c>
      <c r="Z42" s="218">
        <v>0</v>
      </c>
      <c r="AA42" s="218">
        <f t="shared" si="5"/>
        <v>-445912.06</v>
      </c>
    </row>
    <row r="43" spans="1:28" x14ac:dyDescent="0.35">
      <c r="A43" s="209" t="s">
        <v>355</v>
      </c>
      <c r="B43" s="462">
        <v>-10311956.17</v>
      </c>
      <c r="C43" s="224">
        <v>0</v>
      </c>
      <c r="D43" s="224">
        <v>0</v>
      </c>
      <c r="E43" s="224">
        <v>0</v>
      </c>
      <c r="F43" s="224">
        <v>0</v>
      </c>
      <c r="G43" s="224">
        <v>0</v>
      </c>
      <c r="H43" s="224">
        <v>0</v>
      </c>
      <c r="I43" s="224">
        <v>0</v>
      </c>
      <c r="J43" s="224">
        <v>0</v>
      </c>
      <c r="K43" s="224">
        <v>0</v>
      </c>
      <c r="L43" s="224">
        <v>0</v>
      </c>
      <c r="M43" s="463">
        <v>-10311956.17</v>
      </c>
      <c r="N43" s="218">
        <f>SUM(O43:Q43)-B43</f>
        <v>0</v>
      </c>
      <c r="O43" s="218">
        <f>B43</f>
        <v>-10311956.17</v>
      </c>
      <c r="P43" s="218">
        <v>0</v>
      </c>
      <c r="Q43" s="218">
        <v>0</v>
      </c>
      <c r="R43" s="218">
        <f>SUM(S43:U43)-M43</f>
        <v>0</v>
      </c>
      <c r="S43" s="218">
        <f>M43</f>
        <v>-10311956.17</v>
      </c>
      <c r="T43" s="218">
        <v>0</v>
      </c>
      <c r="U43" s="218">
        <v>0</v>
      </c>
      <c r="V43" s="218">
        <f>B43-SUM(W43,X43)</f>
        <v>0</v>
      </c>
      <c r="W43" s="218">
        <v>0</v>
      </c>
      <c r="X43" s="218">
        <f>B43</f>
        <v>-10311956.17</v>
      </c>
      <c r="Y43" s="218">
        <f t="shared" si="4"/>
        <v>0</v>
      </c>
      <c r="Z43" s="218">
        <v>0</v>
      </c>
      <c r="AA43" s="218">
        <f t="shared" si="5"/>
        <v>-10311956.17</v>
      </c>
    </row>
    <row r="44" spans="1:28" x14ac:dyDescent="0.35">
      <c r="A44" s="210" t="s">
        <v>461</v>
      </c>
      <c r="B44" s="225">
        <v>48815476.32</v>
      </c>
      <c r="C44" s="225">
        <v>0</v>
      </c>
      <c r="D44" s="225">
        <v>0</v>
      </c>
      <c r="E44" s="225">
        <v>0</v>
      </c>
      <c r="F44" s="225">
        <v>0</v>
      </c>
      <c r="G44" s="225">
        <v>0</v>
      </c>
      <c r="H44" s="225">
        <v>0</v>
      </c>
      <c r="I44" s="225">
        <v>0</v>
      </c>
      <c r="J44" s="225">
        <v>4106926.64</v>
      </c>
      <c r="K44" s="225">
        <v>0</v>
      </c>
      <c r="L44" s="225">
        <v>0</v>
      </c>
      <c r="M44" s="249">
        <v>52922402.960000001</v>
      </c>
      <c r="N44" s="218"/>
      <c r="O44" s="218"/>
      <c r="P44" s="218"/>
      <c r="Q44" s="218"/>
      <c r="R44" s="218"/>
      <c r="S44" s="218"/>
      <c r="T44" s="218"/>
      <c r="U44" s="218"/>
      <c r="V44" s="218"/>
      <c r="W44" s="218"/>
      <c r="X44" s="218"/>
      <c r="Y44" s="218"/>
      <c r="Z44" s="218"/>
      <c r="AA44" s="218"/>
    </row>
    <row r="45" spans="1:28" x14ac:dyDescent="0.35">
      <c r="A45" s="209" t="s">
        <v>354</v>
      </c>
      <c r="B45" s="466">
        <v>1220787.04</v>
      </c>
      <c r="C45" s="467">
        <v>0</v>
      </c>
      <c r="D45" s="467">
        <v>0</v>
      </c>
      <c r="E45" s="467">
        <v>0</v>
      </c>
      <c r="F45" s="467">
        <v>0</v>
      </c>
      <c r="G45" s="467">
        <v>0</v>
      </c>
      <c r="H45" s="467">
        <v>0</v>
      </c>
      <c r="I45" s="467">
        <v>0</v>
      </c>
      <c r="J45" s="467">
        <v>0</v>
      </c>
      <c r="K45" s="467">
        <v>0</v>
      </c>
      <c r="L45" s="467">
        <v>0</v>
      </c>
      <c r="M45" s="468">
        <v>1220787.04</v>
      </c>
      <c r="N45" s="218">
        <f t="shared" ref="N45:N61" si="7">SUM(O45:Q45)-B45</f>
        <v>0</v>
      </c>
      <c r="O45" s="218">
        <f t="shared" ref="O45:O59" si="8">B45</f>
        <v>1220787.04</v>
      </c>
      <c r="P45" s="218">
        <v>0</v>
      </c>
      <c r="Q45" s="218">
        <v>0</v>
      </c>
      <c r="R45" s="218">
        <f t="shared" ref="R45:R61" si="9">SUM(S45:U45)-M45</f>
        <v>0</v>
      </c>
      <c r="S45" s="218">
        <f t="shared" ref="S45:S61" si="10">M45</f>
        <v>1220787.04</v>
      </c>
      <c r="T45" s="218">
        <v>0</v>
      </c>
      <c r="U45" s="218">
        <v>0</v>
      </c>
      <c r="V45" s="218">
        <f t="shared" ref="V45:V61" si="11">B45-SUM(W45,X45)</f>
        <v>0</v>
      </c>
      <c r="W45" s="218">
        <v>0</v>
      </c>
      <c r="X45" s="218">
        <f>B45</f>
        <v>1220787.04</v>
      </c>
      <c r="Y45" s="218">
        <f t="shared" si="4"/>
        <v>0</v>
      </c>
      <c r="Z45" s="218">
        <v>0</v>
      </c>
      <c r="AA45" s="218">
        <f t="shared" si="5"/>
        <v>1220787.04</v>
      </c>
    </row>
    <row r="46" spans="1:28" x14ac:dyDescent="0.35">
      <c r="A46" s="209" t="s">
        <v>353</v>
      </c>
      <c r="B46" s="466">
        <v>-2694.3</v>
      </c>
      <c r="C46" s="467">
        <v>0</v>
      </c>
      <c r="D46" s="467">
        <v>0</v>
      </c>
      <c r="E46" s="467">
        <v>0</v>
      </c>
      <c r="F46" s="467">
        <v>0</v>
      </c>
      <c r="G46" s="467">
        <v>0</v>
      </c>
      <c r="H46" s="467">
        <v>0</v>
      </c>
      <c r="I46" s="467">
        <v>0</v>
      </c>
      <c r="J46" s="467">
        <v>0</v>
      </c>
      <c r="K46" s="467">
        <v>0</v>
      </c>
      <c r="L46" s="467">
        <v>0</v>
      </c>
      <c r="M46" s="468">
        <v>-2694.3</v>
      </c>
      <c r="N46" s="218">
        <f t="shared" si="7"/>
        <v>0</v>
      </c>
      <c r="O46" s="218">
        <f t="shared" si="8"/>
        <v>-2694.3</v>
      </c>
      <c r="P46" s="218">
        <v>0</v>
      </c>
      <c r="Q46" s="218">
        <v>0</v>
      </c>
      <c r="R46" s="218">
        <f t="shared" si="9"/>
        <v>0</v>
      </c>
      <c r="S46" s="218">
        <f t="shared" si="10"/>
        <v>-2694.3</v>
      </c>
      <c r="T46" s="218">
        <v>0</v>
      </c>
      <c r="U46" s="218">
        <v>0</v>
      </c>
      <c r="V46" s="218">
        <f t="shared" si="11"/>
        <v>0</v>
      </c>
      <c r="W46" s="218">
        <v>0</v>
      </c>
      <c r="X46" s="218">
        <f>B46</f>
        <v>-2694.3</v>
      </c>
      <c r="Y46" s="218">
        <f t="shared" si="4"/>
        <v>0</v>
      </c>
      <c r="Z46" s="218">
        <v>0</v>
      </c>
      <c r="AA46" s="218">
        <f t="shared" si="5"/>
        <v>-2694.3</v>
      </c>
    </row>
    <row r="47" spans="1:28" x14ac:dyDescent="0.35">
      <c r="A47" s="209" t="s">
        <v>352</v>
      </c>
      <c r="B47" s="469">
        <v>18871653.02</v>
      </c>
      <c r="C47" s="469">
        <v>987091.25</v>
      </c>
      <c r="D47" s="467">
        <v>0</v>
      </c>
      <c r="E47" s="469">
        <v>4176559.8</v>
      </c>
      <c r="F47" s="469">
        <v>53272.85</v>
      </c>
      <c r="G47" s="469">
        <v>0</v>
      </c>
      <c r="H47" s="467">
        <v>0</v>
      </c>
      <c r="I47" s="467">
        <v>0</v>
      </c>
      <c r="J47" s="467">
        <v>0</v>
      </c>
      <c r="K47" s="467">
        <v>0</v>
      </c>
      <c r="L47" s="467">
        <v>0</v>
      </c>
      <c r="M47" s="470">
        <v>24088576.920000002</v>
      </c>
      <c r="N47" s="218">
        <f t="shared" si="7"/>
        <v>0</v>
      </c>
      <c r="O47" s="218">
        <f t="shared" si="8"/>
        <v>18871653.02</v>
      </c>
      <c r="P47" s="218">
        <v>0</v>
      </c>
      <c r="Q47" s="218">
        <v>0</v>
      </c>
      <c r="R47" s="218">
        <f t="shared" si="9"/>
        <v>0</v>
      </c>
      <c r="S47" s="218">
        <f t="shared" si="10"/>
        <v>24088576.920000002</v>
      </c>
      <c r="T47" s="218">
        <v>0</v>
      </c>
      <c r="U47" s="218">
        <v>0</v>
      </c>
      <c r="V47" s="218">
        <f t="shared" si="11"/>
        <v>0</v>
      </c>
      <c r="W47" s="218">
        <f>B47</f>
        <v>18871653.02</v>
      </c>
      <c r="X47" s="218">
        <v>0</v>
      </c>
      <c r="Y47" s="218">
        <f t="shared" si="4"/>
        <v>0</v>
      </c>
      <c r="Z47" s="218">
        <f>M47</f>
        <v>24088576.920000002</v>
      </c>
      <c r="AA47" s="218">
        <v>0</v>
      </c>
    </row>
    <row r="48" spans="1:28" x14ac:dyDescent="0.35">
      <c r="A48" s="209" t="s">
        <v>351</v>
      </c>
      <c r="B48" s="469">
        <v>1339393.07</v>
      </c>
      <c r="C48" s="467">
        <v>0</v>
      </c>
      <c r="D48" s="467">
        <v>0</v>
      </c>
      <c r="E48" s="469">
        <v>8003.68</v>
      </c>
      <c r="F48" s="469">
        <v>171274.3</v>
      </c>
      <c r="G48" s="469">
        <v>0</v>
      </c>
      <c r="H48" s="467">
        <v>0</v>
      </c>
      <c r="I48" s="467">
        <v>0</v>
      </c>
      <c r="J48" s="467">
        <v>0</v>
      </c>
      <c r="K48" s="467">
        <v>0</v>
      </c>
      <c r="L48" s="467">
        <v>0</v>
      </c>
      <c r="M48" s="470">
        <v>1518671.05</v>
      </c>
      <c r="N48" s="218">
        <f t="shared" si="7"/>
        <v>0</v>
      </c>
      <c r="O48" s="218">
        <f t="shared" si="8"/>
        <v>1339393.07</v>
      </c>
      <c r="P48" s="218">
        <v>0</v>
      </c>
      <c r="Q48" s="218">
        <v>0</v>
      </c>
      <c r="R48" s="218">
        <f t="shared" si="9"/>
        <v>0</v>
      </c>
      <c r="S48" s="218">
        <f t="shared" si="10"/>
        <v>1518671.05</v>
      </c>
      <c r="T48" s="218">
        <v>0</v>
      </c>
      <c r="U48" s="218">
        <v>0</v>
      </c>
      <c r="V48" s="218">
        <f t="shared" si="11"/>
        <v>0</v>
      </c>
      <c r="W48" s="218">
        <f>B48</f>
        <v>1339393.07</v>
      </c>
      <c r="X48" s="218">
        <v>0</v>
      </c>
      <c r="Y48" s="218">
        <f t="shared" si="4"/>
        <v>0</v>
      </c>
      <c r="Z48" s="218">
        <f>M48</f>
        <v>1518671.05</v>
      </c>
      <c r="AA48" s="218">
        <v>0</v>
      </c>
    </row>
    <row r="49" spans="1:31" x14ac:dyDescent="0.35">
      <c r="A49" s="209" t="s">
        <v>747</v>
      </c>
      <c r="B49" s="466">
        <v>0</v>
      </c>
      <c r="C49" s="467">
        <v>0</v>
      </c>
      <c r="D49" s="467">
        <v>0</v>
      </c>
      <c r="E49" s="467">
        <v>0</v>
      </c>
      <c r="F49" s="467">
        <v>0</v>
      </c>
      <c r="G49" s="467">
        <v>1364135.81</v>
      </c>
      <c r="H49" s="467">
        <v>0</v>
      </c>
      <c r="I49" s="467">
        <v>0</v>
      </c>
      <c r="J49" s="467">
        <v>0</v>
      </c>
      <c r="K49" s="467">
        <v>0</v>
      </c>
      <c r="L49" s="467">
        <v>0</v>
      </c>
      <c r="M49" s="468">
        <v>1364135.81</v>
      </c>
      <c r="N49" s="218">
        <f t="shared" si="7"/>
        <v>0</v>
      </c>
      <c r="O49" s="218">
        <f t="shared" si="8"/>
        <v>0</v>
      </c>
      <c r="P49" s="218">
        <v>0</v>
      </c>
      <c r="Q49" s="218">
        <v>0</v>
      </c>
      <c r="R49" s="218">
        <f t="shared" si="9"/>
        <v>0</v>
      </c>
      <c r="S49" s="218">
        <f t="shared" si="10"/>
        <v>1364135.81</v>
      </c>
      <c r="T49" s="218">
        <v>0</v>
      </c>
      <c r="U49" s="218">
        <v>0</v>
      </c>
      <c r="V49" s="218">
        <f t="shared" si="11"/>
        <v>0</v>
      </c>
      <c r="W49" s="218">
        <v>0</v>
      </c>
      <c r="X49" s="218">
        <f>B49</f>
        <v>0</v>
      </c>
      <c r="Y49" s="218">
        <f t="shared" si="4"/>
        <v>0</v>
      </c>
      <c r="Z49" s="218">
        <v>0</v>
      </c>
      <c r="AA49" s="218">
        <f>M49</f>
        <v>1364135.81</v>
      </c>
    </row>
    <row r="50" spans="1:31" x14ac:dyDescent="0.35">
      <c r="A50" s="209" t="s">
        <v>350</v>
      </c>
      <c r="B50" s="469">
        <v>-20211.05</v>
      </c>
      <c r="C50" s="467">
        <v>0</v>
      </c>
      <c r="D50" s="467">
        <v>0</v>
      </c>
      <c r="E50" s="467">
        <v>-4184.5600000000004</v>
      </c>
      <c r="F50" s="467">
        <v>-224.55</v>
      </c>
      <c r="G50" s="467">
        <v>0</v>
      </c>
      <c r="H50" s="467">
        <v>0</v>
      </c>
      <c r="I50" s="467">
        <v>0</v>
      </c>
      <c r="J50" s="467">
        <v>0</v>
      </c>
      <c r="K50" s="469">
        <v>-987</v>
      </c>
      <c r="L50" s="467">
        <v>0</v>
      </c>
      <c r="M50" s="470">
        <v>-25607.16</v>
      </c>
      <c r="N50" s="218">
        <f t="shared" si="7"/>
        <v>0</v>
      </c>
      <c r="O50" s="218">
        <f t="shared" si="8"/>
        <v>-20211.05</v>
      </c>
      <c r="P50" s="218">
        <v>0</v>
      </c>
      <c r="Q50" s="218">
        <v>0</v>
      </c>
      <c r="R50" s="218">
        <f t="shared" si="9"/>
        <v>0</v>
      </c>
      <c r="S50" s="218">
        <f t="shared" si="10"/>
        <v>-25607.16</v>
      </c>
      <c r="T50" s="218">
        <v>0</v>
      </c>
      <c r="U50" s="218">
        <v>0</v>
      </c>
      <c r="V50" s="218">
        <f t="shared" si="11"/>
        <v>0</v>
      </c>
      <c r="W50" s="218">
        <f>B50</f>
        <v>-20211.05</v>
      </c>
      <c r="X50" s="218">
        <v>0</v>
      </c>
      <c r="Y50" s="218">
        <f t="shared" si="4"/>
        <v>0</v>
      </c>
      <c r="Z50" s="218">
        <f>M50</f>
        <v>-25607.16</v>
      </c>
      <c r="AA50" s="218">
        <v>0</v>
      </c>
    </row>
    <row r="51" spans="1:31" x14ac:dyDescent="0.35">
      <c r="A51" s="1159" t="s">
        <v>349</v>
      </c>
      <c r="B51" s="466">
        <v>407079.89</v>
      </c>
      <c r="C51" s="469">
        <v>0</v>
      </c>
      <c r="D51" s="1162">
        <f>16050053.07-15870503.11-784.47</f>
        <v>178765.49000000089</v>
      </c>
      <c r="E51" s="467">
        <v>1675.2</v>
      </c>
      <c r="F51" s="467">
        <v>344642.64</v>
      </c>
      <c r="G51" s="467">
        <v>0</v>
      </c>
      <c r="H51" s="467">
        <v>0</v>
      </c>
      <c r="I51" s="467">
        <v>0</v>
      </c>
      <c r="J51" s="466">
        <v>1271229.27</v>
      </c>
      <c r="K51" s="467">
        <v>0</v>
      </c>
      <c r="L51" s="467">
        <v>0</v>
      </c>
      <c r="M51" s="1163">
        <f>18074680.07-15870503.11-784.47</f>
        <v>2203392.4900000007</v>
      </c>
      <c r="N51" s="218">
        <f t="shared" si="7"/>
        <v>0</v>
      </c>
      <c r="O51" s="218">
        <f t="shared" si="8"/>
        <v>407079.89</v>
      </c>
      <c r="P51" s="218">
        <v>0</v>
      </c>
      <c r="Q51" s="218">
        <v>0</v>
      </c>
      <c r="R51" s="218">
        <f t="shared" si="9"/>
        <v>0</v>
      </c>
      <c r="S51" s="218">
        <f>M51</f>
        <v>2203392.4900000007</v>
      </c>
      <c r="T51" s="218">
        <v>0</v>
      </c>
      <c r="U51" s="218">
        <v>0</v>
      </c>
      <c r="V51" s="218">
        <f t="shared" si="11"/>
        <v>0</v>
      </c>
      <c r="W51" s="218">
        <v>29796.83</v>
      </c>
      <c r="X51" s="218">
        <v>377283.06</v>
      </c>
      <c r="Y51" s="218">
        <f t="shared" si="4"/>
        <v>0</v>
      </c>
      <c r="Z51" s="218">
        <v>29012.36</v>
      </c>
      <c r="AA51" s="218">
        <v>2174380.13</v>
      </c>
      <c r="AB51" s="218"/>
    </row>
    <row r="52" spans="1:31" x14ac:dyDescent="0.35">
      <c r="A52" s="209" t="s">
        <v>348</v>
      </c>
      <c r="B52" s="467">
        <v>0</v>
      </c>
      <c r="C52" s="467">
        <v>0</v>
      </c>
      <c r="D52" s="466">
        <v>118551.93</v>
      </c>
      <c r="E52" s="467">
        <v>0</v>
      </c>
      <c r="F52" s="467">
        <v>0</v>
      </c>
      <c r="G52" s="467">
        <v>0</v>
      </c>
      <c r="H52" s="467">
        <v>0</v>
      </c>
      <c r="I52" s="467">
        <v>0</v>
      </c>
      <c r="J52" s="467">
        <v>0</v>
      </c>
      <c r="K52" s="467">
        <v>0</v>
      </c>
      <c r="L52" s="467">
        <v>0</v>
      </c>
      <c r="M52" s="470">
        <v>118551.93</v>
      </c>
      <c r="N52" s="218">
        <f t="shared" si="7"/>
        <v>0</v>
      </c>
      <c r="O52" s="218">
        <f t="shared" si="8"/>
        <v>0</v>
      </c>
      <c r="P52" s="218">
        <v>0</v>
      </c>
      <c r="Q52" s="218">
        <v>0</v>
      </c>
      <c r="R52" s="218">
        <f t="shared" si="9"/>
        <v>0</v>
      </c>
      <c r="S52" s="218">
        <f t="shared" si="10"/>
        <v>118551.93</v>
      </c>
      <c r="T52" s="218">
        <v>0</v>
      </c>
      <c r="U52" s="218">
        <v>0</v>
      </c>
      <c r="V52" s="218">
        <f t="shared" si="11"/>
        <v>0</v>
      </c>
      <c r="W52" s="218">
        <v>0</v>
      </c>
      <c r="X52" s="218">
        <f>B52</f>
        <v>0</v>
      </c>
      <c r="Y52" s="218">
        <f t="shared" si="4"/>
        <v>0</v>
      </c>
      <c r="Z52" s="218">
        <v>0</v>
      </c>
      <c r="AA52" s="218">
        <f t="shared" ref="AA52:AA58" si="12">M52</f>
        <v>118551.93</v>
      </c>
    </row>
    <row r="53" spans="1:31" x14ac:dyDescent="0.35">
      <c r="A53" s="209" t="s">
        <v>441</v>
      </c>
      <c r="B53" s="467">
        <v>0</v>
      </c>
      <c r="C53" s="467">
        <v>0</v>
      </c>
      <c r="D53" s="467">
        <v>0</v>
      </c>
      <c r="E53" s="467">
        <v>0</v>
      </c>
      <c r="F53" s="467">
        <v>0</v>
      </c>
      <c r="G53" s="467">
        <v>0</v>
      </c>
      <c r="H53" s="467">
        <v>0</v>
      </c>
      <c r="I53" s="467">
        <v>0</v>
      </c>
      <c r="J53" s="467">
        <v>0</v>
      </c>
      <c r="K53" s="467">
        <v>0</v>
      </c>
      <c r="L53" s="467">
        <v>0</v>
      </c>
      <c r="M53" s="470">
        <v>0</v>
      </c>
      <c r="N53" s="218">
        <f t="shared" si="7"/>
        <v>0</v>
      </c>
      <c r="O53" s="218">
        <f t="shared" si="8"/>
        <v>0</v>
      </c>
      <c r="P53" s="218">
        <v>0</v>
      </c>
      <c r="Q53" s="218">
        <v>0</v>
      </c>
      <c r="R53" s="218">
        <f t="shared" si="9"/>
        <v>0</v>
      </c>
      <c r="S53" s="218">
        <f t="shared" si="10"/>
        <v>0</v>
      </c>
      <c r="T53" s="218">
        <v>0</v>
      </c>
      <c r="U53" s="218">
        <v>0</v>
      </c>
      <c r="V53" s="218">
        <f t="shared" si="11"/>
        <v>0</v>
      </c>
      <c r="W53" s="218">
        <v>0</v>
      </c>
      <c r="X53" s="218">
        <f>B53</f>
        <v>0</v>
      </c>
      <c r="Y53" s="218">
        <f t="shared" si="4"/>
        <v>0</v>
      </c>
      <c r="Z53" s="218">
        <v>0</v>
      </c>
      <c r="AA53" s="218">
        <f t="shared" si="12"/>
        <v>0</v>
      </c>
    </row>
    <row r="54" spans="1:31" x14ac:dyDescent="0.35">
      <c r="A54" s="209" t="s">
        <v>456</v>
      </c>
      <c r="B54" s="467">
        <v>0</v>
      </c>
      <c r="C54" s="467">
        <v>0</v>
      </c>
      <c r="D54" s="467">
        <v>0</v>
      </c>
      <c r="E54" s="467">
        <v>0</v>
      </c>
      <c r="F54" s="467">
        <v>0</v>
      </c>
      <c r="G54" s="467">
        <v>0</v>
      </c>
      <c r="H54" s="467">
        <v>0</v>
      </c>
      <c r="I54" s="467">
        <v>0</v>
      </c>
      <c r="J54" s="467">
        <v>0</v>
      </c>
      <c r="K54" s="467">
        <v>0</v>
      </c>
      <c r="L54" s="467">
        <v>0</v>
      </c>
      <c r="M54" s="470">
        <v>0</v>
      </c>
      <c r="N54" s="218">
        <f t="shared" si="7"/>
        <v>0</v>
      </c>
      <c r="O54" s="218">
        <f t="shared" si="8"/>
        <v>0</v>
      </c>
      <c r="P54" s="218">
        <v>0</v>
      </c>
      <c r="Q54" s="218">
        <v>0</v>
      </c>
      <c r="R54" s="218">
        <f t="shared" si="9"/>
        <v>0</v>
      </c>
      <c r="S54" s="218">
        <f t="shared" si="10"/>
        <v>0</v>
      </c>
      <c r="T54" s="218">
        <v>0</v>
      </c>
      <c r="U54" s="218">
        <v>0</v>
      </c>
      <c r="V54" s="218">
        <f t="shared" si="11"/>
        <v>0</v>
      </c>
      <c r="W54" s="218">
        <v>0</v>
      </c>
      <c r="X54" s="218">
        <f>B54</f>
        <v>0</v>
      </c>
      <c r="Y54" s="218">
        <f t="shared" si="4"/>
        <v>0</v>
      </c>
      <c r="Z54" s="218">
        <v>0</v>
      </c>
      <c r="AA54" s="218">
        <f t="shared" si="12"/>
        <v>0</v>
      </c>
    </row>
    <row r="55" spans="1:31" x14ac:dyDescent="0.35">
      <c r="A55" s="1164" t="s">
        <v>347</v>
      </c>
      <c r="B55" s="466">
        <v>-20111.54</v>
      </c>
      <c r="C55" s="467">
        <v>0</v>
      </c>
      <c r="D55" s="1167">
        <f>-1587088.33+9522.3</f>
        <v>-1577566.03</v>
      </c>
      <c r="E55" s="467">
        <v>-3.35</v>
      </c>
      <c r="F55" s="467">
        <v>-20728.5</v>
      </c>
      <c r="G55" s="467">
        <v>0</v>
      </c>
      <c r="H55" s="467">
        <v>0</v>
      </c>
      <c r="I55" s="467">
        <v>0</v>
      </c>
      <c r="J55" s="466">
        <v>-2542.46</v>
      </c>
      <c r="K55" s="469">
        <v>0</v>
      </c>
      <c r="L55" s="467">
        <v>0</v>
      </c>
      <c r="M55" s="1168">
        <f>-1630474.18+9522.3</f>
        <v>-1620951.88</v>
      </c>
      <c r="N55" s="218">
        <f t="shared" si="7"/>
        <v>0</v>
      </c>
      <c r="O55" s="218">
        <f t="shared" si="8"/>
        <v>-20111.54</v>
      </c>
      <c r="P55" s="218">
        <v>0</v>
      </c>
      <c r="Q55" s="218">
        <v>0</v>
      </c>
      <c r="R55" s="218">
        <f t="shared" si="9"/>
        <v>0</v>
      </c>
      <c r="S55" s="218">
        <f t="shared" si="10"/>
        <v>-1620951.88</v>
      </c>
      <c r="T55" s="218">
        <v>0</v>
      </c>
      <c r="U55" s="218">
        <v>0</v>
      </c>
      <c r="V55" s="218">
        <f t="shared" si="11"/>
        <v>0</v>
      </c>
      <c r="W55" s="218">
        <v>-17.88</v>
      </c>
      <c r="X55" s="218">
        <v>-20093.66</v>
      </c>
      <c r="Y55" s="218">
        <f t="shared" si="4"/>
        <v>0</v>
      </c>
      <c r="Z55" s="218">
        <v>0</v>
      </c>
      <c r="AA55" s="218">
        <v>-1620951.88</v>
      </c>
      <c r="AB55" s="218"/>
    </row>
    <row r="56" spans="1:31" x14ac:dyDescent="0.35">
      <c r="A56" s="209" t="s">
        <v>346</v>
      </c>
      <c r="B56" s="467">
        <v>0</v>
      </c>
      <c r="C56" s="467">
        <v>0</v>
      </c>
      <c r="D56" s="466">
        <v>1565223.22</v>
      </c>
      <c r="E56" s="467">
        <v>0</v>
      </c>
      <c r="F56" s="467">
        <v>0</v>
      </c>
      <c r="G56" s="467">
        <v>0</v>
      </c>
      <c r="H56" s="467">
        <v>0</v>
      </c>
      <c r="I56" s="467">
        <v>0</v>
      </c>
      <c r="J56" s="467">
        <v>0</v>
      </c>
      <c r="K56" s="467">
        <v>0</v>
      </c>
      <c r="L56" s="467">
        <v>0</v>
      </c>
      <c r="M56" s="470">
        <v>1565223.22</v>
      </c>
      <c r="N56" s="218">
        <f t="shared" si="7"/>
        <v>0</v>
      </c>
      <c r="O56" s="218">
        <f t="shared" si="8"/>
        <v>0</v>
      </c>
      <c r="P56" s="218">
        <v>0</v>
      </c>
      <c r="Q56" s="218">
        <v>0</v>
      </c>
      <c r="R56" s="218">
        <f t="shared" si="9"/>
        <v>0</v>
      </c>
      <c r="S56" s="218">
        <f t="shared" si="10"/>
        <v>1565223.22</v>
      </c>
      <c r="T56" s="218">
        <v>0</v>
      </c>
      <c r="U56" s="218">
        <v>0</v>
      </c>
      <c r="V56" s="218">
        <f t="shared" si="11"/>
        <v>0</v>
      </c>
      <c r="W56" s="218">
        <v>0</v>
      </c>
      <c r="X56" s="218">
        <f>B56</f>
        <v>0</v>
      </c>
      <c r="Y56" s="218">
        <f t="shared" si="4"/>
        <v>0</v>
      </c>
      <c r="Z56" s="218">
        <v>0</v>
      </c>
      <c r="AA56" s="218">
        <f t="shared" si="12"/>
        <v>1565223.22</v>
      </c>
    </row>
    <row r="57" spans="1:31" x14ac:dyDescent="0.35">
      <c r="A57" s="209" t="s">
        <v>330</v>
      </c>
      <c r="B57" s="467">
        <v>0</v>
      </c>
      <c r="C57" s="467">
        <v>0</v>
      </c>
      <c r="D57" s="466">
        <v>202360.15</v>
      </c>
      <c r="E57" s="467">
        <v>0</v>
      </c>
      <c r="F57" s="467">
        <v>0</v>
      </c>
      <c r="G57" s="467">
        <v>0</v>
      </c>
      <c r="H57" s="467">
        <v>0</v>
      </c>
      <c r="I57" s="467">
        <v>0</v>
      </c>
      <c r="J57" s="467">
        <v>0</v>
      </c>
      <c r="K57" s="467">
        <v>0</v>
      </c>
      <c r="L57" s="467">
        <v>0</v>
      </c>
      <c r="M57" s="470">
        <v>202360.15</v>
      </c>
      <c r="N57" s="218">
        <f t="shared" si="7"/>
        <v>0</v>
      </c>
      <c r="O57" s="218">
        <f t="shared" si="8"/>
        <v>0</v>
      </c>
      <c r="P57" s="218">
        <v>0</v>
      </c>
      <c r="Q57" s="218">
        <v>0</v>
      </c>
      <c r="R57" s="218">
        <f t="shared" si="9"/>
        <v>0</v>
      </c>
      <c r="S57" s="218">
        <f>M57</f>
        <v>202360.15</v>
      </c>
      <c r="T57" s="218">
        <v>0</v>
      </c>
      <c r="U57" s="218">
        <v>0</v>
      </c>
      <c r="V57" s="218">
        <f t="shared" si="11"/>
        <v>0</v>
      </c>
      <c r="W57" s="218">
        <v>0</v>
      </c>
      <c r="X57" s="218">
        <f>B57</f>
        <v>0</v>
      </c>
      <c r="Y57" s="218">
        <f t="shared" si="4"/>
        <v>0</v>
      </c>
      <c r="Z57" s="218">
        <v>0</v>
      </c>
      <c r="AA57" s="218">
        <f t="shared" si="12"/>
        <v>202360.15</v>
      </c>
    </row>
    <row r="58" spans="1:31" x14ac:dyDescent="0.35">
      <c r="A58" s="209" t="s">
        <v>329</v>
      </c>
      <c r="B58" s="467">
        <v>0</v>
      </c>
      <c r="C58" s="467">
        <v>0</v>
      </c>
      <c r="D58" s="466">
        <v>-201849.59</v>
      </c>
      <c r="E58" s="467">
        <v>0</v>
      </c>
      <c r="F58" s="467">
        <v>0</v>
      </c>
      <c r="G58" s="467">
        <v>0</v>
      </c>
      <c r="H58" s="467">
        <v>0</v>
      </c>
      <c r="I58" s="467">
        <v>0</v>
      </c>
      <c r="J58" s="467">
        <v>0</v>
      </c>
      <c r="K58" s="467">
        <v>0</v>
      </c>
      <c r="L58" s="467">
        <v>0</v>
      </c>
      <c r="M58" s="470">
        <v>-201849.59</v>
      </c>
      <c r="N58" s="218">
        <f t="shared" si="7"/>
        <v>0</v>
      </c>
      <c r="O58" s="218">
        <f t="shared" si="8"/>
        <v>0</v>
      </c>
      <c r="P58" s="218">
        <v>0</v>
      </c>
      <c r="Q58" s="218">
        <v>0</v>
      </c>
      <c r="R58" s="218">
        <f t="shared" si="9"/>
        <v>0</v>
      </c>
      <c r="S58" s="218">
        <f t="shared" si="10"/>
        <v>-201849.59</v>
      </c>
      <c r="T58" s="218">
        <v>0</v>
      </c>
      <c r="U58" s="218">
        <v>0</v>
      </c>
      <c r="V58" s="218">
        <f t="shared" si="11"/>
        <v>0</v>
      </c>
      <c r="W58" s="218">
        <v>0</v>
      </c>
      <c r="X58" s="218">
        <f>B58</f>
        <v>0</v>
      </c>
      <c r="Y58" s="218">
        <f t="shared" si="4"/>
        <v>0</v>
      </c>
      <c r="Z58" s="218">
        <v>0</v>
      </c>
      <c r="AA58" s="218">
        <f t="shared" si="12"/>
        <v>-201849.59</v>
      </c>
    </row>
    <row r="59" spans="1:31" x14ac:dyDescent="0.35">
      <c r="A59" s="1159" t="s">
        <v>345</v>
      </c>
      <c r="B59" s="467">
        <v>-2214003.0299999998</v>
      </c>
      <c r="C59" s="469">
        <v>-40307.35</v>
      </c>
      <c r="D59" s="1162">
        <f>-2764001.13+2754384.84+136.14</f>
        <v>-9480.1500000000378</v>
      </c>
      <c r="E59" s="467">
        <v>0</v>
      </c>
      <c r="F59" s="467">
        <v>0</v>
      </c>
      <c r="G59" s="467">
        <v>0</v>
      </c>
      <c r="H59" s="467">
        <v>0</v>
      </c>
      <c r="I59" s="467">
        <v>0</v>
      </c>
      <c r="J59" s="467">
        <v>0</v>
      </c>
      <c r="K59" s="467">
        <v>0</v>
      </c>
      <c r="L59" s="467">
        <v>0</v>
      </c>
      <c r="M59" s="1163">
        <f>-5018311.51+2754384.84+136.14</f>
        <v>-2263790.5299999998</v>
      </c>
      <c r="N59" s="218">
        <f t="shared" si="7"/>
        <v>0</v>
      </c>
      <c r="O59" s="218">
        <f t="shared" si="8"/>
        <v>-2214003.0299999998</v>
      </c>
      <c r="P59" s="218">
        <v>0</v>
      </c>
      <c r="Q59" s="218">
        <v>0</v>
      </c>
      <c r="R59" s="218">
        <f t="shared" si="9"/>
        <v>0</v>
      </c>
      <c r="S59" s="218">
        <f t="shared" si="10"/>
        <v>-2263790.5299999998</v>
      </c>
      <c r="T59" s="218">
        <v>0</v>
      </c>
      <c r="U59" s="218">
        <v>0</v>
      </c>
      <c r="V59" s="218">
        <f t="shared" si="11"/>
        <v>0</v>
      </c>
      <c r="W59" s="218">
        <v>-2060195.95</v>
      </c>
      <c r="X59" s="218">
        <v>-153807.07999999999</v>
      </c>
      <c r="Y59" s="218">
        <f t="shared" si="4"/>
        <v>0</v>
      </c>
      <c r="Z59" s="218">
        <v>-2100367.16</v>
      </c>
      <c r="AA59" s="218">
        <v>-163423.37</v>
      </c>
      <c r="AB59" s="218"/>
      <c r="AD59" s="218"/>
    </row>
    <row r="60" spans="1:31" x14ac:dyDescent="0.35">
      <c r="A60" s="1159" t="s">
        <v>344</v>
      </c>
      <c r="B60" s="1162">
        <f>14953646.56-14953646.56</f>
        <v>0</v>
      </c>
      <c r="C60" s="469">
        <v>2937.05</v>
      </c>
      <c r="D60" s="1162">
        <f>4809.62-4565.79</f>
        <v>243.82999999999993</v>
      </c>
      <c r="E60" s="467">
        <v>0</v>
      </c>
      <c r="F60" s="1162">
        <f>1645.27-1645.27</f>
        <v>0</v>
      </c>
      <c r="G60" s="467">
        <v>0</v>
      </c>
      <c r="H60" s="467">
        <v>0</v>
      </c>
      <c r="I60" s="467">
        <v>0</v>
      </c>
      <c r="J60" s="467">
        <v>0</v>
      </c>
      <c r="K60" s="467">
        <v>0</v>
      </c>
      <c r="L60" s="467">
        <v>0</v>
      </c>
      <c r="M60" s="1163">
        <f>14963038.5-14953646.56-4565.79-1645.27</f>
        <v>3180.8799999994785</v>
      </c>
      <c r="N60" s="218">
        <f>SUM(O60:Q60)-B60</f>
        <v>0</v>
      </c>
      <c r="O60" s="218">
        <v>0</v>
      </c>
      <c r="P60" s="218">
        <v>0</v>
      </c>
      <c r="Q60" s="218">
        <v>0</v>
      </c>
      <c r="R60" s="218">
        <f t="shared" si="9"/>
        <v>5.2159521146677434E-10</v>
      </c>
      <c r="S60" s="218">
        <v>3180.88</v>
      </c>
      <c r="T60" s="218">
        <v>0</v>
      </c>
      <c r="U60" s="218">
        <v>0</v>
      </c>
      <c r="V60" s="218">
        <f t="shared" si="11"/>
        <v>0</v>
      </c>
      <c r="W60" s="218">
        <v>0</v>
      </c>
      <c r="X60" s="218">
        <v>0</v>
      </c>
      <c r="Y60" s="218">
        <f t="shared" si="4"/>
        <v>-5.2159521146677434E-10</v>
      </c>
      <c r="Z60" s="218">
        <v>2937.05</v>
      </c>
      <c r="AA60" s="218">
        <v>243.83</v>
      </c>
      <c r="AB60" s="218"/>
      <c r="AC60" s="218"/>
      <c r="AE60" s="218"/>
    </row>
    <row r="61" spans="1:31" x14ac:dyDescent="0.35">
      <c r="A61" s="209" t="s">
        <v>391</v>
      </c>
      <c r="B61" s="467">
        <v>0</v>
      </c>
      <c r="C61" s="467">
        <v>0</v>
      </c>
      <c r="D61" s="467">
        <v>0</v>
      </c>
      <c r="E61" s="467">
        <v>0</v>
      </c>
      <c r="F61" s="467">
        <v>0</v>
      </c>
      <c r="G61" s="467">
        <v>0</v>
      </c>
      <c r="H61" s="467">
        <v>0</v>
      </c>
      <c r="I61" s="467">
        <v>0</v>
      </c>
      <c r="J61" s="467">
        <v>0</v>
      </c>
      <c r="K61" s="467">
        <v>0</v>
      </c>
      <c r="L61" s="467">
        <v>0</v>
      </c>
      <c r="M61" s="470">
        <v>0</v>
      </c>
      <c r="N61" s="218">
        <f t="shared" si="7"/>
        <v>0</v>
      </c>
      <c r="O61" s="218">
        <f>B61</f>
        <v>0</v>
      </c>
      <c r="P61" s="218">
        <v>0</v>
      </c>
      <c r="Q61" s="218">
        <v>0</v>
      </c>
      <c r="R61" s="218">
        <f t="shared" si="9"/>
        <v>0</v>
      </c>
      <c r="S61" s="218">
        <f t="shared" si="10"/>
        <v>0</v>
      </c>
      <c r="T61" s="218">
        <v>0</v>
      </c>
      <c r="U61" s="218">
        <v>0</v>
      </c>
      <c r="V61" s="218">
        <f t="shared" si="11"/>
        <v>0</v>
      </c>
      <c r="W61" s="218">
        <v>0</v>
      </c>
      <c r="X61" s="218">
        <f>B61</f>
        <v>0</v>
      </c>
      <c r="Y61" s="218">
        <f t="shared" si="4"/>
        <v>0</v>
      </c>
      <c r="Z61" s="218">
        <v>0</v>
      </c>
      <c r="AA61" s="218">
        <f>M61</f>
        <v>0</v>
      </c>
      <c r="AD61" s="218"/>
      <c r="AE61" s="218"/>
    </row>
    <row r="62" spans="1:31" x14ac:dyDescent="0.35">
      <c r="A62" s="210" t="s">
        <v>462</v>
      </c>
      <c r="B62" s="225">
        <v>34535539.659999996</v>
      </c>
      <c r="C62" s="225">
        <v>949720.95</v>
      </c>
      <c r="D62" s="225">
        <f>13388058.94-15870503.11+2754384.84-784.47+136.14+9522.3</f>
        <v>280814.63999999996</v>
      </c>
      <c r="E62" s="225">
        <v>4182050.77</v>
      </c>
      <c r="F62" s="225">
        <v>549882.01</v>
      </c>
      <c r="G62" s="225">
        <v>1364135.81</v>
      </c>
      <c r="H62" s="225">
        <v>0</v>
      </c>
      <c r="I62" s="225">
        <v>0</v>
      </c>
      <c r="J62" s="225">
        <v>1268686.81</v>
      </c>
      <c r="K62" s="225">
        <v>-987</v>
      </c>
      <c r="L62" s="225">
        <v>0</v>
      </c>
      <c r="M62" s="249">
        <f>56237087.95-15870503.11+2754384.84-784.47+136.14+9522.3</f>
        <v>43129843.650000006</v>
      </c>
      <c r="N62" s="218"/>
      <c r="O62" s="218"/>
      <c r="P62" s="218"/>
      <c r="Q62" s="218"/>
      <c r="R62" s="218"/>
      <c r="S62" s="218"/>
      <c r="T62" s="218"/>
      <c r="U62" s="218"/>
      <c r="V62" s="218"/>
      <c r="W62" s="218"/>
      <c r="X62" s="218"/>
      <c r="Y62" s="218"/>
      <c r="Z62" s="218"/>
      <c r="AA62" s="218"/>
    </row>
    <row r="63" spans="1:31" x14ac:dyDescent="0.35">
      <c r="A63" s="209" t="s">
        <v>342</v>
      </c>
      <c r="B63" s="224">
        <v>5398.81</v>
      </c>
      <c r="C63" s="224">
        <v>0</v>
      </c>
      <c r="D63" s="224">
        <v>0</v>
      </c>
      <c r="E63" s="224">
        <v>0</v>
      </c>
      <c r="F63" s="224">
        <v>0</v>
      </c>
      <c r="G63" s="224">
        <v>0</v>
      </c>
      <c r="H63" s="224">
        <v>0</v>
      </c>
      <c r="I63" s="224">
        <v>0</v>
      </c>
      <c r="J63" s="224">
        <v>0</v>
      </c>
      <c r="K63" s="224">
        <v>0</v>
      </c>
      <c r="L63" s="224">
        <v>-5398.81</v>
      </c>
      <c r="M63" s="247">
        <v>0</v>
      </c>
      <c r="N63" s="218">
        <f t="shared" ref="N63:N72" si="13">SUM(O63:Q63)-B63</f>
        <v>0</v>
      </c>
      <c r="O63" s="218">
        <f>B63</f>
        <v>5398.81</v>
      </c>
      <c r="P63" s="218">
        <v>0</v>
      </c>
      <c r="Q63" s="218">
        <v>0</v>
      </c>
      <c r="R63" s="218">
        <f t="shared" ref="R63:R72" si="14">SUM(S63:U63)-M63</f>
        <v>0</v>
      </c>
      <c r="S63" s="218">
        <f>M63</f>
        <v>0</v>
      </c>
      <c r="T63" s="218">
        <v>0</v>
      </c>
      <c r="U63" s="218">
        <v>0</v>
      </c>
      <c r="V63" s="218">
        <f t="shared" ref="V63:V72" si="15">B63-SUM(W63,X63)</f>
        <v>0</v>
      </c>
      <c r="W63" s="218">
        <f t="shared" ref="W63:W70" si="16">B63</f>
        <v>5398.81</v>
      </c>
      <c r="X63" s="218">
        <v>0</v>
      </c>
      <c r="Y63" s="218">
        <f t="shared" si="4"/>
        <v>0</v>
      </c>
      <c r="Z63" s="218">
        <f>M63</f>
        <v>0</v>
      </c>
      <c r="AA63" s="218">
        <v>0</v>
      </c>
    </row>
    <row r="64" spans="1:31" x14ac:dyDescent="0.35">
      <c r="A64" s="209" t="s">
        <v>341</v>
      </c>
      <c r="B64" s="224">
        <v>0</v>
      </c>
      <c r="C64" s="224">
        <v>0</v>
      </c>
      <c r="D64" s="224">
        <v>10053711.189999999</v>
      </c>
      <c r="E64" s="224">
        <v>3948026.54</v>
      </c>
      <c r="F64" s="224">
        <v>9456518.8000000007</v>
      </c>
      <c r="G64" s="224">
        <v>0</v>
      </c>
      <c r="H64" s="224">
        <v>0</v>
      </c>
      <c r="I64" s="224">
        <v>0</v>
      </c>
      <c r="J64" s="224">
        <v>652750.79</v>
      </c>
      <c r="K64" s="224">
        <v>0</v>
      </c>
      <c r="L64" s="224">
        <v>-24111007.32</v>
      </c>
      <c r="M64" s="247">
        <v>0</v>
      </c>
      <c r="N64" s="218">
        <f t="shared" si="13"/>
        <v>0</v>
      </c>
      <c r="O64" s="218">
        <v>0</v>
      </c>
      <c r="P64" s="218">
        <v>0</v>
      </c>
      <c r="Q64" s="218">
        <v>0</v>
      </c>
      <c r="R64" s="218">
        <f t="shared" si="14"/>
        <v>0</v>
      </c>
      <c r="S64" s="218">
        <f t="shared" ref="S64:S72" si="17">M64</f>
        <v>0</v>
      </c>
      <c r="T64" s="218">
        <v>0</v>
      </c>
      <c r="U64" s="218">
        <v>0</v>
      </c>
      <c r="V64" s="218">
        <f t="shared" si="15"/>
        <v>0</v>
      </c>
      <c r="W64" s="218">
        <f t="shared" si="16"/>
        <v>0</v>
      </c>
      <c r="X64" s="218">
        <v>0</v>
      </c>
      <c r="Y64" s="218">
        <f t="shared" si="4"/>
        <v>0</v>
      </c>
      <c r="Z64" s="218">
        <f t="shared" ref="Z64:Z72" si="18">M64</f>
        <v>0</v>
      </c>
      <c r="AA64" s="218">
        <v>0</v>
      </c>
    </row>
    <row r="65" spans="1:29" x14ac:dyDescent="0.35">
      <c r="A65" s="1164" t="s">
        <v>340</v>
      </c>
      <c r="B65" s="1165">
        <f>31556982.35+3000000</f>
        <v>34556982.350000001</v>
      </c>
      <c r="C65" s="224">
        <v>6653.15</v>
      </c>
      <c r="D65" s="224">
        <v>0</v>
      </c>
      <c r="E65" s="224">
        <v>0</v>
      </c>
      <c r="F65" s="224">
        <v>0</v>
      </c>
      <c r="G65" s="224">
        <v>0</v>
      </c>
      <c r="H65" s="224">
        <v>0</v>
      </c>
      <c r="I65" s="224">
        <v>0</v>
      </c>
      <c r="J65" s="224">
        <v>19346.810000000001</v>
      </c>
      <c r="K65" s="224">
        <v>0</v>
      </c>
      <c r="L65" s="1165">
        <f>-31582982.31-3000000</f>
        <v>-34582982.310000002</v>
      </c>
      <c r="M65" s="247">
        <v>0</v>
      </c>
      <c r="N65" s="218">
        <f t="shared" si="13"/>
        <v>0</v>
      </c>
      <c r="O65" s="218">
        <v>10706910.279999999</v>
      </c>
      <c r="P65" s="218">
        <v>12392.18</v>
      </c>
      <c r="Q65" s="218">
        <v>23837679.890000001</v>
      </c>
      <c r="R65" s="218">
        <f t="shared" si="14"/>
        <v>0</v>
      </c>
      <c r="S65" s="218">
        <f t="shared" si="17"/>
        <v>0</v>
      </c>
      <c r="T65" s="218">
        <v>0</v>
      </c>
      <c r="U65" s="218">
        <v>0</v>
      </c>
      <c r="V65" s="218">
        <f t="shared" si="15"/>
        <v>0</v>
      </c>
      <c r="W65" s="218">
        <f t="shared" si="16"/>
        <v>34556982.350000001</v>
      </c>
      <c r="X65" s="218">
        <v>0</v>
      </c>
      <c r="Y65" s="218">
        <f t="shared" si="4"/>
        <v>0</v>
      </c>
      <c r="Z65" s="218">
        <f t="shared" si="18"/>
        <v>0</v>
      </c>
      <c r="AA65" s="218">
        <v>0</v>
      </c>
      <c r="AC65" s="218"/>
    </row>
    <row r="66" spans="1:29" x14ac:dyDescent="0.35">
      <c r="A66" s="209" t="s">
        <v>339</v>
      </c>
      <c r="B66" s="224">
        <v>209170.95</v>
      </c>
      <c r="C66" s="224">
        <v>0</v>
      </c>
      <c r="D66" s="224">
        <v>0</v>
      </c>
      <c r="E66" s="224">
        <v>0</v>
      </c>
      <c r="F66" s="224">
        <v>9480</v>
      </c>
      <c r="G66" s="224">
        <v>0</v>
      </c>
      <c r="H66" s="224">
        <v>0</v>
      </c>
      <c r="I66" s="224">
        <v>0</v>
      </c>
      <c r="J66" s="224">
        <v>0</v>
      </c>
      <c r="K66" s="224">
        <v>0</v>
      </c>
      <c r="L66" s="224">
        <v>-218650.95</v>
      </c>
      <c r="M66" s="247">
        <v>0</v>
      </c>
      <c r="N66" s="218">
        <f t="shared" si="13"/>
        <v>0</v>
      </c>
      <c r="O66" s="218">
        <v>102067.39</v>
      </c>
      <c r="P66" s="218">
        <v>0</v>
      </c>
      <c r="Q66" s="218">
        <v>107103.56</v>
      </c>
      <c r="R66" s="218">
        <f t="shared" si="14"/>
        <v>0</v>
      </c>
      <c r="S66" s="218">
        <f t="shared" si="17"/>
        <v>0</v>
      </c>
      <c r="T66" s="218">
        <v>0</v>
      </c>
      <c r="U66" s="218">
        <v>0</v>
      </c>
      <c r="V66" s="218">
        <f t="shared" si="15"/>
        <v>0</v>
      </c>
      <c r="W66" s="218">
        <f t="shared" si="16"/>
        <v>209170.95</v>
      </c>
      <c r="X66" s="218">
        <v>0</v>
      </c>
      <c r="Y66" s="218">
        <f t="shared" si="4"/>
        <v>0</v>
      </c>
      <c r="Z66" s="218">
        <f t="shared" si="18"/>
        <v>0</v>
      </c>
      <c r="AA66" s="218">
        <v>0</v>
      </c>
    </row>
    <row r="67" spans="1:29" x14ac:dyDescent="0.35">
      <c r="A67" s="209" t="s">
        <v>338</v>
      </c>
      <c r="B67" s="224">
        <v>241871.94</v>
      </c>
      <c r="C67" s="224">
        <v>0</v>
      </c>
      <c r="D67" s="224">
        <v>0</v>
      </c>
      <c r="E67" s="224">
        <v>0</v>
      </c>
      <c r="F67" s="224">
        <v>0</v>
      </c>
      <c r="G67" s="224">
        <v>0</v>
      </c>
      <c r="H67" s="224">
        <v>0</v>
      </c>
      <c r="I67" s="224">
        <v>0</v>
      </c>
      <c r="J67" s="224">
        <v>0</v>
      </c>
      <c r="K67" s="224">
        <v>0</v>
      </c>
      <c r="L67" s="224">
        <v>-241871.94</v>
      </c>
      <c r="M67" s="247">
        <v>0</v>
      </c>
      <c r="N67" s="218">
        <f t="shared" si="13"/>
        <v>0</v>
      </c>
      <c r="O67" s="218">
        <v>149700</v>
      </c>
      <c r="P67" s="218">
        <v>0</v>
      </c>
      <c r="Q67" s="218">
        <v>92171.94</v>
      </c>
      <c r="R67" s="218">
        <f t="shared" si="14"/>
        <v>0</v>
      </c>
      <c r="S67" s="218">
        <f t="shared" si="17"/>
        <v>0</v>
      </c>
      <c r="T67" s="218">
        <v>0</v>
      </c>
      <c r="U67" s="218">
        <v>0</v>
      </c>
      <c r="V67" s="218">
        <f t="shared" si="15"/>
        <v>0</v>
      </c>
      <c r="W67" s="218">
        <f t="shared" si="16"/>
        <v>241871.94</v>
      </c>
      <c r="X67" s="218">
        <v>0</v>
      </c>
      <c r="Y67" s="218">
        <f t="shared" si="4"/>
        <v>0</v>
      </c>
      <c r="Z67" s="218">
        <f t="shared" si="18"/>
        <v>0</v>
      </c>
      <c r="AA67" s="218">
        <v>0</v>
      </c>
    </row>
    <row r="68" spans="1:29" x14ac:dyDescent="0.35">
      <c r="A68" s="209" t="s">
        <v>337</v>
      </c>
      <c r="B68" s="224">
        <v>0</v>
      </c>
      <c r="C68" s="224">
        <v>0</v>
      </c>
      <c r="D68" s="224">
        <v>0</v>
      </c>
      <c r="E68" s="224">
        <v>0</v>
      </c>
      <c r="F68" s="224">
        <v>0</v>
      </c>
      <c r="G68" s="224">
        <v>0</v>
      </c>
      <c r="H68" s="224">
        <v>0</v>
      </c>
      <c r="I68" s="224">
        <v>0</v>
      </c>
      <c r="J68" s="224">
        <v>0</v>
      </c>
      <c r="K68" s="224">
        <v>0</v>
      </c>
      <c r="L68" s="224">
        <v>0</v>
      </c>
      <c r="M68" s="247">
        <v>0</v>
      </c>
      <c r="N68" s="218">
        <f t="shared" si="13"/>
        <v>0</v>
      </c>
      <c r="O68" s="218">
        <v>0</v>
      </c>
      <c r="P68" s="218">
        <v>0</v>
      </c>
      <c r="Q68" s="218">
        <v>0</v>
      </c>
      <c r="R68" s="218">
        <f t="shared" si="14"/>
        <v>0</v>
      </c>
      <c r="S68" s="218">
        <f t="shared" si="17"/>
        <v>0</v>
      </c>
      <c r="T68" s="218">
        <v>0</v>
      </c>
      <c r="U68" s="218">
        <v>0</v>
      </c>
      <c r="V68" s="218">
        <f t="shared" si="15"/>
        <v>0</v>
      </c>
      <c r="W68" s="218">
        <f t="shared" si="16"/>
        <v>0</v>
      </c>
      <c r="X68" s="218">
        <v>0</v>
      </c>
      <c r="Y68" s="218">
        <f t="shared" si="4"/>
        <v>0</v>
      </c>
      <c r="Z68" s="218">
        <f t="shared" si="18"/>
        <v>0</v>
      </c>
      <c r="AA68" s="218">
        <v>0</v>
      </c>
    </row>
    <row r="69" spans="1:29" x14ac:dyDescent="0.35">
      <c r="A69" s="209" t="s">
        <v>1180</v>
      </c>
      <c r="B69" s="224">
        <v>1809230.31</v>
      </c>
      <c r="C69" s="224">
        <v>0</v>
      </c>
      <c r="D69" s="224">
        <v>0</v>
      </c>
      <c r="E69" s="224">
        <v>0</v>
      </c>
      <c r="F69" s="224">
        <v>0</v>
      </c>
      <c r="G69" s="224">
        <v>0</v>
      </c>
      <c r="H69" s="224">
        <v>0</v>
      </c>
      <c r="I69" s="224">
        <v>0</v>
      </c>
      <c r="J69" s="224">
        <v>0</v>
      </c>
      <c r="K69" s="224">
        <v>0</v>
      </c>
      <c r="L69" s="224">
        <v>-1809230.31</v>
      </c>
      <c r="M69" s="247">
        <v>0</v>
      </c>
      <c r="N69" s="218">
        <f t="shared" si="13"/>
        <v>0</v>
      </c>
      <c r="O69" s="218">
        <v>1808437.9</v>
      </c>
      <c r="P69" s="218">
        <v>698</v>
      </c>
      <c r="Q69" s="218">
        <v>94.41</v>
      </c>
      <c r="R69" s="218">
        <f t="shared" si="14"/>
        <v>0</v>
      </c>
      <c r="S69" s="218">
        <f t="shared" si="17"/>
        <v>0</v>
      </c>
      <c r="T69" s="218">
        <v>0</v>
      </c>
      <c r="U69" s="218">
        <v>0</v>
      </c>
      <c r="V69" s="218">
        <f t="shared" si="15"/>
        <v>0</v>
      </c>
      <c r="W69" s="218">
        <f t="shared" si="16"/>
        <v>1809230.31</v>
      </c>
      <c r="X69" s="218">
        <v>0</v>
      </c>
      <c r="Y69" s="218">
        <f t="shared" si="4"/>
        <v>0</v>
      </c>
      <c r="Z69" s="218">
        <f t="shared" si="18"/>
        <v>0</v>
      </c>
      <c r="AA69" s="218">
        <v>0</v>
      </c>
    </row>
    <row r="70" spans="1:29" x14ac:dyDescent="0.35">
      <c r="A70" s="209" t="s">
        <v>335</v>
      </c>
      <c r="B70" s="224">
        <v>-1743344.4</v>
      </c>
      <c r="C70" s="224">
        <v>-593.22</v>
      </c>
      <c r="D70" s="224">
        <v>-1742412.82</v>
      </c>
      <c r="E70" s="224">
        <v>0</v>
      </c>
      <c r="F70" s="224">
        <v>0</v>
      </c>
      <c r="G70" s="224">
        <v>0</v>
      </c>
      <c r="H70" s="224">
        <v>0</v>
      </c>
      <c r="I70" s="224">
        <v>0</v>
      </c>
      <c r="J70" s="224">
        <v>0</v>
      </c>
      <c r="K70" s="224">
        <v>0</v>
      </c>
      <c r="L70" s="224">
        <v>3486350.44</v>
      </c>
      <c r="M70" s="247">
        <v>0</v>
      </c>
      <c r="N70" s="218">
        <f t="shared" si="13"/>
        <v>0</v>
      </c>
      <c r="O70" s="218">
        <v>-1743314.13</v>
      </c>
      <c r="P70" s="218">
        <v>-30.27</v>
      </c>
      <c r="Q70" s="218">
        <v>0</v>
      </c>
      <c r="R70" s="218">
        <f t="shared" si="14"/>
        <v>0</v>
      </c>
      <c r="S70" s="218">
        <f t="shared" si="17"/>
        <v>0</v>
      </c>
      <c r="T70" s="218">
        <v>0</v>
      </c>
      <c r="U70" s="218">
        <v>0</v>
      </c>
      <c r="V70" s="218">
        <f t="shared" si="15"/>
        <v>0</v>
      </c>
      <c r="W70" s="218">
        <f t="shared" si="16"/>
        <v>-1743344.4</v>
      </c>
      <c r="X70" s="218">
        <v>0</v>
      </c>
      <c r="Y70" s="218">
        <f t="shared" si="4"/>
        <v>0</v>
      </c>
      <c r="Z70" s="218">
        <f t="shared" si="18"/>
        <v>0</v>
      </c>
      <c r="AA70" s="218">
        <v>0</v>
      </c>
    </row>
    <row r="71" spans="1:29" x14ac:dyDescent="0.35">
      <c r="A71" s="209" t="s">
        <v>1128</v>
      </c>
      <c r="B71" s="224">
        <v>41026.019999999997</v>
      </c>
      <c r="C71" s="224">
        <v>0</v>
      </c>
      <c r="D71" s="224">
        <v>0</v>
      </c>
      <c r="E71" s="224">
        <v>0</v>
      </c>
      <c r="F71" s="224">
        <v>0</v>
      </c>
      <c r="G71" s="224">
        <v>0</v>
      </c>
      <c r="H71" s="224">
        <v>0</v>
      </c>
      <c r="I71" s="224">
        <v>0</v>
      </c>
      <c r="J71" s="224">
        <v>0</v>
      </c>
      <c r="K71" s="224">
        <v>0</v>
      </c>
      <c r="L71" s="224">
        <v>-41026.019999999997</v>
      </c>
      <c r="M71" s="247">
        <v>0</v>
      </c>
      <c r="N71" s="218">
        <f t="shared" si="13"/>
        <v>0</v>
      </c>
      <c r="O71" s="218">
        <v>41026.019999999997</v>
      </c>
      <c r="P71" s="218">
        <v>0</v>
      </c>
      <c r="Q71" s="218">
        <v>0</v>
      </c>
      <c r="R71" s="218">
        <f t="shared" si="14"/>
        <v>0</v>
      </c>
      <c r="S71" s="218">
        <f t="shared" si="17"/>
        <v>0</v>
      </c>
      <c r="T71" s="218">
        <v>0</v>
      </c>
      <c r="U71" s="218">
        <v>0</v>
      </c>
      <c r="V71" s="218">
        <f t="shared" si="15"/>
        <v>0</v>
      </c>
      <c r="W71" s="218">
        <v>41026.019999999997</v>
      </c>
      <c r="X71" s="218">
        <v>0</v>
      </c>
      <c r="Y71" s="218">
        <f t="shared" si="4"/>
        <v>0</v>
      </c>
      <c r="Z71" s="218">
        <f t="shared" si="18"/>
        <v>0</v>
      </c>
      <c r="AA71" s="218">
        <v>0</v>
      </c>
    </row>
    <row r="72" spans="1:29" x14ac:dyDescent="0.35">
      <c r="A72" s="209" t="s">
        <v>334</v>
      </c>
      <c r="B72" s="224">
        <v>-22118.21</v>
      </c>
      <c r="C72" s="224">
        <v>0</v>
      </c>
      <c r="D72" s="224">
        <v>-6032.23</v>
      </c>
      <c r="E72" s="224">
        <v>-2368.8200000000002</v>
      </c>
      <c r="F72" s="224">
        <v>-5679.6</v>
      </c>
      <c r="G72" s="224">
        <v>0</v>
      </c>
      <c r="H72" s="224">
        <v>0</v>
      </c>
      <c r="I72" s="224">
        <v>0</v>
      </c>
      <c r="J72" s="224">
        <v>-1509.51</v>
      </c>
      <c r="K72" s="224">
        <v>37708.370000000003</v>
      </c>
      <c r="L72" s="224">
        <v>0</v>
      </c>
      <c r="M72" s="247">
        <v>0</v>
      </c>
      <c r="N72" s="218">
        <f t="shared" si="13"/>
        <v>0</v>
      </c>
      <c r="O72" s="218">
        <v>-7688.13</v>
      </c>
      <c r="P72" s="218">
        <v>-7.85</v>
      </c>
      <c r="Q72" s="218">
        <v>-14422.23</v>
      </c>
      <c r="R72" s="218">
        <f t="shared" si="14"/>
        <v>0</v>
      </c>
      <c r="S72" s="218">
        <f t="shared" si="17"/>
        <v>0</v>
      </c>
      <c r="T72" s="218">
        <v>0</v>
      </c>
      <c r="U72" s="218">
        <v>0</v>
      </c>
      <c r="V72" s="218">
        <f t="shared" si="15"/>
        <v>0</v>
      </c>
      <c r="W72" s="218">
        <f>B72</f>
        <v>-22118.21</v>
      </c>
      <c r="X72" s="218">
        <v>0</v>
      </c>
      <c r="Y72" s="218">
        <f t="shared" si="4"/>
        <v>0</v>
      </c>
      <c r="Z72" s="218">
        <f t="shared" si="18"/>
        <v>0</v>
      </c>
      <c r="AA72" s="218">
        <v>0</v>
      </c>
    </row>
    <row r="73" spans="1:29" x14ac:dyDescent="0.35">
      <c r="A73" s="210" t="s">
        <v>463</v>
      </c>
      <c r="B73" s="225">
        <f>32098217.77+3000000</f>
        <v>35098217.769999996</v>
      </c>
      <c r="C73" s="225">
        <v>6059.93</v>
      </c>
      <c r="D73" s="225">
        <v>8305266.1399999997</v>
      </c>
      <c r="E73" s="225">
        <v>3945657.72</v>
      </c>
      <c r="F73" s="225">
        <v>9460319.1999999993</v>
      </c>
      <c r="G73" s="225">
        <v>0</v>
      </c>
      <c r="H73" s="225">
        <v>0</v>
      </c>
      <c r="I73" s="225">
        <v>0</v>
      </c>
      <c r="J73" s="225">
        <v>670588.09</v>
      </c>
      <c r="K73" s="225">
        <v>37708.370000000003</v>
      </c>
      <c r="L73" s="225">
        <f>-54523817.22-3000000</f>
        <v>-57523817.219999999</v>
      </c>
      <c r="M73" s="249">
        <v>0</v>
      </c>
      <c r="N73" s="218"/>
      <c r="O73" s="218"/>
      <c r="P73" s="218"/>
      <c r="Q73" s="218"/>
      <c r="R73" s="218"/>
      <c r="S73" s="218"/>
      <c r="T73" s="218"/>
      <c r="U73" s="218"/>
      <c r="V73" s="218"/>
      <c r="W73" s="218"/>
      <c r="X73" s="218"/>
      <c r="Y73" s="218"/>
      <c r="Z73" s="218"/>
      <c r="AA73" s="218"/>
    </row>
    <row r="74" spans="1:29" x14ac:dyDescent="0.35">
      <c r="A74" s="210" t="s">
        <v>670</v>
      </c>
      <c r="B74" s="225">
        <f>251795649.8+3000000</f>
        <v>254795649.80000001</v>
      </c>
      <c r="C74" s="225">
        <v>955780.88</v>
      </c>
      <c r="D74" s="225">
        <v>27382936.100000001</v>
      </c>
      <c r="E74" s="225">
        <v>33594336.740000002</v>
      </c>
      <c r="F74" s="225">
        <v>44441091.119999997</v>
      </c>
      <c r="G74" s="225">
        <v>1364135.81</v>
      </c>
      <c r="H74" s="225">
        <v>0</v>
      </c>
      <c r="I74" s="225">
        <v>0</v>
      </c>
      <c r="J74" s="225">
        <v>6046201.54</v>
      </c>
      <c r="K74" s="225">
        <v>-11813.76</v>
      </c>
      <c r="L74" s="225">
        <f>-54523817.22-3000000</f>
        <v>-57523817.219999999</v>
      </c>
      <c r="M74" s="249">
        <v>311044501.00999999</v>
      </c>
      <c r="N74" s="218"/>
      <c r="O74" s="218"/>
      <c r="P74" s="218"/>
      <c r="Q74" s="218"/>
      <c r="R74" s="218"/>
      <c r="S74" s="218"/>
      <c r="T74" s="218"/>
      <c r="U74" s="218"/>
      <c r="V74" s="218">
        <f>B74-SUM(W74,X74)</f>
        <v>0</v>
      </c>
      <c r="W74" s="218">
        <f>SUM(W17:W72)</f>
        <v>68212282.36999999</v>
      </c>
      <c r="X74" s="218">
        <f>SUM(X17:X72)</f>
        <v>186583367.42999998</v>
      </c>
      <c r="Y74" s="218">
        <f t="shared" si="4"/>
        <v>0</v>
      </c>
      <c r="Z74" s="218">
        <f>SUM(Z17:Z72)</f>
        <v>56565583.239999995</v>
      </c>
      <c r="AA74" s="218">
        <f>SUM(AA17:AA72)</f>
        <v>254478917.77000001</v>
      </c>
    </row>
    <row r="75" spans="1:29" ht="20.9" customHeight="1" x14ac:dyDescent="0.35">
      <c r="A75" s="209" t="s">
        <v>311</v>
      </c>
      <c r="B75" s="224">
        <v>0</v>
      </c>
      <c r="C75" s="224">
        <v>0</v>
      </c>
      <c r="D75" s="224">
        <v>0</v>
      </c>
      <c r="E75" s="224">
        <v>0</v>
      </c>
      <c r="F75" s="224">
        <v>0</v>
      </c>
      <c r="G75" s="224">
        <v>0</v>
      </c>
      <c r="H75" s="224">
        <v>0</v>
      </c>
      <c r="I75" s="224">
        <v>0</v>
      </c>
      <c r="J75" s="224">
        <v>0</v>
      </c>
      <c r="K75" s="224">
        <v>0</v>
      </c>
      <c r="L75" s="224">
        <v>0</v>
      </c>
      <c r="M75" s="247">
        <v>0</v>
      </c>
      <c r="N75" s="218">
        <f>SUM(O75:Q75)-B75</f>
        <v>0</v>
      </c>
      <c r="O75" s="218">
        <v>0</v>
      </c>
      <c r="P75" s="218">
        <v>0</v>
      </c>
      <c r="Q75" s="218">
        <v>0</v>
      </c>
      <c r="R75" s="218">
        <f>SUM(S75:U75)-M75</f>
        <v>0</v>
      </c>
      <c r="S75" s="218">
        <v>0</v>
      </c>
      <c r="T75" s="218">
        <v>0</v>
      </c>
      <c r="U75" s="218">
        <v>0</v>
      </c>
      <c r="V75" s="218"/>
      <c r="W75" s="218"/>
      <c r="X75" s="218"/>
      <c r="Y75" s="218"/>
      <c r="Z75" s="218"/>
      <c r="AA75" s="218"/>
    </row>
    <row r="76" spans="1:29" ht="21.65" customHeight="1" x14ac:dyDescent="0.35">
      <c r="A76" s="210" t="s">
        <v>486</v>
      </c>
      <c r="B76" s="225">
        <v>0</v>
      </c>
      <c r="C76" s="225">
        <v>0</v>
      </c>
      <c r="D76" s="225">
        <v>0</v>
      </c>
      <c r="E76" s="225">
        <v>0</v>
      </c>
      <c r="F76" s="225">
        <v>0</v>
      </c>
      <c r="G76" s="225">
        <v>0</v>
      </c>
      <c r="H76" s="225">
        <v>0</v>
      </c>
      <c r="I76" s="225">
        <v>0</v>
      </c>
      <c r="J76" s="225">
        <v>0</v>
      </c>
      <c r="K76" s="225">
        <v>0</v>
      </c>
      <c r="L76" s="225">
        <v>0</v>
      </c>
      <c r="M76" s="249">
        <v>0</v>
      </c>
      <c r="N76" s="218"/>
      <c r="O76" s="218"/>
      <c r="P76" s="218"/>
      <c r="Q76" s="218"/>
      <c r="R76" s="218"/>
      <c r="S76" s="218"/>
      <c r="T76" s="218"/>
      <c r="U76" s="218"/>
      <c r="V76" s="218"/>
      <c r="W76" s="218"/>
      <c r="X76" s="218"/>
      <c r="Y76" s="218"/>
      <c r="Z76" s="218"/>
      <c r="AA76" s="218"/>
    </row>
    <row r="77" spans="1:29" x14ac:dyDescent="0.35">
      <c r="A77" s="209" t="s">
        <v>270</v>
      </c>
      <c r="B77" s="224">
        <v>0</v>
      </c>
      <c r="C77" s="224">
        <v>107898.88</v>
      </c>
      <c r="D77" s="224">
        <v>0</v>
      </c>
      <c r="E77" s="224">
        <v>0</v>
      </c>
      <c r="F77" s="224">
        <v>0</v>
      </c>
      <c r="G77" s="224">
        <v>0</v>
      </c>
      <c r="H77" s="224">
        <v>0</v>
      </c>
      <c r="I77" s="224">
        <v>0</v>
      </c>
      <c r="J77" s="224">
        <v>0</v>
      </c>
      <c r="K77" s="224">
        <v>0</v>
      </c>
      <c r="L77" s="224">
        <v>0</v>
      </c>
      <c r="M77" s="247">
        <v>107898.88</v>
      </c>
      <c r="N77" s="218">
        <f>SUM(O77:Q77)-B77</f>
        <v>0</v>
      </c>
      <c r="O77" s="218">
        <v>0</v>
      </c>
      <c r="P77" s="218">
        <v>0</v>
      </c>
      <c r="Q77" s="218">
        <v>0</v>
      </c>
      <c r="R77" s="218">
        <f>SUM(S77:U77)-M77</f>
        <v>0</v>
      </c>
      <c r="S77" s="218">
        <v>0</v>
      </c>
      <c r="T77" s="218">
        <v>0</v>
      </c>
      <c r="U77" s="218">
        <f>M77</f>
        <v>107898.88</v>
      </c>
      <c r="V77" s="218"/>
      <c r="W77" s="218"/>
      <c r="X77" s="218"/>
      <c r="Y77" s="218"/>
      <c r="Z77" s="218"/>
      <c r="AA77" s="218"/>
    </row>
    <row r="78" spans="1:29" x14ac:dyDescent="0.35">
      <c r="A78" s="209" t="s">
        <v>380</v>
      </c>
      <c r="B78" s="224">
        <v>0</v>
      </c>
      <c r="C78" s="224">
        <v>0</v>
      </c>
      <c r="D78" s="224">
        <v>0</v>
      </c>
      <c r="E78" s="224">
        <v>0</v>
      </c>
      <c r="F78" s="224">
        <v>0</v>
      </c>
      <c r="G78" s="224">
        <v>0</v>
      </c>
      <c r="H78" s="224">
        <v>0</v>
      </c>
      <c r="I78" s="224">
        <v>0</v>
      </c>
      <c r="J78" s="224">
        <v>0</v>
      </c>
      <c r="K78" s="224">
        <v>0</v>
      </c>
      <c r="L78" s="224">
        <v>0</v>
      </c>
      <c r="M78" s="247">
        <v>0</v>
      </c>
      <c r="N78" s="218">
        <f>SUM(O78:Q78)-B78</f>
        <v>0</v>
      </c>
      <c r="O78" s="218">
        <v>0</v>
      </c>
      <c r="P78" s="218">
        <v>0</v>
      </c>
      <c r="Q78" s="218">
        <v>0</v>
      </c>
      <c r="R78" s="218">
        <f>SUM(S78:U78)-M78</f>
        <v>0</v>
      </c>
      <c r="S78" s="218">
        <v>0</v>
      </c>
      <c r="T78" s="218">
        <v>0</v>
      </c>
      <c r="U78" s="218">
        <v>0</v>
      </c>
      <c r="V78" s="218"/>
      <c r="W78" s="218"/>
      <c r="X78" s="218"/>
      <c r="Y78" s="218"/>
      <c r="Z78" s="218"/>
      <c r="AA78" s="218"/>
    </row>
    <row r="79" spans="1:29" x14ac:dyDescent="0.35">
      <c r="A79" s="210" t="s">
        <v>470</v>
      </c>
      <c r="B79" s="225">
        <v>0</v>
      </c>
      <c r="C79" s="225">
        <v>107898.88</v>
      </c>
      <c r="D79" s="225">
        <v>0</v>
      </c>
      <c r="E79" s="225">
        <v>0</v>
      </c>
      <c r="F79" s="225">
        <v>0</v>
      </c>
      <c r="G79" s="225">
        <v>0</v>
      </c>
      <c r="H79" s="225">
        <v>0</v>
      </c>
      <c r="I79" s="225">
        <v>0</v>
      </c>
      <c r="J79" s="225">
        <v>0</v>
      </c>
      <c r="K79" s="225">
        <v>0</v>
      </c>
      <c r="L79" s="225">
        <v>0</v>
      </c>
      <c r="M79" s="249">
        <v>107898.88</v>
      </c>
      <c r="N79" s="218"/>
      <c r="O79" s="218"/>
      <c r="P79" s="218"/>
      <c r="Q79" s="218"/>
      <c r="R79" s="218"/>
      <c r="S79" s="218"/>
      <c r="T79" s="218"/>
      <c r="U79" s="218"/>
      <c r="V79" s="218"/>
      <c r="W79" s="218"/>
      <c r="X79" s="218"/>
      <c r="Y79" s="218"/>
      <c r="Z79" s="218"/>
      <c r="AA79" s="218"/>
    </row>
    <row r="80" spans="1:29" x14ac:dyDescent="0.35">
      <c r="A80" s="209" t="s">
        <v>343</v>
      </c>
      <c r="B80" s="224">
        <v>2099821.04</v>
      </c>
      <c r="C80" s="224">
        <v>0</v>
      </c>
      <c r="D80" s="224">
        <v>0</v>
      </c>
      <c r="E80" s="224">
        <v>19326.169999999998</v>
      </c>
      <c r="F80" s="224">
        <v>0</v>
      </c>
      <c r="G80" s="224">
        <v>0</v>
      </c>
      <c r="H80" s="224">
        <v>0</v>
      </c>
      <c r="I80" s="224">
        <v>0</v>
      </c>
      <c r="J80" s="224">
        <v>0</v>
      </c>
      <c r="K80" s="224">
        <v>-19326.169999999998</v>
      </c>
      <c r="L80" s="224">
        <v>-2099821.04</v>
      </c>
      <c r="M80" s="247">
        <v>0</v>
      </c>
      <c r="N80" s="218">
        <f>SUM(O80:Q80)-B80</f>
        <v>0</v>
      </c>
      <c r="O80" s="218">
        <v>0</v>
      </c>
      <c r="P80" s="218">
        <v>0</v>
      </c>
      <c r="Q80" s="218">
        <f>B80</f>
        <v>2099821.04</v>
      </c>
      <c r="R80" s="218">
        <f>SUM(S80:U80)-M80</f>
        <v>0</v>
      </c>
      <c r="S80" s="218">
        <v>0</v>
      </c>
      <c r="T80" s="218">
        <v>0</v>
      </c>
      <c r="U80" s="218">
        <f>M80</f>
        <v>0</v>
      </c>
      <c r="V80" s="218"/>
      <c r="W80" s="218"/>
      <c r="X80" s="218"/>
      <c r="Y80" s="218"/>
      <c r="Z80" s="218"/>
      <c r="AA80" s="218"/>
    </row>
    <row r="81" spans="1:27" x14ac:dyDescent="0.35">
      <c r="A81" s="209" t="s">
        <v>333</v>
      </c>
      <c r="B81" s="224">
        <v>2482482.7999999998</v>
      </c>
      <c r="C81" s="224">
        <v>9582.76</v>
      </c>
      <c r="D81" s="224">
        <v>768743.38</v>
      </c>
      <c r="E81" s="224">
        <v>8024291.3499999996</v>
      </c>
      <c r="F81" s="224">
        <v>22313069.859999999</v>
      </c>
      <c r="G81" s="224">
        <v>0</v>
      </c>
      <c r="H81" s="224">
        <v>0</v>
      </c>
      <c r="I81" s="224">
        <v>3943.81</v>
      </c>
      <c r="J81" s="224">
        <v>0</v>
      </c>
      <c r="K81" s="224">
        <v>0</v>
      </c>
      <c r="L81" s="224">
        <v>-33602113.960000001</v>
      </c>
      <c r="M81" s="247">
        <v>0</v>
      </c>
      <c r="N81" s="218">
        <f>SUM(O81:Q81)-B81</f>
        <v>0</v>
      </c>
      <c r="O81" s="218">
        <v>2432537.31</v>
      </c>
      <c r="P81" s="218">
        <v>33610.800000000003</v>
      </c>
      <c r="Q81" s="218">
        <v>16334.69</v>
      </c>
      <c r="R81" s="218">
        <f>SUM(S81:U81)-M81</f>
        <v>0</v>
      </c>
      <c r="S81" s="218">
        <v>0</v>
      </c>
      <c r="T81" s="218">
        <v>0</v>
      </c>
      <c r="U81" s="218">
        <f>M81</f>
        <v>0</v>
      </c>
      <c r="V81" s="218"/>
      <c r="W81" s="218"/>
      <c r="X81" s="218"/>
      <c r="Y81" s="218"/>
      <c r="Z81" s="218"/>
      <c r="AA81" s="218"/>
    </row>
    <row r="82" spans="1:27" x14ac:dyDescent="0.35">
      <c r="A82" s="210" t="s">
        <v>464</v>
      </c>
      <c r="B82" s="225">
        <v>4582303.84</v>
      </c>
      <c r="C82" s="225">
        <v>9582.76</v>
      </c>
      <c r="D82" s="225">
        <v>768743.38</v>
      </c>
      <c r="E82" s="225">
        <v>8043617.5199999996</v>
      </c>
      <c r="F82" s="225">
        <v>22313069.859999999</v>
      </c>
      <c r="G82" s="225">
        <v>0</v>
      </c>
      <c r="H82" s="225">
        <v>0</v>
      </c>
      <c r="I82" s="225">
        <v>3943.81</v>
      </c>
      <c r="J82" s="225">
        <v>0</v>
      </c>
      <c r="K82" s="225">
        <v>-19326.169999999998</v>
      </c>
      <c r="L82" s="225">
        <v>-35701935</v>
      </c>
      <c r="M82" s="249">
        <v>0</v>
      </c>
      <c r="N82" s="218"/>
      <c r="O82" s="218"/>
      <c r="P82" s="218"/>
      <c r="Q82" s="218"/>
      <c r="R82" s="218"/>
      <c r="S82" s="218"/>
      <c r="T82" s="218"/>
      <c r="U82" s="218"/>
      <c r="V82" s="218"/>
      <c r="W82" s="218"/>
      <c r="X82" s="218"/>
      <c r="Y82" s="218"/>
      <c r="Z82" s="218"/>
      <c r="AA82" s="218"/>
    </row>
    <row r="83" spans="1:27" x14ac:dyDescent="0.35">
      <c r="A83" s="209" t="s">
        <v>267</v>
      </c>
      <c r="B83" s="224">
        <v>0</v>
      </c>
      <c r="C83" s="224">
        <v>0</v>
      </c>
      <c r="D83" s="224">
        <v>0</v>
      </c>
      <c r="E83" s="224">
        <v>0</v>
      </c>
      <c r="F83" s="224">
        <v>0</v>
      </c>
      <c r="G83" s="224">
        <v>10.98</v>
      </c>
      <c r="H83" s="224">
        <v>0</v>
      </c>
      <c r="I83" s="224">
        <v>0</v>
      </c>
      <c r="J83" s="224">
        <v>0</v>
      </c>
      <c r="K83" s="224">
        <v>0</v>
      </c>
      <c r="L83" s="224">
        <v>0</v>
      </c>
      <c r="M83" s="247">
        <v>10.98</v>
      </c>
      <c r="N83" s="218">
        <f>SUM(O83:Q83)-B83</f>
        <v>0</v>
      </c>
      <c r="O83" s="218">
        <v>0</v>
      </c>
      <c r="P83" s="218">
        <v>0</v>
      </c>
      <c r="Q83" s="218">
        <v>0</v>
      </c>
      <c r="R83" s="218">
        <f>SUM(S83:U83)-M83</f>
        <v>0</v>
      </c>
      <c r="S83" s="218">
        <v>0</v>
      </c>
      <c r="T83" s="218">
        <v>0</v>
      </c>
      <c r="U83" s="218">
        <v>10.98</v>
      </c>
      <c r="V83" s="218"/>
      <c r="W83" s="218"/>
      <c r="X83" s="218"/>
      <c r="Y83" s="218"/>
      <c r="Z83" s="218"/>
      <c r="AA83" s="218"/>
    </row>
    <row r="84" spans="1:27" x14ac:dyDescent="0.35">
      <c r="A84" s="209" t="s">
        <v>534</v>
      </c>
      <c r="B84" s="224">
        <v>0</v>
      </c>
      <c r="C84" s="224">
        <v>0</v>
      </c>
      <c r="D84" s="224">
        <v>0</v>
      </c>
      <c r="E84" s="224">
        <v>0</v>
      </c>
      <c r="F84" s="224">
        <v>0</v>
      </c>
      <c r="G84" s="224">
        <v>0</v>
      </c>
      <c r="H84" s="224">
        <v>0</v>
      </c>
      <c r="I84" s="224">
        <v>0</v>
      </c>
      <c r="J84" s="224">
        <v>0</v>
      </c>
      <c r="K84" s="224">
        <v>0</v>
      </c>
      <c r="L84" s="224">
        <v>0</v>
      </c>
      <c r="M84" s="247">
        <v>0</v>
      </c>
      <c r="N84" s="218">
        <f>SUM(O84:Q84)-B84</f>
        <v>0</v>
      </c>
      <c r="O84" s="218">
        <v>0</v>
      </c>
      <c r="P84" s="218">
        <v>0</v>
      </c>
      <c r="Q84" s="218">
        <v>0</v>
      </c>
      <c r="R84" s="218">
        <f>SUM(S84:U84)-M84</f>
        <v>0</v>
      </c>
      <c r="S84" s="218">
        <v>0</v>
      </c>
      <c r="T84" s="218">
        <v>0</v>
      </c>
      <c r="U84" s="218">
        <v>0</v>
      </c>
      <c r="V84" s="218"/>
      <c r="W84" s="218"/>
      <c r="X84" s="218"/>
      <c r="Y84" s="218"/>
      <c r="Z84" s="218"/>
      <c r="AA84" s="218"/>
    </row>
    <row r="85" spans="1:27" x14ac:dyDescent="0.35">
      <c r="A85" s="209" t="s">
        <v>266</v>
      </c>
      <c r="B85" s="224">
        <v>0</v>
      </c>
      <c r="C85" s="224">
        <v>0</v>
      </c>
      <c r="D85" s="224">
        <v>0</v>
      </c>
      <c r="E85" s="224">
        <v>0</v>
      </c>
      <c r="F85" s="224">
        <v>0</v>
      </c>
      <c r="G85" s="224">
        <v>0</v>
      </c>
      <c r="H85" s="224">
        <v>0</v>
      </c>
      <c r="I85" s="224">
        <v>0</v>
      </c>
      <c r="J85" s="224">
        <v>0</v>
      </c>
      <c r="K85" s="224">
        <v>0</v>
      </c>
      <c r="L85" s="224">
        <v>0</v>
      </c>
      <c r="M85" s="247">
        <v>0</v>
      </c>
      <c r="N85" s="218">
        <f>SUM(O85:Q85)-B85</f>
        <v>0</v>
      </c>
      <c r="O85" s="218">
        <v>0</v>
      </c>
      <c r="P85" s="218">
        <v>0</v>
      </c>
      <c r="Q85" s="218">
        <f>B85</f>
        <v>0</v>
      </c>
      <c r="R85" s="218">
        <f>SUM(S85:U85)-M85</f>
        <v>0</v>
      </c>
      <c r="S85" s="218">
        <v>0</v>
      </c>
      <c r="T85" s="218">
        <v>0</v>
      </c>
      <c r="U85" s="218">
        <f>M85</f>
        <v>0</v>
      </c>
      <c r="V85" s="218"/>
      <c r="W85" s="218"/>
      <c r="X85" s="218"/>
      <c r="Y85" s="218"/>
      <c r="Z85" s="218"/>
      <c r="AA85" s="218"/>
    </row>
    <row r="86" spans="1:27" x14ac:dyDescent="0.35">
      <c r="A86" s="209" t="s">
        <v>1177</v>
      </c>
      <c r="B86" s="224">
        <v>279607.21000000002</v>
      </c>
      <c r="C86" s="224">
        <v>0</v>
      </c>
      <c r="D86" s="224">
        <v>0</v>
      </c>
      <c r="E86" s="224">
        <v>0</v>
      </c>
      <c r="F86" s="224">
        <v>0</v>
      </c>
      <c r="G86" s="224">
        <v>0</v>
      </c>
      <c r="H86" s="224">
        <v>0</v>
      </c>
      <c r="I86" s="224">
        <v>0</v>
      </c>
      <c r="J86" s="224">
        <v>0</v>
      </c>
      <c r="K86" s="224">
        <v>0</v>
      </c>
      <c r="L86" s="224">
        <v>0</v>
      </c>
      <c r="M86" s="247">
        <v>279607.21000000002</v>
      </c>
      <c r="N86" s="218">
        <f>SUM(O86:Q86)-B86</f>
        <v>0</v>
      </c>
      <c r="O86" s="218">
        <v>0</v>
      </c>
      <c r="P86" s="218">
        <v>0</v>
      </c>
      <c r="Q86" s="218">
        <v>279607.21000000002</v>
      </c>
      <c r="R86" s="218">
        <f>SUM(S86:U86)-M86</f>
        <v>0</v>
      </c>
      <c r="S86" s="218">
        <v>0</v>
      </c>
      <c r="T86" s="218">
        <v>0</v>
      </c>
      <c r="U86" s="218">
        <v>279607.21000000002</v>
      </c>
      <c r="V86" s="218"/>
      <c r="W86" s="218"/>
      <c r="X86" s="218"/>
      <c r="Y86" s="218"/>
      <c r="Z86" s="218"/>
      <c r="AA86" s="218"/>
    </row>
    <row r="87" spans="1:27" x14ac:dyDescent="0.35">
      <c r="A87" s="210" t="s">
        <v>137</v>
      </c>
      <c r="B87" s="225">
        <v>279607.21000000002</v>
      </c>
      <c r="C87" s="225">
        <v>0</v>
      </c>
      <c r="D87" s="225">
        <v>0</v>
      </c>
      <c r="E87" s="225">
        <v>0</v>
      </c>
      <c r="F87" s="225">
        <v>0</v>
      </c>
      <c r="G87" s="225">
        <v>10.98</v>
      </c>
      <c r="H87" s="225">
        <v>0</v>
      </c>
      <c r="I87" s="225">
        <v>0</v>
      </c>
      <c r="J87" s="225">
        <v>0</v>
      </c>
      <c r="K87" s="225">
        <v>0</v>
      </c>
      <c r="L87" s="225">
        <v>0</v>
      </c>
      <c r="M87" s="249">
        <v>279618.19</v>
      </c>
      <c r="N87" s="218"/>
      <c r="O87" s="218"/>
      <c r="P87" s="218"/>
      <c r="Q87" s="218"/>
      <c r="R87" s="218"/>
      <c r="S87" s="218"/>
      <c r="T87" s="218"/>
      <c r="U87" s="218"/>
      <c r="V87" s="218"/>
      <c r="W87" s="218"/>
      <c r="X87" s="218"/>
      <c r="Y87" s="218"/>
      <c r="Z87" s="218"/>
      <c r="AA87" s="218"/>
    </row>
    <row r="88" spans="1:27" x14ac:dyDescent="0.35">
      <c r="A88" s="209" t="s">
        <v>1178</v>
      </c>
      <c r="B88" s="224">
        <v>-15</v>
      </c>
      <c r="C88" s="224">
        <v>0</v>
      </c>
      <c r="D88" s="224">
        <v>0</v>
      </c>
      <c r="E88" s="224">
        <v>0</v>
      </c>
      <c r="F88" s="224">
        <v>0</v>
      </c>
      <c r="G88" s="224">
        <v>0</v>
      </c>
      <c r="H88" s="224">
        <v>0</v>
      </c>
      <c r="I88" s="224">
        <v>0</v>
      </c>
      <c r="J88" s="224">
        <v>0</v>
      </c>
      <c r="K88" s="224">
        <v>0</v>
      </c>
      <c r="L88" s="224">
        <v>0</v>
      </c>
      <c r="M88" s="247">
        <v>-15</v>
      </c>
      <c r="N88" s="218">
        <f t="shared" ref="N88:N120" si="19">SUM(O88:Q88)-B88</f>
        <v>0</v>
      </c>
      <c r="O88" s="218">
        <v>0</v>
      </c>
      <c r="P88" s="218">
        <v>0</v>
      </c>
      <c r="Q88" s="218">
        <v>-15</v>
      </c>
      <c r="R88" s="218">
        <f t="shared" ref="R88:R148" si="20">SUM(S88:U88)-M88</f>
        <v>0</v>
      </c>
      <c r="S88" s="218">
        <v>0</v>
      </c>
      <c r="T88" s="218">
        <v>0</v>
      </c>
      <c r="U88" s="218">
        <v>-15</v>
      </c>
      <c r="V88" s="218"/>
      <c r="W88" s="218"/>
      <c r="X88" s="218"/>
      <c r="Y88" s="218"/>
      <c r="Z88" s="218"/>
      <c r="AA88" s="218"/>
    </row>
    <row r="89" spans="1:27" x14ac:dyDescent="0.35">
      <c r="A89" s="209" t="s">
        <v>488</v>
      </c>
      <c r="B89" s="224">
        <v>0</v>
      </c>
      <c r="C89" s="224">
        <v>0</v>
      </c>
      <c r="D89" s="224">
        <v>0</v>
      </c>
      <c r="E89" s="224">
        <v>0</v>
      </c>
      <c r="F89" s="224">
        <v>0</v>
      </c>
      <c r="G89" s="224">
        <v>0</v>
      </c>
      <c r="H89" s="224">
        <v>0</v>
      </c>
      <c r="I89" s="224">
        <v>0</v>
      </c>
      <c r="J89" s="224">
        <v>0</v>
      </c>
      <c r="K89" s="224">
        <v>0</v>
      </c>
      <c r="L89" s="224">
        <v>0</v>
      </c>
      <c r="M89" s="247">
        <v>0</v>
      </c>
      <c r="N89" s="218">
        <f t="shared" si="19"/>
        <v>0</v>
      </c>
      <c r="O89" s="218">
        <v>0</v>
      </c>
      <c r="P89" s="218">
        <v>0</v>
      </c>
      <c r="Q89" s="218">
        <v>0</v>
      </c>
      <c r="R89" s="218">
        <f t="shared" si="20"/>
        <v>0</v>
      </c>
      <c r="S89" s="218">
        <v>0</v>
      </c>
      <c r="T89" s="218">
        <v>0</v>
      </c>
      <c r="U89" s="218">
        <v>0</v>
      </c>
      <c r="V89" s="218"/>
      <c r="W89" s="218"/>
      <c r="X89" s="218"/>
      <c r="Y89" s="218"/>
      <c r="Z89" s="218"/>
      <c r="AA89" s="218"/>
    </row>
    <row r="90" spans="1:27" x14ac:dyDescent="0.35">
      <c r="A90" s="209" t="s">
        <v>442</v>
      </c>
      <c r="B90" s="224">
        <v>0</v>
      </c>
      <c r="C90" s="224">
        <v>0</v>
      </c>
      <c r="D90" s="224">
        <v>0</v>
      </c>
      <c r="E90" s="224">
        <v>0</v>
      </c>
      <c r="F90" s="224">
        <v>0</v>
      </c>
      <c r="G90" s="224">
        <v>0</v>
      </c>
      <c r="H90" s="224">
        <v>0</v>
      </c>
      <c r="I90" s="224">
        <v>0</v>
      </c>
      <c r="J90" s="224">
        <v>0</v>
      </c>
      <c r="K90" s="224">
        <v>0</v>
      </c>
      <c r="L90" s="224">
        <v>0</v>
      </c>
      <c r="M90" s="247">
        <v>0</v>
      </c>
      <c r="N90" s="218">
        <f t="shared" si="19"/>
        <v>0</v>
      </c>
      <c r="O90" s="218">
        <v>0</v>
      </c>
      <c r="P90" s="218">
        <v>0</v>
      </c>
      <c r="Q90" s="218">
        <v>0</v>
      </c>
      <c r="R90" s="218">
        <f t="shared" si="20"/>
        <v>0</v>
      </c>
      <c r="S90" s="218">
        <v>0</v>
      </c>
      <c r="T90" s="218">
        <v>0</v>
      </c>
      <c r="U90" s="218">
        <v>0</v>
      </c>
      <c r="V90" s="218"/>
      <c r="W90" s="218"/>
      <c r="X90" s="218"/>
      <c r="Y90" s="218"/>
      <c r="Z90" s="218"/>
      <c r="AA90" s="218"/>
    </row>
    <row r="91" spans="1:27" x14ac:dyDescent="0.35">
      <c r="A91" s="209" t="s">
        <v>332</v>
      </c>
      <c r="B91" s="224">
        <v>0</v>
      </c>
      <c r="C91" s="224">
        <v>0</v>
      </c>
      <c r="D91" s="224">
        <v>0</v>
      </c>
      <c r="E91" s="224">
        <v>0</v>
      </c>
      <c r="F91" s="224">
        <v>0</v>
      </c>
      <c r="G91" s="224">
        <v>0</v>
      </c>
      <c r="H91" s="224">
        <v>0</v>
      </c>
      <c r="I91" s="224">
        <v>0</v>
      </c>
      <c r="J91" s="224">
        <v>0</v>
      </c>
      <c r="K91" s="224">
        <v>0</v>
      </c>
      <c r="L91" s="224">
        <v>0</v>
      </c>
      <c r="M91" s="247">
        <v>0</v>
      </c>
      <c r="N91" s="218">
        <f t="shared" si="19"/>
        <v>0</v>
      </c>
      <c r="O91" s="218">
        <v>0</v>
      </c>
      <c r="P91" s="218">
        <v>0</v>
      </c>
      <c r="Q91" s="218">
        <v>0</v>
      </c>
      <c r="R91" s="218">
        <f t="shared" si="20"/>
        <v>0</v>
      </c>
      <c r="S91" s="218">
        <v>0</v>
      </c>
      <c r="T91" s="218">
        <v>0</v>
      </c>
      <c r="U91" s="218">
        <v>0</v>
      </c>
      <c r="V91" s="218"/>
      <c r="W91" s="218"/>
      <c r="X91" s="218"/>
      <c r="Y91" s="218"/>
      <c r="Z91" s="218"/>
      <c r="AA91" s="218"/>
    </row>
    <row r="92" spans="1:27" x14ac:dyDescent="0.35">
      <c r="A92" s="209" t="s">
        <v>331</v>
      </c>
      <c r="B92" s="224">
        <v>0</v>
      </c>
      <c r="C92" s="224">
        <v>0</v>
      </c>
      <c r="D92" s="224">
        <v>0</v>
      </c>
      <c r="E92" s="224">
        <v>0</v>
      </c>
      <c r="F92" s="224">
        <v>0</v>
      </c>
      <c r="G92" s="224">
        <v>0</v>
      </c>
      <c r="H92" s="224">
        <v>0</v>
      </c>
      <c r="I92" s="224">
        <v>0</v>
      </c>
      <c r="J92" s="224">
        <v>0</v>
      </c>
      <c r="K92" s="224">
        <v>0</v>
      </c>
      <c r="L92" s="224">
        <v>0</v>
      </c>
      <c r="M92" s="247">
        <v>0</v>
      </c>
      <c r="N92" s="218">
        <f t="shared" si="19"/>
        <v>0</v>
      </c>
      <c r="O92" s="218">
        <v>0</v>
      </c>
      <c r="P92" s="218">
        <v>0</v>
      </c>
      <c r="Q92" s="218">
        <v>0</v>
      </c>
      <c r="R92" s="218">
        <f t="shared" si="20"/>
        <v>0</v>
      </c>
      <c r="S92" s="218">
        <v>0</v>
      </c>
      <c r="T92" s="218">
        <v>0</v>
      </c>
      <c r="U92" s="218">
        <v>0</v>
      </c>
      <c r="V92" s="218"/>
      <c r="W92" s="218"/>
      <c r="X92" s="218"/>
      <c r="Y92" s="218"/>
      <c r="Z92" s="218"/>
      <c r="AA92" s="218"/>
    </row>
    <row r="93" spans="1:27" x14ac:dyDescent="0.35">
      <c r="A93" s="209" t="s">
        <v>748</v>
      </c>
      <c r="B93" s="464">
        <v>31783.62</v>
      </c>
      <c r="C93" s="464">
        <v>0</v>
      </c>
      <c r="D93" s="464">
        <v>3638.17</v>
      </c>
      <c r="E93" s="464">
        <v>0</v>
      </c>
      <c r="F93" s="464">
        <v>0</v>
      </c>
      <c r="G93" s="464">
        <v>0</v>
      </c>
      <c r="H93" s="464">
        <v>0</v>
      </c>
      <c r="I93" s="464">
        <v>0</v>
      </c>
      <c r="J93" s="464">
        <v>0</v>
      </c>
      <c r="K93" s="464">
        <v>0</v>
      </c>
      <c r="L93" s="464">
        <v>0</v>
      </c>
      <c r="M93" s="465">
        <v>35421.79</v>
      </c>
      <c r="N93" s="218">
        <f t="shared" si="19"/>
        <v>0</v>
      </c>
      <c r="O93" s="218">
        <v>0</v>
      </c>
      <c r="P93" s="218">
        <f>B93</f>
        <v>31783.62</v>
      </c>
      <c r="Q93" s="218">
        <v>0</v>
      </c>
      <c r="R93" s="218">
        <f t="shared" si="20"/>
        <v>0</v>
      </c>
      <c r="S93" s="218">
        <v>0</v>
      </c>
      <c r="T93" s="218">
        <f>M93</f>
        <v>35421.79</v>
      </c>
      <c r="U93" s="218">
        <v>0</v>
      </c>
      <c r="V93" s="218"/>
      <c r="W93" s="218"/>
      <c r="X93" s="218"/>
      <c r="Y93" s="218"/>
      <c r="Z93" s="218"/>
      <c r="AA93" s="218"/>
    </row>
    <row r="94" spans="1:27" x14ac:dyDescent="0.35">
      <c r="A94" s="209" t="s">
        <v>749</v>
      </c>
      <c r="B94" s="464">
        <v>-840.2</v>
      </c>
      <c r="C94" s="464">
        <v>0</v>
      </c>
      <c r="D94" s="464">
        <v>-34.99</v>
      </c>
      <c r="E94" s="464">
        <v>0</v>
      </c>
      <c r="F94" s="464">
        <v>0</v>
      </c>
      <c r="G94" s="464">
        <v>0</v>
      </c>
      <c r="H94" s="464">
        <v>0</v>
      </c>
      <c r="I94" s="464">
        <v>0</v>
      </c>
      <c r="J94" s="464">
        <v>0</v>
      </c>
      <c r="K94" s="464">
        <v>0</v>
      </c>
      <c r="L94" s="464">
        <v>0</v>
      </c>
      <c r="M94" s="465">
        <v>-875.19</v>
      </c>
      <c r="N94" s="218">
        <f t="shared" si="19"/>
        <v>0</v>
      </c>
      <c r="O94" s="218">
        <v>0</v>
      </c>
      <c r="P94" s="218">
        <f>B94</f>
        <v>-840.2</v>
      </c>
      <c r="Q94" s="218">
        <v>0</v>
      </c>
      <c r="R94" s="218">
        <f t="shared" si="20"/>
        <v>0</v>
      </c>
      <c r="S94" s="218">
        <v>0</v>
      </c>
      <c r="T94" s="218">
        <f>M94</f>
        <v>-875.19</v>
      </c>
      <c r="U94" s="218">
        <v>0</v>
      </c>
      <c r="V94" s="218"/>
      <c r="W94" s="218"/>
      <c r="X94" s="218"/>
      <c r="Y94" s="218"/>
      <c r="Z94" s="218"/>
      <c r="AA94" s="218"/>
    </row>
    <row r="95" spans="1:27" x14ac:dyDescent="0.35">
      <c r="A95" s="209" t="s">
        <v>750</v>
      </c>
      <c r="B95" s="464">
        <v>-72.209999999999994</v>
      </c>
      <c r="C95" s="464">
        <v>0</v>
      </c>
      <c r="D95" s="464">
        <v>0</v>
      </c>
      <c r="E95" s="464">
        <v>0</v>
      </c>
      <c r="F95" s="464">
        <v>0</v>
      </c>
      <c r="G95" s="464">
        <v>0</v>
      </c>
      <c r="H95" s="464">
        <v>0</v>
      </c>
      <c r="I95" s="464">
        <v>0</v>
      </c>
      <c r="J95" s="464">
        <v>0</v>
      </c>
      <c r="K95" s="464">
        <v>0</v>
      </c>
      <c r="L95" s="464">
        <v>0</v>
      </c>
      <c r="M95" s="465">
        <v>-72.209999999999994</v>
      </c>
      <c r="N95" s="218">
        <f t="shared" si="19"/>
        <v>0</v>
      </c>
      <c r="O95" s="218">
        <v>0</v>
      </c>
      <c r="P95" s="218">
        <f>B95</f>
        <v>-72.209999999999994</v>
      </c>
      <c r="Q95" s="218">
        <v>0</v>
      </c>
      <c r="R95" s="218">
        <f t="shared" si="20"/>
        <v>0</v>
      </c>
      <c r="S95" s="218">
        <v>0</v>
      </c>
      <c r="T95" s="218">
        <f>M95</f>
        <v>-72.209999999999994</v>
      </c>
      <c r="U95" s="218">
        <v>0</v>
      </c>
      <c r="V95" s="218"/>
      <c r="W95" s="218"/>
      <c r="X95" s="218"/>
      <c r="Y95" s="218"/>
      <c r="Z95" s="218"/>
      <c r="AA95" s="218"/>
    </row>
    <row r="96" spans="1:27" x14ac:dyDescent="0.35">
      <c r="A96" s="209" t="s">
        <v>390</v>
      </c>
      <c r="B96" s="224">
        <v>0</v>
      </c>
      <c r="C96" s="224">
        <v>0</v>
      </c>
      <c r="D96" s="224">
        <v>0</v>
      </c>
      <c r="E96" s="224">
        <v>0</v>
      </c>
      <c r="F96" s="224">
        <v>0</v>
      </c>
      <c r="G96" s="224">
        <v>0</v>
      </c>
      <c r="H96" s="224">
        <v>0</v>
      </c>
      <c r="I96" s="224">
        <v>0</v>
      </c>
      <c r="J96" s="224">
        <v>0</v>
      </c>
      <c r="K96" s="224">
        <v>0</v>
      </c>
      <c r="L96" s="224">
        <v>0</v>
      </c>
      <c r="M96" s="247">
        <v>0</v>
      </c>
      <c r="N96" s="218">
        <f t="shared" si="19"/>
        <v>0</v>
      </c>
      <c r="O96" s="218">
        <v>0</v>
      </c>
      <c r="P96" s="218">
        <v>0</v>
      </c>
      <c r="Q96" s="218">
        <v>0</v>
      </c>
      <c r="R96" s="218">
        <f t="shared" si="20"/>
        <v>0</v>
      </c>
      <c r="S96" s="218">
        <v>0</v>
      </c>
      <c r="T96" s="218">
        <v>0</v>
      </c>
      <c r="U96" s="218">
        <v>0</v>
      </c>
      <c r="V96" s="218"/>
      <c r="W96" s="218"/>
      <c r="X96" s="218"/>
      <c r="Y96" s="218"/>
      <c r="Z96" s="218"/>
      <c r="AA96" s="218"/>
    </row>
    <row r="97" spans="1:27" x14ac:dyDescent="0.35">
      <c r="A97" s="209" t="s">
        <v>389</v>
      </c>
      <c r="B97" s="224">
        <v>0</v>
      </c>
      <c r="C97" s="224">
        <v>0</v>
      </c>
      <c r="D97" s="224">
        <v>0</v>
      </c>
      <c r="E97" s="224">
        <v>0</v>
      </c>
      <c r="F97" s="224">
        <v>0</v>
      </c>
      <c r="G97" s="224">
        <v>0</v>
      </c>
      <c r="H97" s="224">
        <v>0</v>
      </c>
      <c r="I97" s="224">
        <v>0</v>
      </c>
      <c r="J97" s="224">
        <v>0</v>
      </c>
      <c r="K97" s="224">
        <v>0</v>
      </c>
      <c r="L97" s="224">
        <v>0</v>
      </c>
      <c r="M97" s="247">
        <v>0</v>
      </c>
      <c r="N97" s="218">
        <f t="shared" si="19"/>
        <v>0</v>
      </c>
      <c r="O97" s="218">
        <v>0</v>
      </c>
      <c r="P97" s="218">
        <v>0</v>
      </c>
      <c r="Q97" s="218">
        <v>0</v>
      </c>
      <c r="R97" s="218">
        <f t="shared" si="20"/>
        <v>0</v>
      </c>
      <c r="S97" s="218">
        <v>0</v>
      </c>
      <c r="T97" s="218">
        <v>0</v>
      </c>
      <c r="U97" s="218">
        <v>0</v>
      </c>
      <c r="V97" s="218"/>
      <c r="W97" s="218"/>
      <c r="X97" s="218"/>
      <c r="Y97" s="218"/>
      <c r="Z97" s="218"/>
      <c r="AA97" s="218"/>
    </row>
    <row r="98" spans="1:27" x14ac:dyDescent="0.35">
      <c r="A98" s="209" t="s">
        <v>328</v>
      </c>
      <c r="B98" s="224">
        <v>0</v>
      </c>
      <c r="C98" s="224">
        <v>0</v>
      </c>
      <c r="D98" s="224">
        <v>0</v>
      </c>
      <c r="E98" s="224">
        <v>0</v>
      </c>
      <c r="F98" s="224">
        <v>0</v>
      </c>
      <c r="G98" s="224">
        <v>0</v>
      </c>
      <c r="H98" s="224">
        <v>0</v>
      </c>
      <c r="I98" s="224">
        <v>0</v>
      </c>
      <c r="J98" s="224">
        <v>0</v>
      </c>
      <c r="K98" s="224">
        <v>0</v>
      </c>
      <c r="L98" s="224">
        <v>0</v>
      </c>
      <c r="M98" s="247">
        <v>0</v>
      </c>
      <c r="N98" s="218">
        <f t="shared" si="19"/>
        <v>0</v>
      </c>
      <c r="O98" s="218">
        <v>0</v>
      </c>
      <c r="P98" s="218">
        <v>0</v>
      </c>
      <c r="Q98" s="218">
        <v>0</v>
      </c>
      <c r="R98" s="218">
        <f t="shared" si="20"/>
        <v>0</v>
      </c>
      <c r="S98" s="218">
        <v>0</v>
      </c>
      <c r="T98" s="218">
        <v>0</v>
      </c>
      <c r="U98" s="218">
        <v>0</v>
      </c>
      <c r="V98" s="218"/>
      <c r="W98" s="218"/>
      <c r="X98" s="218"/>
      <c r="Y98" s="218"/>
      <c r="Z98" s="218"/>
      <c r="AA98" s="218"/>
    </row>
    <row r="99" spans="1:27" x14ac:dyDescent="0.35">
      <c r="A99" s="209" t="s">
        <v>375</v>
      </c>
      <c r="B99" s="224">
        <v>0</v>
      </c>
      <c r="C99" s="224">
        <v>0</v>
      </c>
      <c r="D99" s="224">
        <v>0</v>
      </c>
      <c r="E99" s="224">
        <v>0</v>
      </c>
      <c r="F99" s="224">
        <v>0</v>
      </c>
      <c r="G99" s="224">
        <v>0</v>
      </c>
      <c r="H99" s="224">
        <v>0</v>
      </c>
      <c r="I99" s="224">
        <v>0</v>
      </c>
      <c r="J99" s="224">
        <v>0</v>
      </c>
      <c r="K99" s="224">
        <v>0</v>
      </c>
      <c r="L99" s="224">
        <v>0</v>
      </c>
      <c r="M99" s="247">
        <v>0</v>
      </c>
      <c r="N99" s="218">
        <f t="shared" si="19"/>
        <v>0</v>
      </c>
      <c r="O99" s="218">
        <v>0</v>
      </c>
      <c r="P99" s="218">
        <v>0</v>
      </c>
      <c r="Q99" s="218">
        <v>0</v>
      </c>
      <c r="R99" s="218">
        <f t="shared" si="20"/>
        <v>0</v>
      </c>
      <c r="S99" s="218">
        <v>0</v>
      </c>
      <c r="T99" s="218">
        <v>0</v>
      </c>
      <c r="U99" s="218">
        <v>0</v>
      </c>
      <c r="V99" s="218"/>
      <c r="W99" s="218"/>
      <c r="X99" s="218"/>
      <c r="Y99" s="218"/>
      <c r="Z99" s="218"/>
      <c r="AA99" s="218"/>
    </row>
    <row r="100" spans="1:27" x14ac:dyDescent="0.35">
      <c r="A100" s="209" t="s">
        <v>327</v>
      </c>
      <c r="B100" s="224">
        <v>0</v>
      </c>
      <c r="C100" s="224">
        <v>0</v>
      </c>
      <c r="D100" s="224">
        <v>0</v>
      </c>
      <c r="E100" s="224">
        <v>0</v>
      </c>
      <c r="F100" s="224">
        <v>0</v>
      </c>
      <c r="G100" s="224">
        <v>0</v>
      </c>
      <c r="H100" s="224">
        <v>0</v>
      </c>
      <c r="I100" s="224">
        <v>0</v>
      </c>
      <c r="J100" s="224">
        <v>0</v>
      </c>
      <c r="K100" s="224">
        <v>0</v>
      </c>
      <c r="L100" s="224">
        <v>0</v>
      </c>
      <c r="M100" s="247">
        <v>0</v>
      </c>
      <c r="N100" s="218">
        <f t="shared" si="19"/>
        <v>0</v>
      </c>
      <c r="O100" s="218">
        <v>0</v>
      </c>
      <c r="P100" s="218">
        <v>0</v>
      </c>
      <c r="Q100" s="218">
        <v>0</v>
      </c>
      <c r="R100" s="218">
        <f t="shared" si="20"/>
        <v>0</v>
      </c>
      <c r="S100" s="218">
        <v>0</v>
      </c>
      <c r="T100" s="218">
        <v>0</v>
      </c>
      <c r="U100" s="218">
        <v>0</v>
      </c>
      <c r="V100" s="218"/>
      <c r="W100" s="218"/>
      <c r="X100" s="218"/>
      <c r="Y100" s="218"/>
      <c r="Z100" s="218"/>
      <c r="AA100" s="218"/>
    </row>
    <row r="101" spans="1:27" x14ac:dyDescent="0.35">
      <c r="A101" s="209" t="s">
        <v>388</v>
      </c>
      <c r="B101" s="224">
        <v>0</v>
      </c>
      <c r="C101" s="224">
        <v>0</v>
      </c>
      <c r="D101" s="224">
        <v>0</v>
      </c>
      <c r="E101" s="224">
        <v>0</v>
      </c>
      <c r="F101" s="224">
        <v>0</v>
      </c>
      <c r="G101" s="224">
        <v>0</v>
      </c>
      <c r="H101" s="224">
        <v>0</v>
      </c>
      <c r="I101" s="224">
        <v>0</v>
      </c>
      <c r="J101" s="224">
        <v>0</v>
      </c>
      <c r="K101" s="224">
        <v>0</v>
      </c>
      <c r="L101" s="224">
        <v>0</v>
      </c>
      <c r="M101" s="247">
        <v>0</v>
      </c>
      <c r="N101" s="218">
        <f t="shared" si="19"/>
        <v>0</v>
      </c>
      <c r="O101" s="218">
        <v>0</v>
      </c>
      <c r="P101" s="218">
        <v>0</v>
      </c>
      <c r="Q101" s="218">
        <v>0</v>
      </c>
      <c r="R101" s="218">
        <f t="shared" si="20"/>
        <v>0</v>
      </c>
      <c r="S101" s="218">
        <v>0</v>
      </c>
      <c r="T101" s="218">
        <v>0</v>
      </c>
      <c r="U101" s="218">
        <v>0</v>
      </c>
      <c r="V101" s="218"/>
      <c r="W101" s="218"/>
      <c r="X101" s="218"/>
      <c r="Y101" s="218"/>
      <c r="Z101" s="218"/>
      <c r="AA101" s="218"/>
    </row>
    <row r="102" spans="1:27" x14ac:dyDescent="0.35">
      <c r="A102" s="209" t="s">
        <v>326</v>
      </c>
      <c r="B102" s="224">
        <v>734340.3</v>
      </c>
      <c r="C102" s="224">
        <v>0</v>
      </c>
      <c r="D102" s="224">
        <v>0</v>
      </c>
      <c r="E102" s="224">
        <v>0</v>
      </c>
      <c r="F102" s="224">
        <v>0</v>
      </c>
      <c r="G102" s="224">
        <v>0</v>
      </c>
      <c r="H102" s="224">
        <v>0</v>
      </c>
      <c r="I102" s="224">
        <v>0</v>
      </c>
      <c r="J102" s="224">
        <v>0</v>
      </c>
      <c r="K102" s="224">
        <v>0</v>
      </c>
      <c r="L102" s="224">
        <v>0</v>
      </c>
      <c r="M102" s="247">
        <v>734340.3</v>
      </c>
      <c r="N102" s="218">
        <f t="shared" si="19"/>
        <v>0</v>
      </c>
      <c r="O102" s="218">
        <v>0</v>
      </c>
      <c r="P102" s="218">
        <v>0</v>
      </c>
      <c r="Q102" s="218">
        <f>B102</f>
        <v>734340.3</v>
      </c>
      <c r="R102" s="218">
        <f t="shared" si="20"/>
        <v>0</v>
      </c>
      <c r="S102" s="218">
        <v>0</v>
      </c>
      <c r="T102" s="218">
        <v>0</v>
      </c>
      <c r="U102" s="218">
        <f>M102</f>
        <v>734340.3</v>
      </c>
      <c r="V102" s="218"/>
      <c r="W102" s="218"/>
      <c r="X102" s="218"/>
      <c r="Y102" s="218"/>
      <c r="Z102" s="218"/>
      <c r="AA102" s="218"/>
    </row>
    <row r="103" spans="1:27" x14ac:dyDescent="0.35">
      <c r="A103" s="209" t="s">
        <v>325</v>
      </c>
      <c r="B103" s="224">
        <v>0</v>
      </c>
      <c r="C103" s="224">
        <v>0</v>
      </c>
      <c r="D103" s="224">
        <v>54639.66</v>
      </c>
      <c r="E103" s="224">
        <v>0</v>
      </c>
      <c r="F103" s="224">
        <v>0</v>
      </c>
      <c r="G103" s="224">
        <v>0</v>
      </c>
      <c r="H103" s="224">
        <v>0</v>
      </c>
      <c r="I103" s="224">
        <v>0</v>
      </c>
      <c r="J103" s="224">
        <v>0</v>
      </c>
      <c r="K103" s="224">
        <v>0</v>
      </c>
      <c r="L103" s="224">
        <v>0</v>
      </c>
      <c r="M103" s="247">
        <v>54639.66</v>
      </c>
      <c r="N103" s="218">
        <f t="shared" si="19"/>
        <v>0</v>
      </c>
      <c r="O103" s="218">
        <v>0</v>
      </c>
      <c r="P103" s="218">
        <v>0</v>
      </c>
      <c r="Q103" s="218">
        <v>0</v>
      </c>
      <c r="R103" s="218">
        <f t="shared" si="20"/>
        <v>0</v>
      </c>
      <c r="S103" s="218">
        <v>0</v>
      </c>
      <c r="T103" s="218">
        <v>0</v>
      </c>
      <c r="U103" s="218">
        <f>M103</f>
        <v>54639.66</v>
      </c>
      <c r="V103" s="218"/>
      <c r="W103" s="218"/>
      <c r="X103" s="218"/>
      <c r="Y103" s="218"/>
      <c r="Z103" s="218"/>
      <c r="AA103" s="218"/>
    </row>
    <row r="104" spans="1:27" x14ac:dyDescent="0.35">
      <c r="A104" s="209" t="s">
        <v>324</v>
      </c>
      <c r="B104" s="224">
        <v>0</v>
      </c>
      <c r="C104" s="224">
        <v>0</v>
      </c>
      <c r="D104" s="224">
        <v>0</v>
      </c>
      <c r="E104" s="224">
        <v>0</v>
      </c>
      <c r="F104" s="224">
        <v>0</v>
      </c>
      <c r="G104" s="224">
        <v>0</v>
      </c>
      <c r="H104" s="224">
        <v>0</v>
      </c>
      <c r="I104" s="224">
        <v>0</v>
      </c>
      <c r="J104" s="224">
        <v>0</v>
      </c>
      <c r="K104" s="224">
        <v>0</v>
      </c>
      <c r="L104" s="224">
        <v>0</v>
      </c>
      <c r="M104" s="247">
        <v>0</v>
      </c>
      <c r="N104" s="218">
        <f t="shared" si="19"/>
        <v>0</v>
      </c>
      <c r="O104" s="218">
        <v>0</v>
      </c>
      <c r="P104" s="218">
        <v>0</v>
      </c>
      <c r="Q104" s="218">
        <v>0</v>
      </c>
      <c r="R104" s="218">
        <f t="shared" si="20"/>
        <v>0</v>
      </c>
      <c r="S104" s="218">
        <v>0</v>
      </c>
      <c r="T104" s="218">
        <v>0</v>
      </c>
      <c r="U104" s="218">
        <f t="shared" ref="U104:U115" si="21">M104</f>
        <v>0</v>
      </c>
      <c r="V104" s="218"/>
      <c r="W104" s="218"/>
      <c r="X104" s="218"/>
      <c r="Y104" s="218"/>
      <c r="Z104" s="218"/>
      <c r="AA104" s="218"/>
    </row>
    <row r="105" spans="1:27" x14ac:dyDescent="0.35">
      <c r="A105" s="209" t="s">
        <v>323</v>
      </c>
      <c r="B105" s="224">
        <v>-734340.3</v>
      </c>
      <c r="C105" s="224">
        <v>0</v>
      </c>
      <c r="D105" s="224">
        <v>0</v>
      </c>
      <c r="E105" s="224">
        <v>0</v>
      </c>
      <c r="F105" s="224">
        <v>0</v>
      </c>
      <c r="G105" s="224">
        <v>0</v>
      </c>
      <c r="H105" s="224">
        <v>0</v>
      </c>
      <c r="I105" s="224">
        <v>0</v>
      </c>
      <c r="J105" s="224">
        <v>0</v>
      </c>
      <c r="K105" s="224">
        <v>0</v>
      </c>
      <c r="L105" s="224">
        <v>0</v>
      </c>
      <c r="M105" s="247">
        <v>-734340.3</v>
      </c>
      <c r="N105" s="218">
        <f t="shared" si="19"/>
        <v>0</v>
      </c>
      <c r="O105" s="218">
        <v>0</v>
      </c>
      <c r="P105" s="218">
        <v>0</v>
      </c>
      <c r="Q105" s="218">
        <f t="shared" ref="Q105:Q112" si="22">B105</f>
        <v>-734340.3</v>
      </c>
      <c r="R105" s="218">
        <f t="shared" si="20"/>
        <v>0</v>
      </c>
      <c r="S105" s="218">
        <v>0</v>
      </c>
      <c r="T105" s="218">
        <v>0</v>
      </c>
      <c r="U105" s="218">
        <f t="shared" si="21"/>
        <v>-734340.3</v>
      </c>
      <c r="V105" s="218"/>
      <c r="W105" s="218"/>
      <c r="X105" s="218"/>
      <c r="Y105" s="218"/>
      <c r="Z105" s="218"/>
      <c r="AA105" s="218"/>
    </row>
    <row r="106" spans="1:27" x14ac:dyDescent="0.35">
      <c r="A106" s="209" t="s">
        <v>322</v>
      </c>
      <c r="B106" s="224">
        <v>1161761.1200000001</v>
      </c>
      <c r="C106" s="224">
        <v>0</v>
      </c>
      <c r="D106" s="224">
        <v>367861.91</v>
      </c>
      <c r="E106" s="224">
        <v>1480382.93</v>
      </c>
      <c r="F106" s="224">
        <v>1752166.71</v>
      </c>
      <c r="G106" s="224">
        <v>0</v>
      </c>
      <c r="H106" s="224">
        <v>0</v>
      </c>
      <c r="I106" s="224">
        <v>0</v>
      </c>
      <c r="J106" s="224">
        <v>42187.91</v>
      </c>
      <c r="K106" s="224">
        <v>0</v>
      </c>
      <c r="L106" s="224">
        <v>0</v>
      </c>
      <c r="M106" s="247">
        <v>4804360.58</v>
      </c>
      <c r="N106" s="218">
        <f t="shared" si="19"/>
        <v>0</v>
      </c>
      <c r="O106" s="218">
        <v>0</v>
      </c>
      <c r="P106" s="218">
        <v>0</v>
      </c>
      <c r="Q106" s="218">
        <f t="shared" si="22"/>
        <v>1161761.1200000001</v>
      </c>
      <c r="R106" s="218">
        <f t="shared" si="20"/>
        <v>0</v>
      </c>
      <c r="S106" s="218">
        <v>0</v>
      </c>
      <c r="T106" s="218">
        <v>0</v>
      </c>
      <c r="U106" s="218">
        <f t="shared" si="21"/>
        <v>4804360.58</v>
      </c>
      <c r="V106" s="218"/>
      <c r="W106" s="218"/>
      <c r="X106" s="218"/>
      <c r="Y106" s="218"/>
      <c r="Z106" s="218"/>
      <c r="AA106" s="218"/>
    </row>
    <row r="107" spans="1:27" x14ac:dyDescent="0.35">
      <c r="A107" s="1164" t="s">
        <v>320</v>
      </c>
      <c r="B107" s="1165">
        <f>3558524.84-3000000</f>
        <v>558524.83999999985</v>
      </c>
      <c r="C107" s="224">
        <v>31000</v>
      </c>
      <c r="D107" s="224">
        <v>31238.85</v>
      </c>
      <c r="E107" s="224">
        <v>271733.82</v>
      </c>
      <c r="F107" s="224">
        <v>6119827.7400000002</v>
      </c>
      <c r="G107" s="224">
        <v>0</v>
      </c>
      <c r="H107" s="224">
        <v>0</v>
      </c>
      <c r="I107" s="224">
        <v>0</v>
      </c>
      <c r="J107" s="224">
        <v>14500</v>
      </c>
      <c r="K107" s="1165">
        <v>0</v>
      </c>
      <c r="L107" s="224">
        <v>0</v>
      </c>
      <c r="M107" s="247">
        <v>7026825.25</v>
      </c>
      <c r="N107" s="218">
        <f t="shared" si="19"/>
        <v>0</v>
      </c>
      <c r="O107" s="218">
        <v>0</v>
      </c>
      <c r="P107" s="218">
        <v>0</v>
      </c>
      <c r="Q107" s="218">
        <f t="shared" si="22"/>
        <v>558524.83999999985</v>
      </c>
      <c r="R107" s="218">
        <f t="shared" si="20"/>
        <v>0</v>
      </c>
      <c r="S107" s="218">
        <v>0</v>
      </c>
      <c r="T107" s="218">
        <v>0</v>
      </c>
      <c r="U107" s="218">
        <f t="shared" si="21"/>
        <v>7026825.25</v>
      </c>
      <c r="V107" s="218"/>
      <c r="W107" s="218"/>
      <c r="X107" s="218"/>
      <c r="Y107" s="218"/>
      <c r="Z107" s="218"/>
      <c r="AA107" s="218"/>
    </row>
    <row r="108" spans="1:27" x14ac:dyDescent="0.35">
      <c r="A108" s="209" t="s">
        <v>315</v>
      </c>
      <c r="B108" s="224">
        <v>-83628.649999999994</v>
      </c>
      <c r="C108" s="224">
        <v>0</v>
      </c>
      <c r="D108" s="224">
        <v>0</v>
      </c>
      <c r="E108" s="224">
        <v>0</v>
      </c>
      <c r="F108" s="224">
        <v>0</v>
      </c>
      <c r="G108" s="224">
        <v>0</v>
      </c>
      <c r="H108" s="224">
        <v>0</v>
      </c>
      <c r="I108" s="224">
        <v>0</v>
      </c>
      <c r="J108" s="224">
        <v>0</v>
      </c>
      <c r="K108" s="224">
        <v>0</v>
      </c>
      <c r="L108" s="224">
        <v>0</v>
      </c>
      <c r="M108" s="247">
        <v>-83628.649999999994</v>
      </c>
      <c r="N108" s="218">
        <f t="shared" si="19"/>
        <v>0</v>
      </c>
      <c r="O108" s="218">
        <v>0</v>
      </c>
      <c r="P108" s="218">
        <v>0</v>
      </c>
      <c r="Q108" s="218">
        <f t="shared" si="22"/>
        <v>-83628.649999999994</v>
      </c>
      <c r="R108" s="218">
        <f t="shared" si="20"/>
        <v>0</v>
      </c>
      <c r="S108" s="218">
        <v>0</v>
      </c>
      <c r="T108" s="218">
        <v>0</v>
      </c>
      <c r="U108" s="218">
        <f t="shared" si="21"/>
        <v>-83628.649999999994</v>
      </c>
      <c r="V108" s="218"/>
      <c r="W108" s="218"/>
      <c r="X108" s="218"/>
      <c r="Y108" s="218"/>
      <c r="Z108" s="218"/>
      <c r="AA108" s="218"/>
    </row>
    <row r="109" spans="1:27" x14ac:dyDescent="0.35">
      <c r="A109" s="209" t="s">
        <v>314</v>
      </c>
      <c r="B109" s="224">
        <v>0</v>
      </c>
      <c r="C109" s="224">
        <v>0</v>
      </c>
      <c r="D109" s="224">
        <v>1290</v>
      </c>
      <c r="E109" s="224">
        <v>0</v>
      </c>
      <c r="F109" s="224">
        <v>0</v>
      </c>
      <c r="G109" s="224">
        <v>0</v>
      </c>
      <c r="H109" s="224">
        <v>0</v>
      </c>
      <c r="I109" s="224">
        <v>0</v>
      </c>
      <c r="J109" s="224">
        <v>0</v>
      </c>
      <c r="K109" s="224">
        <v>0</v>
      </c>
      <c r="L109" s="224">
        <v>0</v>
      </c>
      <c r="M109" s="247">
        <v>1290</v>
      </c>
      <c r="N109" s="218">
        <f t="shared" si="19"/>
        <v>0</v>
      </c>
      <c r="O109" s="218">
        <v>0</v>
      </c>
      <c r="P109" s="218">
        <v>0</v>
      </c>
      <c r="Q109" s="218">
        <f t="shared" si="22"/>
        <v>0</v>
      </c>
      <c r="R109" s="218">
        <f t="shared" si="20"/>
        <v>0</v>
      </c>
      <c r="S109" s="218">
        <v>0</v>
      </c>
      <c r="T109" s="218">
        <v>0</v>
      </c>
      <c r="U109" s="218">
        <f t="shared" si="21"/>
        <v>1290</v>
      </c>
      <c r="V109" s="218"/>
      <c r="W109" s="218"/>
      <c r="X109" s="218"/>
      <c r="Y109" s="218"/>
      <c r="Z109" s="218"/>
      <c r="AA109" s="218"/>
    </row>
    <row r="110" spans="1:27" x14ac:dyDescent="0.35">
      <c r="A110" s="209" t="s">
        <v>574</v>
      </c>
      <c r="B110" s="224">
        <v>1075741.57</v>
      </c>
      <c r="C110" s="224">
        <v>0</v>
      </c>
      <c r="D110" s="224">
        <v>0</v>
      </c>
      <c r="E110" s="224">
        <v>0</v>
      </c>
      <c r="F110" s="224">
        <v>0</v>
      </c>
      <c r="G110" s="224">
        <v>0</v>
      </c>
      <c r="H110" s="224">
        <v>0</v>
      </c>
      <c r="I110" s="224">
        <v>0</v>
      </c>
      <c r="J110" s="224">
        <v>0</v>
      </c>
      <c r="K110" s="224">
        <v>0</v>
      </c>
      <c r="L110" s="224">
        <v>0</v>
      </c>
      <c r="M110" s="247">
        <v>1075741.57</v>
      </c>
      <c r="N110" s="218">
        <f t="shared" si="19"/>
        <v>0</v>
      </c>
      <c r="O110" s="218">
        <v>0</v>
      </c>
      <c r="P110" s="218">
        <v>0</v>
      </c>
      <c r="Q110" s="218">
        <f t="shared" si="22"/>
        <v>1075741.57</v>
      </c>
      <c r="R110" s="218">
        <f t="shared" si="20"/>
        <v>0</v>
      </c>
      <c r="S110" s="218">
        <v>0</v>
      </c>
      <c r="T110" s="218">
        <v>0</v>
      </c>
      <c r="U110" s="218">
        <f t="shared" si="21"/>
        <v>1075741.57</v>
      </c>
      <c r="V110" s="218"/>
      <c r="W110" s="218"/>
      <c r="X110" s="218"/>
      <c r="Y110" s="218"/>
      <c r="Z110" s="218"/>
      <c r="AA110" s="218"/>
    </row>
    <row r="111" spans="1:27" x14ac:dyDescent="0.35">
      <c r="A111" s="209" t="s">
        <v>575</v>
      </c>
      <c r="B111" s="224">
        <v>3503868.06</v>
      </c>
      <c r="C111" s="224">
        <v>0</v>
      </c>
      <c r="D111" s="224">
        <v>0</v>
      </c>
      <c r="E111" s="224">
        <v>0</v>
      </c>
      <c r="F111" s="224">
        <v>0</v>
      </c>
      <c r="G111" s="224">
        <v>0</v>
      </c>
      <c r="H111" s="224">
        <v>0</v>
      </c>
      <c r="I111" s="224">
        <v>0</v>
      </c>
      <c r="J111" s="224">
        <v>0</v>
      </c>
      <c r="K111" s="224">
        <v>0</v>
      </c>
      <c r="L111" s="224">
        <v>0</v>
      </c>
      <c r="M111" s="247">
        <v>3503868.06</v>
      </c>
      <c r="N111" s="218">
        <f t="shared" si="19"/>
        <v>0</v>
      </c>
      <c r="O111" s="218">
        <v>0</v>
      </c>
      <c r="P111" s="218">
        <v>0</v>
      </c>
      <c r="Q111" s="218">
        <f t="shared" si="22"/>
        <v>3503868.06</v>
      </c>
      <c r="R111" s="218">
        <f t="shared" si="20"/>
        <v>0</v>
      </c>
      <c r="S111" s="218">
        <v>0</v>
      </c>
      <c r="T111" s="218">
        <v>0</v>
      </c>
      <c r="U111" s="218">
        <f t="shared" si="21"/>
        <v>3503868.06</v>
      </c>
      <c r="V111" s="218"/>
      <c r="W111" s="218"/>
      <c r="X111" s="218"/>
      <c r="Y111" s="218"/>
      <c r="Z111" s="218"/>
      <c r="AA111" s="218"/>
    </row>
    <row r="112" spans="1:27" x14ac:dyDescent="0.35">
      <c r="A112" s="209" t="s">
        <v>313</v>
      </c>
      <c r="B112" s="224">
        <v>60821.53</v>
      </c>
      <c r="C112" s="224">
        <v>0</v>
      </c>
      <c r="D112" s="224">
        <v>0</v>
      </c>
      <c r="E112" s="224">
        <v>0</v>
      </c>
      <c r="F112" s="224">
        <v>0</v>
      </c>
      <c r="G112" s="224">
        <v>0</v>
      </c>
      <c r="H112" s="224">
        <v>0</v>
      </c>
      <c r="I112" s="224">
        <v>0</v>
      </c>
      <c r="J112" s="224">
        <v>0</v>
      </c>
      <c r="K112" s="224">
        <v>0</v>
      </c>
      <c r="L112" s="224">
        <v>0</v>
      </c>
      <c r="M112" s="247">
        <v>60821.53</v>
      </c>
      <c r="N112" s="218">
        <f t="shared" si="19"/>
        <v>0</v>
      </c>
      <c r="O112" s="218">
        <v>0</v>
      </c>
      <c r="P112" s="218">
        <v>0</v>
      </c>
      <c r="Q112" s="218">
        <f t="shared" si="22"/>
        <v>60821.53</v>
      </c>
      <c r="R112" s="218">
        <f t="shared" si="20"/>
        <v>0</v>
      </c>
      <c r="S112" s="218">
        <v>0</v>
      </c>
      <c r="T112" s="218">
        <v>0</v>
      </c>
      <c r="U112" s="218">
        <f t="shared" si="21"/>
        <v>60821.53</v>
      </c>
      <c r="V112" s="218"/>
      <c r="W112" s="218"/>
      <c r="X112" s="218"/>
      <c r="Y112" s="218"/>
      <c r="Z112" s="218"/>
      <c r="AA112" s="218"/>
    </row>
    <row r="113" spans="1:27" x14ac:dyDescent="0.35">
      <c r="A113" s="209" t="s">
        <v>1179</v>
      </c>
      <c r="B113" s="224">
        <v>0</v>
      </c>
      <c r="C113" s="224">
        <v>0</v>
      </c>
      <c r="D113" s="224">
        <v>0</v>
      </c>
      <c r="E113" s="224">
        <v>0</v>
      </c>
      <c r="F113" s="224">
        <v>37111.32</v>
      </c>
      <c r="G113" s="224">
        <v>0</v>
      </c>
      <c r="H113" s="224">
        <v>0</v>
      </c>
      <c r="I113" s="224">
        <v>0</v>
      </c>
      <c r="J113" s="224">
        <v>0</v>
      </c>
      <c r="K113" s="224">
        <v>0</v>
      </c>
      <c r="L113" s="224">
        <v>0</v>
      </c>
      <c r="M113" s="247">
        <v>37111.32</v>
      </c>
      <c r="N113" s="218">
        <f t="shared" si="19"/>
        <v>0</v>
      </c>
      <c r="O113" s="218">
        <v>0</v>
      </c>
      <c r="P113" s="218">
        <v>0</v>
      </c>
      <c r="Q113" s="218">
        <v>0</v>
      </c>
      <c r="R113" s="218">
        <f t="shared" si="20"/>
        <v>0</v>
      </c>
      <c r="S113" s="218">
        <v>0</v>
      </c>
      <c r="T113" s="218">
        <v>0</v>
      </c>
      <c r="U113" s="218">
        <f t="shared" si="21"/>
        <v>37111.32</v>
      </c>
      <c r="V113" s="218"/>
      <c r="W113" s="218"/>
      <c r="X113" s="218"/>
      <c r="Y113" s="218"/>
      <c r="Z113" s="218"/>
      <c r="AA113" s="218"/>
    </row>
    <row r="114" spans="1:27" x14ac:dyDescent="0.35">
      <c r="A114" s="209" t="s">
        <v>751</v>
      </c>
      <c r="B114" s="224">
        <v>0</v>
      </c>
      <c r="C114" s="224">
        <v>0</v>
      </c>
      <c r="D114" s="224">
        <v>0</v>
      </c>
      <c r="E114" s="224">
        <v>0</v>
      </c>
      <c r="F114" s="224">
        <v>11823.87</v>
      </c>
      <c r="G114" s="224">
        <v>0</v>
      </c>
      <c r="H114" s="224">
        <v>0</v>
      </c>
      <c r="I114" s="224">
        <v>0</v>
      </c>
      <c r="J114" s="224">
        <v>0</v>
      </c>
      <c r="K114" s="224">
        <v>0</v>
      </c>
      <c r="L114" s="224">
        <v>0</v>
      </c>
      <c r="M114" s="247">
        <v>11823.87</v>
      </c>
      <c r="N114" s="218">
        <f t="shared" si="19"/>
        <v>0</v>
      </c>
      <c r="O114" s="218">
        <v>0</v>
      </c>
      <c r="P114" s="218">
        <v>0</v>
      </c>
      <c r="Q114" s="218">
        <f>B114</f>
        <v>0</v>
      </c>
      <c r="R114" s="218">
        <f t="shared" si="20"/>
        <v>0</v>
      </c>
      <c r="S114" s="218">
        <v>0</v>
      </c>
      <c r="T114" s="218">
        <v>0</v>
      </c>
      <c r="U114" s="218">
        <f t="shared" si="21"/>
        <v>11823.87</v>
      </c>
      <c r="V114" s="218"/>
      <c r="W114" s="218"/>
      <c r="X114" s="218"/>
      <c r="Y114" s="218"/>
      <c r="Z114" s="218"/>
      <c r="AA114" s="218"/>
    </row>
    <row r="115" spans="1:27" x14ac:dyDescent="0.35">
      <c r="A115" s="209" t="s">
        <v>752</v>
      </c>
      <c r="B115" s="224">
        <v>0</v>
      </c>
      <c r="C115" s="224">
        <v>0</v>
      </c>
      <c r="D115" s="224">
        <v>0</v>
      </c>
      <c r="E115" s="224">
        <v>0</v>
      </c>
      <c r="F115" s="224">
        <v>39969.43</v>
      </c>
      <c r="G115" s="224">
        <v>0</v>
      </c>
      <c r="H115" s="224">
        <v>0</v>
      </c>
      <c r="I115" s="224">
        <v>0</v>
      </c>
      <c r="J115" s="224">
        <v>0</v>
      </c>
      <c r="K115" s="224">
        <v>0</v>
      </c>
      <c r="L115" s="224">
        <v>0</v>
      </c>
      <c r="M115" s="247">
        <v>39969.43</v>
      </c>
      <c r="N115" s="218">
        <f t="shared" si="19"/>
        <v>0</v>
      </c>
      <c r="O115" s="218">
        <v>0</v>
      </c>
      <c r="P115" s="218">
        <v>0</v>
      </c>
      <c r="Q115" s="218">
        <f>B115</f>
        <v>0</v>
      </c>
      <c r="R115" s="218">
        <f t="shared" si="20"/>
        <v>0</v>
      </c>
      <c r="S115" s="218">
        <v>0</v>
      </c>
      <c r="T115" s="218">
        <v>0</v>
      </c>
      <c r="U115" s="218">
        <f t="shared" si="21"/>
        <v>39969.43</v>
      </c>
      <c r="V115" s="218"/>
      <c r="W115" s="218"/>
      <c r="X115" s="218"/>
      <c r="Y115" s="218"/>
      <c r="Z115" s="218"/>
      <c r="AA115" s="218"/>
    </row>
    <row r="116" spans="1:27" x14ac:dyDescent="0.35">
      <c r="A116" s="209" t="s">
        <v>443</v>
      </c>
      <c r="B116" s="224">
        <v>2821.47</v>
      </c>
      <c r="C116" s="224">
        <v>0</v>
      </c>
      <c r="D116" s="224">
        <v>0</v>
      </c>
      <c r="E116" s="224">
        <v>0</v>
      </c>
      <c r="F116" s="224">
        <v>0</v>
      </c>
      <c r="G116" s="224">
        <v>0</v>
      </c>
      <c r="H116" s="224">
        <v>0</v>
      </c>
      <c r="I116" s="224">
        <v>0</v>
      </c>
      <c r="J116" s="224">
        <v>0</v>
      </c>
      <c r="K116" s="224">
        <v>0</v>
      </c>
      <c r="L116" s="224">
        <v>0</v>
      </c>
      <c r="M116" s="247">
        <v>2821.47</v>
      </c>
      <c r="N116" s="218">
        <f t="shared" si="19"/>
        <v>0</v>
      </c>
      <c r="O116" s="218">
        <v>0</v>
      </c>
      <c r="P116" s="218">
        <v>0</v>
      </c>
      <c r="Q116" s="218">
        <f>B116</f>
        <v>2821.47</v>
      </c>
      <c r="R116" s="218">
        <f t="shared" si="20"/>
        <v>0</v>
      </c>
      <c r="S116" s="218">
        <v>0</v>
      </c>
      <c r="T116" s="218">
        <v>0</v>
      </c>
      <c r="U116" s="218">
        <f>M116</f>
        <v>2821.47</v>
      </c>
      <c r="V116" s="218"/>
      <c r="W116" s="218"/>
      <c r="X116" s="218"/>
      <c r="Y116" s="218"/>
      <c r="Z116" s="218"/>
      <c r="AA116" s="218"/>
    </row>
    <row r="117" spans="1:27" x14ac:dyDescent="0.35">
      <c r="A117" s="209" t="s">
        <v>533</v>
      </c>
      <c r="B117" s="224">
        <v>100</v>
      </c>
      <c r="C117" s="224">
        <v>0</v>
      </c>
      <c r="D117" s="224">
        <v>0</v>
      </c>
      <c r="E117" s="224">
        <v>0</v>
      </c>
      <c r="F117" s="224">
        <v>0</v>
      </c>
      <c r="G117" s="224">
        <v>0</v>
      </c>
      <c r="H117" s="224">
        <v>0</v>
      </c>
      <c r="I117" s="224">
        <v>0</v>
      </c>
      <c r="J117" s="224">
        <v>0</v>
      </c>
      <c r="K117" s="224">
        <v>0</v>
      </c>
      <c r="L117" s="224">
        <v>0</v>
      </c>
      <c r="M117" s="247">
        <v>100</v>
      </c>
      <c r="N117" s="218">
        <f t="shared" si="19"/>
        <v>0</v>
      </c>
      <c r="O117" s="218">
        <v>0</v>
      </c>
      <c r="P117" s="218">
        <v>0</v>
      </c>
      <c r="Q117" s="218">
        <f>B117</f>
        <v>100</v>
      </c>
      <c r="R117" s="218">
        <f t="shared" si="20"/>
        <v>0</v>
      </c>
      <c r="S117" s="218">
        <v>0</v>
      </c>
      <c r="T117" s="218">
        <v>0</v>
      </c>
      <c r="U117" s="218">
        <f>M117</f>
        <v>100</v>
      </c>
      <c r="V117" s="218"/>
      <c r="W117" s="218"/>
      <c r="X117" s="218"/>
      <c r="Y117" s="218"/>
      <c r="Z117" s="218"/>
      <c r="AA117" s="218"/>
    </row>
    <row r="118" spans="1:27" x14ac:dyDescent="0.35">
      <c r="A118" s="209" t="s">
        <v>310</v>
      </c>
      <c r="B118" s="224">
        <v>0</v>
      </c>
      <c r="C118" s="224">
        <v>0</v>
      </c>
      <c r="D118" s="224">
        <v>0</v>
      </c>
      <c r="E118" s="224">
        <v>0</v>
      </c>
      <c r="F118" s="224">
        <v>0</v>
      </c>
      <c r="G118" s="224">
        <v>0</v>
      </c>
      <c r="H118" s="224">
        <v>0</v>
      </c>
      <c r="I118" s="224">
        <v>0</v>
      </c>
      <c r="J118" s="224">
        <v>0</v>
      </c>
      <c r="K118" s="224">
        <v>0</v>
      </c>
      <c r="L118" s="224">
        <v>0</v>
      </c>
      <c r="M118" s="247">
        <v>0</v>
      </c>
      <c r="N118" s="218">
        <f t="shared" si="19"/>
        <v>0</v>
      </c>
      <c r="O118" s="218">
        <v>0</v>
      </c>
      <c r="P118" s="218">
        <v>0</v>
      </c>
      <c r="Q118" s="218">
        <v>0</v>
      </c>
      <c r="R118" s="218">
        <f t="shared" si="20"/>
        <v>0</v>
      </c>
      <c r="S118" s="218">
        <v>0</v>
      </c>
      <c r="T118" s="218">
        <v>0</v>
      </c>
      <c r="U118" s="218">
        <v>0</v>
      </c>
      <c r="V118" s="218"/>
      <c r="W118" s="218"/>
      <c r="X118" s="218"/>
      <c r="Y118" s="218"/>
      <c r="Z118" s="218"/>
      <c r="AA118" s="218"/>
    </row>
    <row r="119" spans="1:27" x14ac:dyDescent="0.35">
      <c r="A119" s="209" t="s">
        <v>309</v>
      </c>
      <c r="B119" s="224">
        <v>0</v>
      </c>
      <c r="C119" s="224">
        <v>0</v>
      </c>
      <c r="D119" s="224">
        <v>0</v>
      </c>
      <c r="E119" s="224">
        <v>4940.99</v>
      </c>
      <c r="F119" s="224">
        <v>0</v>
      </c>
      <c r="G119" s="224">
        <v>0</v>
      </c>
      <c r="H119" s="224">
        <v>0</v>
      </c>
      <c r="I119" s="224">
        <v>0</v>
      </c>
      <c r="J119" s="224">
        <v>0</v>
      </c>
      <c r="K119" s="224">
        <v>0</v>
      </c>
      <c r="L119" s="224">
        <v>0</v>
      </c>
      <c r="M119" s="247">
        <v>4940.99</v>
      </c>
      <c r="N119" s="218">
        <f t="shared" si="19"/>
        <v>0</v>
      </c>
      <c r="O119" s="218">
        <v>0</v>
      </c>
      <c r="P119" s="218">
        <v>0</v>
      </c>
      <c r="Q119" s="218">
        <f>B119</f>
        <v>0</v>
      </c>
      <c r="R119" s="218">
        <f t="shared" si="20"/>
        <v>0</v>
      </c>
      <c r="S119" s="218">
        <v>0</v>
      </c>
      <c r="T119" s="218">
        <v>0</v>
      </c>
      <c r="U119" s="218">
        <f>M119</f>
        <v>4940.99</v>
      </c>
      <c r="V119" s="218"/>
      <c r="W119" s="218"/>
      <c r="X119" s="218"/>
      <c r="Y119" s="218"/>
      <c r="Z119" s="218"/>
      <c r="AA119" s="218"/>
    </row>
    <row r="120" spans="1:27" x14ac:dyDescent="0.35">
      <c r="A120" s="209" t="s">
        <v>308</v>
      </c>
      <c r="B120" s="224">
        <v>43972.13</v>
      </c>
      <c r="C120" s="224">
        <v>0</v>
      </c>
      <c r="D120" s="224">
        <v>0</v>
      </c>
      <c r="E120" s="224">
        <v>0</v>
      </c>
      <c r="F120" s="224">
        <v>33747.040000000001</v>
      </c>
      <c r="G120" s="224">
        <v>0</v>
      </c>
      <c r="H120" s="224">
        <v>0</v>
      </c>
      <c r="I120" s="224">
        <v>0</v>
      </c>
      <c r="J120" s="224">
        <v>0</v>
      </c>
      <c r="K120" s="224">
        <v>0</v>
      </c>
      <c r="L120" s="224">
        <v>0</v>
      </c>
      <c r="M120" s="247">
        <v>77719.17</v>
      </c>
      <c r="N120" s="218">
        <f t="shared" si="19"/>
        <v>0</v>
      </c>
      <c r="O120" s="218">
        <v>0</v>
      </c>
      <c r="P120" s="218">
        <v>0</v>
      </c>
      <c r="Q120" s="218">
        <f>B120</f>
        <v>43972.13</v>
      </c>
      <c r="R120" s="218">
        <f t="shared" si="20"/>
        <v>0</v>
      </c>
      <c r="S120" s="218">
        <v>0</v>
      </c>
      <c r="T120" s="218">
        <v>0</v>
      </c>
      <c r="U120" s="218">
        <f>M120</f>
        <v>77719.17</v>
      </c>
      <c r="V120" s="218"/>
      <c r="W120" s="218"/>
      <c r="X120" s="218"/>
      <c r="Y120" s="218"/>
      <c r="Z120" s="218"/>
      <c r="AA120" s="218"/>
    </row>
    <row r="121" spans="1:27" x14ac:dyDescent="0.35">
      <c r="A121" s="209" t="s">
        <v>387</v>
      </c>
      <c r="B121" s="224">
        <v>0</v>
      </c>
      <c r="C121" s="224">
        <v>0</v>
      </c>
      <c r="D121" s="224">
        <v>0</v>
      </c>
      <c r="E121" s="224">
        <v>0</v>
      </c>
      <c r="F121" s="224">
        <v>0</v>
      </c>
      <c r="G121" s="224">
        <v>0</v>
      </c>
      <c r="H121" s="224">
        <v>0</v>
      </c>
      <c r="I121" s="224">
        <v>0</v>
      </c>
      <c r="J121" s="224">
        <v>0</v>
      </c>
      <c r="K121" s="224">
        <v>0</v>
      </c>
      <c r="L121" s="224">
        <v>0</v>
      </c>
      <c r="M121" s="247">
        <v>0</v>
      </c>
      <c r="N121" s="218">
        <f t="shared" ref="N121:N148" si="23">SUM(O121:Q121)-B121</f>
        <v>0</v>
      </c>
      <c r="O121" s="218">
        <v>0</v>
      </c>
      <c r="P121" s="218">
        <v>0</v>
      </c>
      <c r="Q121" s="218">
        <v>0</v>
      </c>
      <c r="R121" s="218">
        <f t="shared" si="20"/>
        <v>0</v>
      </c>
      <c r="S121" s="218">
        <v>0</v>
      </c>
      <c r="T121" s="218">
        <v>0</v>
      </c>
      <c r="U121" s="218">
        <v>0</v>
      </c>
      <c r="V121" s="218"/>
      <c r="W121" s="218"/>
      <c r="X121" s="218"/>
      <c r="Y121" s="218"/>
      <c r="Z121" s="218"/>
      <c r="AA121" s="218"/>
    </row>
    <row r="122" spans="1:27" x14ac:dyDescent="0.35">
      <c r="A122" s="209" t="s">
        <v>386</v>
      </c>
      <c r="B122" s="224">
        <v>0</v>
      </c>
      <c r="C122" s="224">
        <v>0</v>
      </c>
      <c r="D122" s="224">
        <v>0</v>
      </c>
      <c r="E122" s="224">
        <v>0</v>
      </c>
      <c r="F122" s="224">
        <v>0</v>
      </c>
      <c r="G122" s="224">
        <v>0</v>
      </c>
      <c r="H122" s="224">
        <v>0</v>
      </c>
      <c r="I122" s="224">
        <v>0</v>
      </c>
      <c r="J122" s="224">
        <v>0</v>
      </c>
      <c r="K122" s="224">
        <v>0</v>
      </c>
      <c r="L122" s="224">
        <v>0</v>
      </c>
      <c r="M122" s="247">
        <v>0</v>
      </c>
      <c r="N122" s="218">
        <f t="shared" si="23"/>
        <v>0</v>
      </c>
      <c r="O122" s="218">
        <v>0</v>
      </c>
      <c r="P122" s="218">
        <v>0</v>
      </c>
      <c r="Q122" s="218">
        <v>0</v>
      </c>
      <c r="R122" s="218">
        <f t="shared" si="20"/>
        <v>0</v>
      </c>
      <c r="S122" s="218">
        <v>0</v>
      </c>
      <c r="T122" s="218">
        <v>0</v>
      </c>
      <c r="U122" s="218">
        <v>0</v>
      </c>
      <c r="V122" s="218"/>
      <c r="W122" s="218"/>
      <c r="X122" s="218"/>
      <c r="Y122" s="218"/>
      <c r="Z122" s="218"/>
      <c r="AA122" s="218"/>
    </row>
    <row r="123" spans="1:27" x14ac:dyDescent="0.35">
      <c r="A123" s="209" t="s">
        <v>385</v>
      </c>
      <c r="B123" s="224">
        <v>0</v>
      </c>
      <c r="C123" s="224">
        <v>0</v>
      </c>
      <c r="D123" s="224">
        <v>0</v>
      </c>
      <c r="E123" s="224">
        <v>0</v>
      </c>
      <c r="F123" s="224">
        <v>0</v>
      </c>
      <c r="G123" s="224">
        <v>0</v>
      </c>
      <c r="H123" s="224">
        <v>0</v>
      </c>
      <c r="I123" s="224">
        <v>0</v>
      </c>
      <c r="J123" s="224">
        <v>0</v>
      </c>
      <c r="K123" s="224">
        <v>0</v>
      </c>
      <c r="L123" s="224">
        <v>0</v>
      </c>
      <c r="M123" s="247">
        <v>0</v>
      </c>
      <c r="N123" s="218">
        <f t="shared" si="23"/>
        <v>0</v>
      </c>
      <c r="O123" s="218">
        <v>0</v>
      </c>
      <c r="P123" s="218">
        <v>0</v>
      </c>
      <c r="Q123" s="218">
        <v>0</v>
      </c>
      <c r="R123" s="218">
        <f t="shared" si="20"/>
        <v>0</v>
      </c>
      <c r="S123" s="218">
        <v>0</v>
      </c>
      <c r="T123" s="218">
        <v>0</v>
      </c>
      <c r="U123" s="218">
        <v>0</v>
      </c>
      <c r="V123" s="218"/>
      <c r="W123" s="218"/>
      <c r="X123" s="218"/>
      <c r="Y123" s="218"/>
      <c r="Z123" s="218"/>
      <c r="AA123" s="218"/>
    </row>
    <row r="124" spans="1:27" x14ac:dyDescent="0.35">
      <c r="A124" s="209" t="s">
        <v>384</v>
      </c>
      <c r="B124" s="224">
        <v>0</v>
      </c>
      <c r="C124" s="224">
        <v>0</v>
      </c>
      <c r="D124" s="224">
        <v>0</v>
      </c>
      <c r="E124" s="224">
        <v>0</v>
      </c>
      <c r="F124" s="224">
        <v>0</v>
      </c>
      <c r="G124" s="224">
        <v>0</v>
      </c>
      <c r="H124" s="224">
        <v>0</v>
      </c>
      <c r="I124" s="224">
        <v>0</v>
      </c>
      <c r="J124" s="224">
        <v>0</v>
      </c>
      <c r="K124" s="224">
        <v>0</v>
      </c>
      <c r="L124" s="224">
        <v>0</v>
      </c>
      <c r="M124" s="247">
        <v>0</v>
      </c>
      <c r="N124" s="218">
        <f t="shared" si="23"/>
        <v>0</v>
      </c>
      <c r="O124" s="218">
        <v>0</v>
      </c>
      <c r="P124" s="218">
        <v>0</v>
      </c>
      <c r="Q124" s="218">
        <v>0</v>
      </c>
      <c r="R124" s="218">
        <f t="shared" si="20"/>
        <v>0</v>
      </c>
      <c r="S124" s="218">
        <v>0</v>
      </c>
      <c r="T124" s="218">
        <v>0</v>
      </c>
      <c r="U124" s="218">
        <v>0</v>
      </c>
      <c r="V124" s="218"/>
      <c r="W124" s="218"/>
      <c r="X124" s="218"/>
      <c r="Y124" s="218"/>
      <c r="Z124" s="218"/>
      <c r="AA124" s="218"/>
    </row>
    <row r="125" spans="1:27" x14ac:dyDescent="0.35">
      <c r="A125" s="209" t="s">
        <v>383</v>
      </c>
      <c r="B125" s="224">
        <v>0</v>
      </c>
      <c r="C125" s="224">
        <v>0</v>
      </c>
      <c r="D125" s="224">
        <v>0</v>
      </c>
      <c r="E125" s="224">
        <v>0</v>
      </c>
      <c r="F125" s="224">
        <v>0</v>
      </c>
      <c r="G125" s="224">
        <v>0</v>
      </c>
      <c r="H125" s="224">
        <v>0</v>
      </c>
      <c r="I125" s="224">
        <v>0</v>
      </c>
      <c r="J125" s="224">
        <v>0</v>
      </c>
      <c r="K125" s="224">
        <v>0</v>
      </c>
      <c r="L125" s="224">
        <v>0</v>
      </c>
      <c r="M125" s="247">
        <v>0</v>
      </c>
      <c r="N125" s="218">
        <f t="shared" si="23"/>
        <v>0</v>
      </c>
      <c r="O125" s="218">
        <v>0</v>
      </c>
      <c r="P125" s="218">
        <v>0</v>
      </c>
      <c r="Q125" s="218">
        <v>0</v>
      </c>
      <c r="R125" s="218">
        <f t="shared" si="20"/>
        <v>0</v>
      </c>
      <c r="S125" s="218">
        <v>0</v>
      </c>
      <c r="T125" s="218">
        <v>0</v>
      </c>
      <c r="U125" s="218">
        <v>0</v>
      </c>
      <c r="V125" s="218"/>
      <c r="W125" s="218"/>
      <c r="X125" s="218"/>
      <c r="Y125" s="218"/>
      <c r="Z125" s="218"/>
      <c r="AA125" s="218"/>
    </row>
    <row r="126" spans="1:27" x14ac:dyDescent="0.35">
      <c r="A126" s="209" t="s">
        <v>382</v>
      </c>
      <c r="B126" s="224">
        <v>0</v>
      </c>
      <c r="C126" s="224">
        <v>0</v>
      </c>
      <c r="D126" s="224">
        <v>0</v>
      </c>
      <c r="E126" s="224">
        <v>0</v>
      </c>
      <c r="F126" s="224">
        <v>0</v>
      </c>
      <c r="G126" s="224">
        <v>0</v>
      </c>
      <c r="H126" s="224">
        <v>0</v>
      </c>
      <c r="I126" s="224">
        <v>0</v>
      </c>
      <c r="J126" s="224">
        <v>0</v>
      </c>
      <c r="K126" s="224">
        <v>0</v>
      </c>
      <c r="L126" s="224">
        <v>0</v>
      </c>
      <c r="M126" s="247">
        <v>0</v>
      </c>
      <c r="N126" s="218">
        <f t="shared" si="23"/>
        <v>0</v>
      </c>
      <c r="O126" s="218">
        <v>0</v>
      </c>
      <c r="P126" s="218">
        <v>0</v>
      </c>
      <c r="Q126" s="218">
        <v>0</v>
      </c>
      <c r="R126" s="218">
        <f t="shared" si="20"/>
        <v>0</v>
      </c>
      <c r="S126" s="218">
        <v>0</v>
      </c>
      <c r="T126" s="218">
        <v>0</v>
      </c>
      <c r="U126" s="218">
        <v>0</v>
      </c>
      <c r="V126" s="218"/>
      <c r="W126" s="218"/>
      <c r="X126" s="218"/>
      <c r="Y126" s="218"/>
      <c r="Z126" s="218"/>
      <c r="AA126" s="218"/>
    </row>
    <row r="127" spans="1:27" x14ac:dyDescent="0.35">
      <c r="A127" s="209" t="s">
        <v>307</v>
      </c>
      <c r="B127" s="224">
        <v>0</v>
      </c>
      <c r="C127" s="224">
        <v>0</v>
      </c>
      <c r="D127" s="224">
        <v>0</v>
      </c>
      <c r="E127" s="224">
        <v>0</v>
      </c>
      <c r="F127" s="224">
        <v>0</v>
      </c>
      <c r="G127" s="224">
        <v>0</v>
      </c>
      <c r="H127" s="224">
        <v>0</v>
      </c>
      <c r="I127" s="224">
        <v>0</v>
      </c>
      <c r="J127" s="224">
        <v>0</v>
      </c>
      <c r="K127" s="224">
        <v>0</v>
      </c>
      <c r="L127" s="224">
        <v>0</v>
      </c>
      <c r="M127" s="247">
        <v>0</v>
      </c>
      <c r="N127" s="218">
        <f t="shared" si="23"/>
        <v>0</v>
      </c>
      <c r="O127" s="218">
        <v>0</v>
      </c>
      <c r="P127" s="218">
        <v>0</v>
      </c>
      <c r="Q127" s="218">
        <f>B127</f>
        <v>0</v>
      </c>
      <c r="R127" s="218">
        <f t="shared" si="20"/>
        <v>0</v>
      </c>
      <c r="S127" s="218">
        <v>0</v>
      </c>
      <c r="T127" s="218">
        <v>0</v>
      </c>
      <c r="U127" s="218">
        <f>M127</f>
        <v>0</v>
      </c>
      <c r="V127" s="218"/>
      <c r="W127" s="218"/>
      <c r="X127" s="218"/>
      <c r="Y127" s="218"/>
      <c r="Z127" s="218"/>
      <c r="AA127" s="218"/>
    </row>
    <row r="128" spans="1:27" x14ac:dyDescent="0.35">
      <c r="A128" s="209" t="s">
        <v>306</v>
      </c>
      <c r="B128" s="224">
        <v>11</v>
      </c>
      <c r="C128" s="224">
        <v>0</v>
      </c>
      <c r="D128" s="224">
        <v>0</v>
      </c>
      <c r="E128" s="224">
        <v>0</v>
      </c>
      <c r="F128" s="224">
        <v>0</v>
      </c>
      <c r="G128" s="224">
        <v>0</v>
      </c>
      <c r="H128" s="224">
        <v>0</v>
      </c>
      <c r="I128" s="224">
        <v>0</v>
      </c>
      <c r="J128" s="224">
        <v>0</v>
      </c>
      <c r="K128" s="224">
        <v>0</v>
      </c>
      <c r="L128" s="224">
        <v>0</v>
      </c>
      <c r="M128" s="247">
        <v>11</v>
      </c>
      <c r="N128" s="218">
        <f t="shared" si="23"/>
        <v>0</v>
      </c>
      <c r="O128" s="218">
        <v>0</v>
      </c>
      <c r="P128" s="218">
        <v>0</v>
      </c>
      <c r="Q128" s="218">
        <f>B128</f>
        <v>11</v>
      </c>
      <c r="R128" s="218">
        <f t="shared" si="20"/>
        <v>0</v>
      </c>
      <c r="S128" s="218">
        <v>0</v>
      </c>
      <c r="T128" s="218">
        <v>0</v>
      </c>
      <c r="U128" s="218">
        <f>M128</f>
        <v>11</v>
      </c>
      <c r="V128" s="218"/>
      <c r="W128" s="218"/>
      <c r="X128" s="218"/>
      <c r="Y128" s="218"/>
      <c r="Z128" s="218"/>
      <c r="AA128" s="218"/>
    </row>
    <row r="129" spans="1:27" x14ac:dyDescent="0.35">
      <c r="A129" s="209" t="s">
        <v>305</v>
      </c>
      <c r="B129" s="224">
        <v>0</v>
      </c>
      <c r="C129" s="224">
        <v>0</v>
      </c>
      <c r="D129" s="224">
        <v>0</v>
      </c>
      <c r="E129" s="224">
        <v>0</v>
      </c>
      <c r="F129" s="224">
        <v>0</v>
      </c>
      <c r="G129" s="224">
        <v>0</v>
      </c>
      <c r="H129" s="224">
        <v>0</v>
      </c>
      <c r="I129" s="224">
        <v>0</v>
      </c>
      <c r="J129" s="224">
        <v>0</v>
      </c>
      <c r="K129" s="224">
        <v>0</v>
      </c>
      <c r="L129" s="224">
        <v>0</v>
      </c>
      <c r="M129" s="247">
        <v>0</v>
      </c>
      <c r="N129" s="218">
        <f t="shared" si="23"/>
        <v>0</v>
      </c>
      <c r="O129" s="218">
        <v>0</v>
      </c>
      <c r="P129" s="218">
        <v>0</v>
      </c>
      <c r="Q129" s="218">
        <f>B129</f>
        <v>0</v>
      </c>
      <c r="R129" s="218">
        <f t="shared" si="20"/>
        <v>0</v>
      </c>
      <c r="S129" s="218">
        <v>0</v>
      </c>
      <c r="T129" s="218">
        <v>0</v>
      </c>
      <c r="U129" s="218">
        <f>M129</f>
        <v>0</v>
      </c>
      <c r="V129" s="218"/>
      <c r="W129" s="218"/>
      <c r="X129" s="218"/>
      <c r="Y129" s="218"/>
      <c r="Z129" s="218"/>
      <c r="AA129" s="218"/>
    </row>
    <row r="130" spans="1:27" x14ac:dyDescent="0.35">
      <c r="A130" s="209" t="s">
        <v>304</v>
      </c>
      <c r="B130" s="224">
        <v>0</v>
      </c>
      <c r="C130" s="224">
        <v>0</v>
      </c>
      <c r="D130" s="224">
        <v>0</v>
      </c>
      <c r="E130" s="224">
        <v>0</v>
      </c>
      <c r="F130" s="224">
        <v>0</v>
      </c>
      <c r="G130" s="224">
        <v>0</v>
      </c>
      <c r="H130" s="224">
        <v>0</v>
      </c>
      <c r="I130" s="224">
        <v>0</v>
      </c>
      <c r="J130" s="224">
        <v>0</v>
      </c>
      <c r="K130" s="224">
        <v>0</v>
      </c>
      <c r="L130" s="224">
        <v>0</v>
      </c>
      <c r="M130" s="247">
        <v>0</v>
      </c>
      <c r="N130" s="218">
        <f t="shared" si="23"/>
        <v>0</v>
      </c>
      <c r="O130" s="218">
        <v>0</v>
      </c>
      <c r="P130" s="218">
        <v>0</v>
      </c>
      <c r="Q130" s="218">
        <v>0</v>
      </c>
      <c r="R130" s="218">
        <f t="shared" si="20"/>
        <v>0</v>
      </c>
      <c r="S130" s="218">
        <v>0</v>
      </c>
      <c r="T130" s="218">
        <v>0</v>
      </c>
      <c r="U130" s="218">
        <v>0</v>
      </c>
      <c r="V130" s="218"/>
      <c r="W130" s="218"/>
      <c r="X130" s="218"/>
      <c r="Y130" s="218"/>
      <c r="Z130" s="218"/>
      <c r="AA130" s="218"/>
    </row>
    <row r="131" spans="1:27" x14ac:dyDescent="0.35">
      <c r="A131" s="209" t="s">
        <v>303</v>
      </c>
      <c r="B131" s="224">
        <v>0</v>
      </c>
      <c r="C131" s="224">
        <v>0</v>
      </c>
      <c r="D131" s="224">
        <v>0</v>
      </c>
      <c r="E131" s="224">
        <v>0</v>
      </c>
      <c r="F131" s="224">
        <v>0</v>
      </c>
      <c r="G131" s="224">
        <v>0</v>
      </c>
      <c r="H131" s="224">
        <v>0</v>
      </c>
      <c r="I131" s="224">
        <v>0</v>
      </c>
      <c r="J131" s="224">
        <v>0</v>
      </c>
      <c r="K131" s="224">
        <v>0</v>
      </c>
      <c r="L131" s="224">
        <v>0</v>
      </c>
      <c r="M131" s="247">
        <v>0</v>
      </c>
      <c r="N131" s="218">
        <f t="shared" si="23"/>
        <v>0</v>
      </c>
      <c r="O131" s="218">
        <v>0</v>
      </c>
      <c r="P131" s="218">
        <v>0</v>
      </c>
      <c r="Q131" s="218">
        <f>B131</f>
        <v>0</v>
      </c>
      <c r="R131" s="218">
        <f t="shared" si="20"/>
        <v>0</v>
      </c>
      <c r="S131" s="218">
        <v>0</v>
      </c>
      <c r="T131" s="218">
        <v>0</v>
      </c>
      <c r="U131" s="218">
        <f>M131</f>
        <v>0</v>
      </c>
      <c r="V131" s="218"/>
      <c r="W131" s="218"/>
      <c r="X131" s="218"/>
      <c r="Y131" s="218"/>
      <c r="Z131" s="218"/>
      <c r="AA131" s="218"/>
    </row>
    <row r="132" spans="1:27" x14ac:dyDescent="0.35">
      <c r="A132" s="209" t="s">
        <v>302</v>
      </c>
      <c r="B132" s="224">
        <v>0</v>
      </c>
      <c r="C132" s="224">
        <v>0</v>
      </c>
      <c r="D132" s="224">
        <v>0</v>
      </c>
      <c r="E132" s="224">
        <v>0</v>
      </c>
      <c r="F132" s="224">
        <v>0</v>
      </c>
      <c r="G132" s="224">
        <v>0</v>
      </c>
      <c r="H132" s="224">
        <v>0</v>
      </c>
      <c r="I132" s="224">
        <v>0</v>
      </c>
      <c r="J132" s="224">
        <v>0</v>
      </c>
      <c r="K132" s="224">
        <v>0</v>
      </c>
      <c r="L132" s="224">
        <v>0</v>
      </c>
      <c r="M132" s="247">
        <v>0</v>
      </c>
      <c r="N132" s="218">
        <f t="shared" si="23"/>
        <v>0</v>
      </c>
      <c r="O132" s="218">
        <v>0</v>
      </c>
      <c r="P132" s="218">
        <v>0</v>
      </c>
      <c r="Q132" s="218">
        <v>0</v>
      </c>
      <c r="R132" s="218">
        <f t="shared" si="20"/>
        <v>0</v>
      </c>
      <c r="S132" s="218">
        <v>0</v>
      </c>
      <c r="T132" s="218">
        <v>0</v>
      </c>
      <c r="U132" s="218">
        <v>0</v>
      </c>
      <c r="V132" s="218"/>
      <c r="W132" s="218"/>
      <c r="X132" s="218"/>
      <c r="Y132" s="218"/>
      <c r="Z132" s="218"/>
      <c r="AA132" s="218"/>
    </row>
    <row r="133" spans="1:27" x14ac:dyDescent="0.35">
      <c r="A133" s="209" t="s">
        <v>301</v>
      </c>
      <c r="B133" s="224">
        <v>0</v>
      </c>
      <c r="C133" s="224">
        <v>0</v>
      </c>
      <c r="D133" s="224">
        <v>0</v>
      </c>
      <c r="E133" s="224">
        <v>0</v>
      </c>
      <c r="F133" s="224">
        <v>0</v>
      </c>
      <c r="G133" s="224">
        <v>0</v>
      </c>
      <c r="H133" s="224">
        <v>0</v>
      </c>
      <c r="I133" s="224">
        <v>0</v>
      </c>
      <c r="J133" s="224">
        <v>0</v>
      </c>
      <c r="K133" s="224">
        <v>0</v>
      </c>
      <c r="L133" s="224">
        <v>0</v>
      </c>
      <c r="M133" s="247">
        <v>0</v>
      </c>
      <c r="N133" s="218">
        <f t="shared" si="23"/>
        <v>0</v>
      </c>
      <c r="O133" s="218">
        <v>0</v>
      </c>
      <c r="P133" s="218">
        <v>0</v>
      </c>
      <c r="Q133" s="218">
        <v>0</v>
      </c>
      <c r="R133" s="218">
        <f t="shared" si="20"/>
        <v>0</v>
      </c>
      <c r="S133" s="218">
        <v>0</v>
      </c>
      <c r="T133" s="218">
        <v>0</v>
      </c>
      <c r="U133" s="218">
        <v>0</v>
      </c>
      <c r="V133" s="218"/>
      <c r="W133" s="218"/>
      <c r="X133" s="218"/>
      <c r="Y133" s="218"/>
      <c r="Z133" s="218"/>
      <c r="AA133" s="218"/>
    </row>
    <row r="134" spans="1:27" x14ac:dyDescent="0.35">
      <c r="A134" s="209" t="s">
        <v>300</v>
      </c>
      <c r="B134" s="224">
        <v>0</v>
      </c>
      <c r="C134" s="224">
        <v>0</v>
      </c>
      <c r="D134" s="224">
        <v>0</v>
      </c>
      <c r="E134" s="224">
        <v>0</v>
      </c>
      <c r="F134" s="224">
        <v>0</v>
      </c>
      <c r="G134" s="224">
        <v>0</v>
      </c>
      <c r="H134" s="224">
        <v>0</v>
      </c>
      <c r="I134" s="224">
        <v>0</v>
      </c>
      <c r="J134" s="224">
        <v>0</v>
      </c>
      <c r="K134" s="224">
        <v>0</v>
      </c>
      <c r="L134" s="224">
        <v>0</v>
      </c>
      <c r="M134" s="247">
        <v>0</v>
      </c>
      <c r="N134" s="218">
        <f t="shared" si="23"/>
        <v>0</v>
      </c>
      <c r="O134" s="218">
        <v>0</v>
      </c>
      <c r="P134" s="218">
        <v>0</v>
      </c>
      <c r="Q134" s="218">
        <v>0</v>
      </c>
      <c r="R134" s="218">
        <f t="shared" si="20"/>
        <v>0</v>
      </c>
      <c r="S134" s="218">
        <v>0</v>
      </c>
      <c r="T134" s="218">
        <v>0</v>
      </c>
      <c r="U134" s="218">
        <v>0</v>
      </c>
      <c r="V134" s="218"/>
      <c r="W134" s="218"/>
      <c r="X134" s="218"/>
      <c r="Y134" s="218"/>
      <c r="Z134" s="218"/>
      <c r="AA134" s="218"/>
    </row>
    <row r="135" spans="1:27" x14ac:dyDescent="0.35">
      <c r="A135" s="209" t="s">
        <v>299</v>
      </c>
      <c r="B135" s="224">
        <v>0</v>
      </c>
      <c r="C135" s="224">
        <v>0</v>
      </c>
      <c r="D135" s="224">
        <v>0</v>
      </c>
      <c r="E135" s="224">
        <v>0</v>
      </c>
      <c r="F135" s="224">
        <v>0</v>
      </c>
      <c r="G135" s="224">
        <v>0</v>
      </c>
      <c r="H135" s="224">
        <v>0</v>
      </c>
      <c r="I135" s="224">
        <v>0</v>
      </c>
      <c r="J135" s="224">
        <v>0</v>
      </c>
      <c r="K135" s="224">
        <v>0</v>
      </c>
      <c r="L135" s="224">
        <v>0</v>
      </c>
      <c r="M135" s="247">
        <v>0</v>
      </c>
      <c r="N135" s="218">
        <f t="shared" si="23"/>
        <v>0</v>
      </c>
      <c r="O135" s="218">
        <v>0</v>
      </c>
      <c r="P135" s="218">
        <v>0</v>
      </c>
      <c r="Q135" s="218">
        <v>0</v>
      </c>
      <c r="R135" s="218">
        <f t="shared" si="20"/>
        <v>0</v>
      </c>
      <c r="S135" s="218">
        <v>0</v>
      </c>
      <c r="T135" s="218">
        <v>0</v>
      </c>
      <c r="U135" s="218">
        <v>0</v>
      </c>
      <c r="V135" s="218"/>
      <c r="W135" s="218"/>
      <c r="X135" s="218"/>
      <c r="Y135" s="218"/>
      <c r="Z135" s="218"/>
      <c r="AA135" s="218"/>
    </row>
    <row r="136" spans="1:27" x14ac:dyDescent="0.35">
      <c r="A136" s="209" t="s">
        <v>381</v>
      </c>
      <c r="B136" s="224">
        <v>0</v>
      </c>
      <c r="C136" s="224">
        <v>0</v>
      </c>
      <c r="D136" s="224">
        <v>0</v>
      </c>
      <c r="E136" s="224">
        <v>0</v>
      </c>
      <c r="F136" s="224">
        <v>0</v>
      </c>
      <c r="G136" s="224">
        <v>0</v>
      </c>
      <c r="H136" s="224">
        <v>0</v>
      </c>
      <c r="I136" s="224">
        <v>0</v>
      </c>
      <c r="J136" s="224">
        <v>0</v>
      </c>
      <c r="K136" s="224">
        <v>0</v>
      </c>
      <c r="L136" s="224">
        <v>0</v>
      </c>
      <c r="M136" s="247">
        <v>0</v>
      </c>
      <c r="N136" s="218">
        <f t="shared" si="23"/>
        <v>0</v>
      </c>
      <c r="O136" s="218">
        <v>0</v>
      </c>
      <c r="P136" s="218">
        <v>0</v>
      </c>
      <c r="Q136" s="218">
        <v>0</v>
      </c>
      <c r="R136" s="218">
        <f t="shared" si="20"/>
        <v>0</v>
      </c>
      <c r="S136" s="218">
        <v>0</v>
      </c>
      <c r="T136" s="218">
        <v>0</v>
      </c>
      <c r="U136" s="218">
        <v>0</v>
      </c>
      <c r="V136" s="218"/>
      <c r="W136" s="218"/>
      <c r="X136" s="218"/>
      <c r="Y136" s="218"/>
      <c r="Z136" s="218"/>
      <c r="AA136" s="218"/>
    </row>
    <row r="137" spans="1:27" x14ac:dyDescent="0.35">
      <c r="A137" s="209" t="s">
        <v>298</v>
      </c>
      <c r="B137" s="224">
        <v>0</v>
      </c>
      <c r="C137" s="224">
        <v>0</v>
      </c>
      <c r="D137" s="224">
        <v>0</v>
      </c>
      <c r="E137" s="224">
        <v>0</v>
      </c>
      <c r="F137" s="224">
        <v>0</v>
      </c>
      <c r="G137" s="224">
        <v>0</v>
      </c>
      <c r="H137" s="224">
        <v>0</v>
      </c>
      <c r="I137" s="224">
        <v>0</v>
      </c>
      <c r="J137" s="224">
        <v>0</v>
      </c>
      <c r="K137" s="224">
        <v>0</v>
      </c>
      <c r="L137" s="224">
        <v>0</v>
      </c>
      <c r="M137" s="247">
        <v>0</v>
      </c>
      <c r="N137" s="218">
        <f t="shared" si="23"/>
        <v>0</v>
      </c>
      <c r="O137" s="218">
        <v>0</v>
      </c>
      <c r="P137" s="218">
        <v>0</v>
      </c>
      <c r="Q137" s="218">
        <v>0</v>
      </c>
      <c r="R137" s="218">
        <f t="shared" si="20"/>
        <v>0</v>
      </c>
      <c r="S137" s="218">
        <v>0</v>
      </c>
      <c r="T137" s="218">
        <v>0</v>
      </c>
      <c r="U137" s="218">
        <v>0</v>
      </c>
      <c r="V137" s="218"/>
      <c r="W137" s="218"/>
      <c r="X137" s="218"/>
      <c r="Y137" s="218"/>
      <c r="Z137" s="218"/>
      <c r="AA137" s="218"/>
    </row>
    <row r="138" spans="1:27" x14ac:dyDescent="0.35">
      <c r="A138" s="209" t="s">
        <v>297</v>
      </c>
      <c r="B138" s="224">
        <v>0</v>
      </c>
      <c r="C138" s="224">
        <v>0</v>
      </c>
      <c r="D138" s="224">
        <v>0</v>
      </c>
      <c r="E138" s="224">
        <v>0</v>
      </c>
      <c r="F138" s="224">
        <v>0</v>
      </c>
      <c r="G138" s="224">
        <v>0</v>
      </c>
      <c r="H138" s="224">
        <v>0</v>
      </c>
      <c r="I138" s="224">
        <v>0</v>
      </c>
      <c r="J138" s="224">
        <v>0</v>
      </c>
      <c r="K138" s="224">
        <v>0</v>
      </c>
      <c r="L138" s="224">
        <v>0</v>
      </c>
      <c r="M138" s="247">
        <v>0</v>
      </c>
      <c r="N138" s="218">
        <f t="shared" si="23"/>
        <v>0</v>
      </c>
      <c r="O138" s="218">
        <v>0</v>
      </c>
      <c r="P138" s="218">
        <v>0</v>
      </c>
      <c r="Q138" s="218">
        <v>0</v>
      </c>
      <c r="R138" s="218">
        <f t="shared" si="20"/>
        <v>0</v>
      </c>
      <c r="S138" s="218">
        <v>0</v>
      </c>
      <c r="T138" s="218">
        <v>0</v>
      </c>
      <c r="U138" s="218">
        <v>0</v>
      </c>
      <c r="V138" s="218"/>
      <c r="W138" s="218"/>
      <c r="X138" s="218"/>
      <c r="Y138" s="218"/>
      <c r="Z138" s="218"/>
      <c r="AA138" s="218"/>
    </row>
    <row r="139" spans="1:27" x14ac:dyDescent="0.35">
      <c r="A139" s="209" t="s">
        <v>296</v>
      </c>
      <c r="B139" s="224">
        <v>341.09</v>
      </c>
      <c r="C139" s="224">
        <v>0</v>
      </c>
      <c r="D139" s="224">
        <v>0</v>
      </c>
      <c r="E139" s="224">
        <v>0</v>
      </c>
      <c r="F139" s="224">
        <v>0</v>
      </c>
      <c r="G139" s="224">
        <v>0</v>
      </c>
      <c r="H139" s="224">
        <v>0</v>
      </c>
      <c r="I139" s="224">
        <v>0</v>
      </c>
      <c r="J139" s="224">
        <v>0</v>
      </c>
      <c r="K139" s="224">
        <v>0</v>
      </c>
      <c r="L139" s="224">
        <v>0</v>
      </c>
      <c r="M139" s="247">
        <v>341.09</v>
      </c>
      <c r="N139" s="218">
        <f t="shared" si="23"/>
        <v>0</v>
      </c>
      <c r="O139" s="218">
        <v>0</v>
      </c>
      <c r="P139" s="218">
        <v>0</v>
      </c>
      <c r="Q139" s="218">
        <f>B139</f>
        <v>341.09</v>
      </c>
      <c r="R139" s="218">
        <f t="shared" si="20"/>
        <v>0</v>
      </c>
      <c r="S139" s="218">
        <v>0</v>
      </c>
      <c r="T139" s="218">
        <v>0</v>
      </c>
      <c r="U139" s="218">
        <f>M139</f>
        <v>341.09</v>
      </c>
      <c r="V139" s="218"/>
      <c r="W139" s="218"/>
      <c r="X139" s="218"/>
      <c r="Y139" s="218"/>
      <c r="Z139" s="218"/>
      <c r="AA139" s="218"/>
    </row>
    <row r="140" spans="1:27" x14ac:dyDescent="0.35">
      <c r="A140" s="209" t="s">
        <v>295</v>
      </c>
      <c r="B140" s="224">
        <v>539.54</v>
      </c>
      <c r="C140" s="224">
        <v>0</v>
      </c>
      <c r="D140" s="224">
        <v>0</v>
      </c>
      <c r="E140" s="224">
        <v>0</v>
      </c>
      <c r="F140" s="224">
        <v>0</v>
      </c>
      <c r="G140" s="224">
        <v>0</v>
      </c>
      <c r="H140" s="224">
        <v>0</v>
      </c>
      <c r="I140" s="224">
        <v>0</v>
      </c>
      <c r="J140" s="224">
        <v>0</v>
      </c>
      <c r="K140" s="224">
        <v>0</v>
      </c>
      <c r="L140" s="224">
        <v>0</v>
      </c>
      <c r="M140" s="247">
        <v>539.54</v>
      </c>
      <c r="N140" s="218">
        <f t="shared" si="23"/>
        <v>0</v>
      </c>
      <c r="O140" s="218">
        <v>0</v>
      </c>
      <c r="P140" s="218">
        <v>0</v>
      </c>
      <c r="Q140" s="218">
        <f>B140</f>
        <v>539.54</v>
      </c>
      <c r="R140" s="218">
        <f t="shared" si="20"/>
        <v>0</v>
      </c>
      <c r="S140" s="218">
        <v>0</v>
      </c>
      <c r="T140" s="218">
        <v>0</v>
      </c>
      <c r="U140" s="218">
        <f>M140</f>
        <v>539.54</v>
      </c>
      <c r="V140" s="218"/>
      <c r="W140" s="218"/>
      <c r="X140" s="218"/>
      <c r="Y140" s="218"/>
      <c r="Z140" s="218"/>
      <c r="AA140" s="218"/>
    </row>
    <row r="141" spans="1:27" x14ac:dyDescent="0.35">
      <c r="A141" s="209" t="s">
        <v>294</v>
      </c>
      <c r="B141" s="224">
        <v>0</v>
      </c>
      <c r="C141" s="224">
        <v>0</v>
      </c>
      <c r="D141" s="224">
        <v>0</v>
      </c>
      <c r="E141" s="224">
        <v>0</v>
      </c>
      <c r="F141" s="224">
        <v>0</v>
      </c>
      <c r="G141" s="224">
        <v>0</v>
      </c>
      <c r="H141" s="224">
        <v>0</v>
      </c>
      <c r="I141" s="224">
        <v>0</v>
      </c>
      <c r="J141" s="224">
        <v>0</v>
      </c>
      <c r="K141" s="224">
        <v>0</v>
      </c>
      <c r="L141" s="224">
        <v>0</v>
      </c>
      <c r="M141" s="247">
        <v>0</v>
      </c>
      <c r="N141" s="218">
        <f t="shared" si="23"/>
        <v>0</v>
      </c>
      <c r="O141" s="218">
        <v>0</v>
      </c>
      <c r="P141" s="218">
        <v>0</v>
      </c>
      <c r="Q141" s="218">
        <v>0</v>
      </c>
      <c r="R141" s="218">
        <f t="shared" si="20"/>
        <v>0</v>
      </c>
      <c r="S141" s="218">
        <v>0</v>
      </c>
      <c r="T141" s="218">
        <v>0</v>
      </c>
      <c r="U141" s="218">
        <v>0</v>
      </c>
      <c r="V141" s="218"/>
      <c r="W141" s="218"/>
      <c r="X141" s="218"/>
      <c r="Y141" s="218"/>
      <c r="Z141" s="218"/>
      <c r="AA141" s="218"/>
    </row>
    <row r="142" spans="1:27" x14ac:dyDescent="0.35">
      <c r="A142" s="209" t="s">
        <v>293</v>
      </c>
      <c r="B142" s="224">
        <v>0</v>
      </c>
      <c r="C142" s="224">
        <v>0</v>
      </c>
      <c r="D142" s="224">
        <v>0</v>
      </c>
      <c r="E142" s="224">
        <v>0</v>
      </c>
      <c r="F142" s="224">
        <v>0</v>
      </c>
      <c r="G142" s="224">
        <v>0</v>
      </c>
      <c r="H142" s="224">
        <v>0</v>
      </c>
      <c r="I142" s="224">
        <v>0</v>
      </c>
      <c r="J142" s="224">
        <v>0</v>
      </c>
      <c r="K142" s="224">
        <v>0</v>
      </c>
      <c r="L142" s="224">
        <v>0</v>
      </c>
      <c r="M142" s="247">
        <v>0</v>
      </c>
      <c r="N142" s="218">
        <f t="shared" si="23"/>
        <v>0</v>
      </c>
      <c r="O142" s="218">
        <v>0</v>
      </c>
      <c r="P142" s="218">
        <v>0</v>
      </c>
      <c r="Q142" s="218">
        <v>0</v>
      </c>
      <c r="R142" s="218">
        <f t="shared" si="20"/>
        <v>0</v>
      </c>
      <c r="S142" s="218">
        <v>0</v>
      </c>
      <c r="T142" s="218">
        <v>0</v>
      </c>
      <c r="U142" s="218">
        <v>0</v>
      </c>
      <c r="V142" s="218"/>
      <c r="W142" s="218"/>
      <c r="X142" s="218"/>
      <c r="Y142" s="218"/>
      <c r="Z142" s="218"/>
      <c r="AA142" s="218"/>
    </row>
    <row r="143" spans="1:27" x14ac:dyDescent="0.35">
      <c r="A143" s="209" t="s">
        <v>292</v>
      </c>
      <c r="B143" s="224">
        <v>0</v>
      </c>
      <c r="C143" s="224">
        <v>0</v>
      </c>
      <c r="D143" s="224">
        <v>0</v>
      </c>
      <c r="E143" s="224">
        <v>0</v>
      </c>
      <c r="F143" s="224">
        <v>0</v>
      </c>
      <c r="G143" s="224">
        <v>0</v>
      </c>
      <c r="H143" s="224">
        <v>0</v>
      </c>
      <c r="I143" s="224">
        <v>0</v>
      </c>
      <c r="J143" s="224">
        <v>0</v>
      </c>
      <c r="K143" s="224">
        <v>0</v>
      </c>
      <c r="L143" s="224">
        <v>0</v>
      </c>
      <c r="M143" s="247">
        <v>0</v>
      </c>
      <c r="N143" s="218">
        <f t="shared" si="23"/>
        <v>0</v>
      </c>
      <c r="O143" s="218">
        <v>0</v>
      </c>
      <c r="P143" s="218">
        <v>0</v>
      </c>
      <c r="Q143" s="218">
        <v>0</v>
      </c>
      <c r="R143" s="218">
        <f t="shared" si="20"/>
        <v>0</v>
      </c>
      <c r="S143" s="218">
        <v>0</v>
      </c>
      <c r="T143" s="218">
        <v>0</v>
      </c>
      <c r="U143" s="218">
        <v>0</v>
      </c>
      <c r="V143" s="218"/>
      <c r="W143" s="218"/>
      <c r="X143" s="218"/>
      <c r="Y143" s="218"/>
      <c r="Z143" s="218"/>
      <c r="AA143" s="218"/>
    </row>
    <row r="144" spans="1:27" x14ac:dyDescent="0.35">
      <c r="A144" s="209" t="s">
        <v>291</v>
      </c>
      <c r="B144" s="224">
        <v>0</v>
      </c>
      <c r="C144" s="224">
        <v>0</v>
      </c>
      <c r="D144" s="224">
        <v>0</v>
      </c>
      <c r="E144" s="224">
        <v>0</v>
      </c>
      <c r="F144" s="224">
        <v>0</v>
      </c>
      <c r="G144" s="224">
        <v>0</v>
      </c>
      <c r="H144" s="224">
        <v>0</v>
      </c>
      <c r="I144" s="224">
        <v>0</v>
      </c>
      <c r="J144" s="224">
        <v>0</v>
      </c>
      <c r="K144" s="224">
        <v>0</v>
      </c>
      <c r="L144" s="224">
        <v>0</v>
      </c>
      <c r="M144" s="247">
        <v>0</v>
      </c>
      <c r="N144" s="218">
        <f t="shared" si="23"/>
        <v>0</v>
      </c>
      <c r="O144" s="218">
        <v>0</v>
      </c>
      <c r="P144" s="218">
        <v>0</v>
      </c>
      <c r="Q144" s="218">
        <v>0</v>
      </c>
      <c r="R144" s="218">
        <f t="shared" si="20"/>
        <v>0</v>
      </c>
      <c r="S144" s="218">
        <v>0</v>
      </c>
      <c r="T144" s="218">
        <v>0</v>
      </c>
      <c r="U144" s="218">
        <v>0</v>
      </c>
      <c r="V144" s="218"/>
      <c r="W144" s="218"/>
      <c r="X144" s="218"/>
      <c r="Y144" s="218"/>
      <c r="Z144" s="218"/>
      <c r="AA144" s="218"/>
    </row>
    <row r="145" spans="1:27" x14ac:dyDescent="0.35">
      <c r="A145" s="209" t="s">
        <v>290</v>
      </c>
      <c r="B145" s="224">
        <v>0</v>
      </c>
      <c r="C145" s="224">
        <v>0</v>
      </c>
      <c r="D145" s="224">
        <v>0</v>
      </c>
      <c r="E145" s="224">
        <v>0</v>
      </c>
      <c r="F145" s="224">
        <v>0</v>
      </c>
      <c r="G145" s="224">
        <v>0</v>
      </c>
      <c r="H145" s="224">
        <v>0</v>
      </c>
      <c r="I145" s="224">
        <v>0</v>
      </c>
      <c r="J145" s="224">
        <v>0</v>
      </c>
      <c r="K145" s="224">
        <v>0</v>
      </c>
      <c r="L145" s="224">
        <v>0</v>
      </c>
      <c r="M145" s="247">
        <v>0</v>
      </c>
      <c r="N145" s="218">
        <f t="shared" si="23"/>
        <v>0</v>
      </c>
      <c r="O145" s="218">
        <v>0</v>
      </c>
      <c r="P145" s="218">
        <v>0</v>
      </c>
      <c r="Q145" s="218">
        <v>0</v>
      </c>
      <c r="R145" s="218">
        <f t="shared" si="20"/>
        <v>0</v>
      </c>
      <c r="S145" s="218">
        <v>0</v>
      </c>
      <c r="T145" s="218">
        <v>0</v>
      </c>
      <c r="U145" s="218">
        <v>0</v>
      </c>
      <c r="V145" s="218"/>
      <c r="W145" s="218"/>
      <c r="X145" s="218"/>
      <c r="Y145" s="218"/>
      <c r="Z145" s="218"/>
      <c r="AA145" s="218"/>
    </row>
    <row r="146" spans="1:27" x14ac:dyDescent="0.35">
      <c r="A146" s="209" t="s">
        <v>289</v>
      </c>
      <c r="B146" s="224">
        <v>16717.43</v>
      </c>
      <c r="C146" s="224">
        <v>0</v>
      </c>
      <c r="D146" s="224">
        <v>0</v>
      </c>
      <c r="E146" s="224">
        <v>0</v>
      </c>
      <c r="F146" s="224">
        <v>0</v>
      </c>
      <c r="G146" s="224">
        <v>0</v>
      </c>
      <c r="H146" s="224">
        <v>0</v>
      </c>
      <c r="I146" s="224">
        <v>0</v>
      </c>
      <c r="J146" s="224">
        <v>0</v>
      </c>
      <c r="K146" s="224">
        <v>0</v>
      </c>
      <c r="L146" s="224">
        <v>0</v>
      </c>
      <c r="M146" s="247">
        <v>16717.43</v>
      </c>
      <c r="N146" s="218">
        <f t="shared" si="23"/>
        <v>0</v>
      </c>
      <c r="O146" s="218">
        <v>0</v>
      </c>
      <c r="P146" s="218">
        <v>0</v>
      </c>
      <c r="Q146" s="218">
        <f>B146</f>
        <v>16717.43</v>
      </c>
      <c r="R146" s="218">
        <f t="shared" si="20"/>
        <v>0</v>
      </c>
      <c r="S146" s="218">
        <v>0</v>
      </c>
      <c r="T146" s="218">
        <v>0</v>
      </c>
      <c r="U146" s="218">
        <f>M146</f>
        <v>16717.43</v>
      </c>
      <c r="V146" s="218"/>
      <c r="W146" s="218"/>
      <c r="X146" s="218"/>
      <c r="Y146" s="218"/>
      <c r="Z146" s="218"/>
      <c r="AA146" s="218"/>
    </row>
    <row r="147" spans="1:27" x14ac:dyDescent="0.35">
      <c r="A147" s="209" t="s">
        <v>288</v>
      </c>
      <c r="B147" s="224">
        <v>14187</v>
      </c>
      <c r="C147" s="224">
        <v>0</v>
      </c>
      <c r="D147" s="224">
        <v>0</v>
      </c>
      <c r="E147" s="224">
        <v>0</v>
      </c>
      <c r="F147" s="224">
        <v>0</v>
      </c>
      <c r="G147" s="224">
        <v>0</v>
      </c>
      <c r="H147" s="224">
        <v>0</v>
      </c>
      <c r="I147" s="224">
        <v>0</v>
      </c>
      <c r="J147" s="224">
        <v>0</v>
      </c>
      <c r="K147" s="224">
        <v>0</v>
      </c>
      <c r="L147" s="224">
        <v>0</v>
      </c>
      <c r="M147" s="247">
        <v>14187</v>
      </c>
      <c r="N147" s="218">
        <f t="shared" si="23"/>
        <v>0</v>
      </c>
      <c r="O147" s="218">
        <v>0</v>
      </c>
      <c r="P147" s="218">
        <v>0</v>
      </c>
      <c r="Q147" s="218">
        <f>B147</f>
        <v>14187</v>
      </c>
      <c r="R147" s="218">
        <f t="shared" si="20"/>
        <v>0</v>
      </c>
      <c r="S147" s="218">
        <v>0</v>
      </c>
      <c r="T147" s="218">
        <v>0</v>
      </c>
      <c r="U147" s="218">
        <f>M147</f>
        <v>14187</v>
      </c>
      <c r="V147" s="218"/>
      <c r="W147" s="218"/>
      <c r="X147" s="218"/>
      <c r="Y147" s="218"/>
      <c r="Z147" s="218"/>
      <c r="AA147" s="218"/>
    </row>
    <row r="148" spans="1:27" x14ac:dyDescent="0.35">
      <c r="A148" s="209" t="s">
        <v>487</v>
      </c>
      <c r="B148" s="224">
        <v>4598343.5</v>
      </c>
      <c r="C148" s="224">
        <v>0</v>
      </c>
      <c r="D148" s="224">
        <v>0</v>
      </c>
      <c r="E148" s="224">
        <v>0</v>
      </c>
      <c r="F148" s="224">
        <v>0</v>
      </c>
      <c r="G148" s="224">
        <v>0</v>
      </c>
      <c r="H148" s="224">
        <v>0</v>
      </c>
      <c r="I148" s="224">
        <v>0</v>
      </c>
      <c r="J148" s="224">
        <v>0</v>
      </c>
      <c r="K148" s="224">
        <v>0</v>
      </c>
      <c r="L148" s="224">
        <v>0</v>
      </c>
      <c r="M148" s="247">
        <v>4598343.5</v>
      </c>
      <c r="N148" s="218">
        <f t="shared" si="23"/>
        <v>0</v>
      </c>
      <c r="O148" s="218">
        <v>0</v>
      </c>
      <c r="P148" s="218">
        <v>0</v>
      </c>
      <c r="Q148" s="218">
        <f>B148</f>
        <v>4598343.5</v>
      </c>
      <c r="R148" s="218">
        <f t="shared" si="20"/>
        <v>0</v>
      </c>
      <c r="S148" s="218">
        <v>0</v>
      </c>
      <c r="T148" s="218">
        <v>0</v>
      </c>
      <c r="U148" s="218">
        <f>M148</f>
        <v>4598343.5</v>
      </c>
      <c r="V148" s="218"/>
      <c r="W148" s="218"/>
      <c r="X148" s="218"/>
      <c r="Y148" s="218"/>
      <c r="Z148" s="218"/>
      <c r="AA148" s="218"/>
    </row>
    <row r="149" spans="1:27" x14ac:dyDescent="0.35">
      <c r="A149" s="210" t="s">
        <v>431</v>
      </c>
      <c r="B149" s="225">
        <f>13984977.84-3000000</f>
        <v>10984977.84</v>
      </c>
      <c r="C149" s="225">
        <v>31000</v>
      </c>
      <c r="D149" s="225">
        <v>458633.6</v>
      </c>
      <c r="E149" s="225">
        <v>1757057.74</v>
      </c>
      <c r="F149" s="225">
        <v>7994646.1100000003</v>
      </c>
      <c r="G149" s="225">
        <v>0</v>
      </c>
      <c r="H149" s="225">
        <v>0</v>
      </c>
      <c r="I149" s="225">
        <v>0</v>
      </c>
      <c r="J149" s="225">
        <v>56687.91</v>
      </c>
      <c r="K149" s="225">
        <v>0</v>
      </c>
      <c r="L149" s="225">
        <v>0</v>
      </c>
      <c r="M149" s="249">
        <v>21283003.199999999</v>
      </c>
      <c r="N149" s="218"/>
      <c r="O149" s="218"/>
      <c r="P149" s="218"/>
      <c r="Q149" s="218"/>
      <c r="R149" s="218"/>
      <c r="S149" s="218"/>
      <c r="T149" s="218"/>
      <c r="U149" s="218"/>
      <c r="V149" s="218"/>
      <c r="W149" s="218"/>
      <c r="X149" s="218"/>
      <c r="Y149" s="218"/>
      <c r="Z149" s="218"/>
      <c r="AA149" s="218"/>
    </row>
    <row r="150" spans="1:27" x14ac:dyDescent="0.35">
      <c r="A150" s="209" t="s">
        <v>321</v>
      </c>
      <c r="B150" s="224">
        <v>-1132662.6499999999</v>
      </c>
      <c r="C150" s="224">
        <v>0</v>
      </c>
      <c r="D150" s="224">
        <v>-308625.75</v>
      </c>
      <c r="E150" s="224">
        <v>-1972.75</v>
      </c>
      <c r="F150" s="224">
        <v>-8847.18</v>
      </c>
      <c r="G150" s="224">
        <v>0</v>
      </c>
      <c r="H150" s="224">
        <v>0</v>
      </c>
      <c r="I150" s="224">
        <v>0</v>
      </c>
      <c r="J150" s="224">
        <v>-974.56</v>
      </c>
      <c r="K150" s="224">
        <v>0</v>
      </c>
      <c r="L150" s="224">
        <v>0</v>
      </c>
      <c r="M150" s="247">
        <v>-1453082.89</v>
      </c>
      <c r="N150" s="218">
        <f>SUM(O150:Q150)-B150</f>
        <v>0</v>
      </c>
      <c r="O150" s="218">
        <v>0</v>
      </c>
      <c r="P150" s="218">
        <v>0</v>
      </c>
      <c r="Q150" s="218">
        <f>B150</f>
        <v>-1132662.6499999999</v>
      </c>
      <c r="R150" s="218">
        <f>SUM(S150:U150)-M150</f>
        <v>0</v>
      </c>
      <c r="S150" s="218">
        <v>0</v>
      </c>
      <c r="T150" s="218">
        <v>0</v>
      </c>
      <c r="U150" s="218">
        <f>M150</f>
        <v>-1453082.89</v>
      </c>
      <c r="V150" s="218"/>
      <c r="W150" s="218"/>
      <c r="X150" s="218"/>
      <c r="Y150" s="218"/>
      <c r="Z150" s="218"/>
      <c r="AA150" s="218"/>
    </row>
    <row r="151" spans="1:27" x14ac:dyDescent="0.35">
      <c r="A151" s="209" t="s">
        <v>576</v>
      </c>
      <c r="B151" s="224">
        <v>-4579.6099999999997</v>
      </c>
      <c r="C151" s="224">
        <v>0</v>
      </c>
      <c r="D151" s="224">
        <v>0</v>
      </c>
      <c r="E151" s="224">
        <v>0</v>
      </c>
      <c r="F151" s="224">
        <v>0</v>
      </c>
      <c r="G151" s="224">
        <v>0</v>
      </c>
      <c r="H151" s="224">
        <v>0</v>
      </c>
      <c r="I151" s="224">
        <v>0</v>
      </c>
      <c r="J151" s="224">
        <v>0</v>
      </c>
      <c r="K151" s="224">
        <v>0</v>
      </c>
      <c r="L151" s="224">
        <v>0</v>
      </c>
      <c r="M151" s="247">
        <v>-4579.6099999999997</v>
      </c>
      <c r="N151" s="218">
        <f>SUM(O151:Q151)-B151</f>
        <v>0</v>
      </c>
      <c r="O151" s="218">
        <v>0</v>
      </c>
      <c r="P151" s="218">
        <v>0</v>
      </c>
      <c r="Q151" s="218">
        <f>B151</f>
        <v>-4579.6099999999997</v>
      </c>
      <c r="R151" s="218">
        <f>SUM(S151:U151)-M151</f>
        <v>0</v>
      </c>
      <c r="S151" s="218">
        <v>0</v>
      </c>
      <c r="T151" s="218">
        <v>0</v>
      </c>
      <c r="U151" s="218">
        <f>M151</f>
        <v>-4579.6099999999997</v>
      </c>
      <c r="V151" s="218"/>
      <c r="W151" s="218"/>
      <c r="X151" s="218"/>
      <c r="Y151" s="218"/>
      <c r="Z151" s="218"/>
      <c r="AA151" s="218"/>
    </row>
    <row r="152" spans="1:27" x14ac:dyDescent="0.35">
      <c r="A152" s="209" t="s">
        <v>312</v>
      </c>
      <c r="B152" s="224">
        <v>-60821.53</v>
      </c>
      <c r="C152" s="224">
        <v>0</v>
      </c>
      <c r="D152" s="224">
        <v>0</v>
      </c>
      <c r="E152" s="224">
        <v>0</v>
      </c>
      <c r="F152" s="224">
        <v>0</v>
      </c>
      <c r="G152" s="224">
        <v>0</v>
      </c>
      <c r="H152" s="224">
        <v>0</v>
      </c>
      <c r="I152" s="224">
        <v>0</v>
      </c>
      <c r="J152" s="224">
        <v>0</v>
      </c>
      <c r="K152" s="224">
        <v>0</v>
      </c>
      <c r="L152" s="224">
        <v>0</v>
      </c>
      <c r="M152" s="247">
        <v>-60821.53</v>
      </c>
      <c r="N152" s="218">
        <f>SUM(O152:Q152)-B152</f>
        <v>0</v>
      </c>
      <c r="O152" s="218">
        <v>0</v>
      </c>
      <c r="P152" s="218">
        <v>0</v>
      </c>
      <c r="Q152" s="218">
        <f>B152</f>
        <v>-60821.53</v>
      </c>
      <c r="R152" s="218">
        <f>SUM(S152:U152)-M152</f>
        <v>0</v>
      </c>
      <c r="S152" s="218">
        <v>0</v>
      </c>
      <c r="T152" s="218">
        <v>0</v>
      </c>
      <c r="U152" s="218">
        <f>M152</f>
        <v>-60821.53</v>
      </c>
      <c r="V152" s="218"/>
      <c r="W152" s="218"/>
      <c r="X152" s="218"/>
      <c r="Y152" s="218"/>
      <c r="Z152" s="218"/>
      <c r="AA152" s="218"/>
    </row>
    <row r="153" spans="1:27" x14ac:dyDescent="0.35">
      <c r="A153" s="209" t="s">
        <v>269</v>
      </c>
      <c r="B153" s="224">
        <v>0</v>
      </c>
      <c r="C153" s="224">
        <v>0</v>
      </c>
      <c r="D153" s="224">
        <v>0</v>
      </c>
      <c r="E153" s="224">
        <v>0</v>
      </c>
      <c r="F153" s="224">
        <v>0</v>
      </c>
      <c r="G153" s="224">
        <v>0</v>
      </c>
      <c r="H153" s="224">
        <v>0</v>
      </c>
      <c r="I153" s="224">
        <v>0</v>
      </c>
      <c r="J153" s="224">
        <v>0</v>
      </c>
      <c r="K153" s="224">
        <v>-65</v>
      </c>
      <c r="L153" s="224">
        <v>0</v>
      </c>
      <c r="M153" s="247">
        <v>-65</v>
      </c>
      <c r="N153" s="218">
        <f>SUM(O153:Q153)-B153</f>
        <v>0</v>
      </c>
      <c r="O153" s="218">
        <v>0</v>
      </c>
      <c r="P153" s="218">
        <v>0</v>
      </c>
      <c r="Q153" s="218">
        <f>B153</f>
        <v>0</v>
      </c>
      <c r="R153" s="218">
        <f>SUM(S153:U153)-M153</f>
        <v>0</v>
      </c>
      <c r="S153" s="218">
        <v>0</v>
      </c>
      <c r="T153" s="218">
        <v>0</v>
      </c>
      <c r="U153" s="218">
        <f>M153</f>
        <v>-65</v>
      </c>
      <c r="V153" s="218"/>
      <c r="W153" s="218"/>
      <c r="X153" s="218"/>
      <c r="Y153" s="218"/>
      <c r="Z153" s="218"/>
      <c r="AA153" s="218"/>
    </row>
    <row r="154" spans="1:27" x14ac:dyDescent="0.35">
      <c r="A154" s="210" t="s">
        <v>465</v>
      </c>
      <c r="B154" s="225">
        <v>-1198063.79</v>
      </c>
      <c r="C154" s="225">
        <v>0</v>
      </c>
      <c r="D154" s="225">
        <v>-308625.75</v>
      </c>
      <c r="E154" s="225">
        <v>-1972.75</v>
      </c>
      <c r="F154" s="225">
        <v>-8847.18</v>
      </c>
      <c r="G154" s="225">
        <v>0</v>
      </c>
      <c r="H154" s="225">
        <v>0</v>
      </c>
      <c r="I154" s="225">
        <v>0</v>
      </c>
      <c r="J154" s="225">
        <v>-974.56</v>
      </c>
      <c r="K154" s="225">
        <v>-65</v>
      </c>
      <c r="L154" s="225">
        <v>0</v>
      </c>
      <c r="M154" s="249">
        <v>-1518549.03</v>
      </c>
      <c r="N154" s="218"/>
      <c r="O154" s="218"/>
      <c r="P154" s="218"/>
      <c r="Q154" s="218"/>
      <c r="R154" s="218"/>
      <c r="S154" s="218"/>
      <c r="T154" s="218"/>
      <c r="U154" s="218"/>
      <c r="V154" s="218"/>
      <c r="W154" s="218"/>
      <c r="X154" s="218"/>
      <c r="Y154" s="218"/>
      <c r="Z154" s="218"/>
      <c r="AA154" s="218"/>
    </row>
    <row r="155" spans="1:27" x14ac:dyDescent="0.35">
      <c r="A155" s="209" t="s">
        <v>577</v>
      </c>
      <c r="B155" s="224">
        <v>7581.99</v>
      </c>
      <c r="C155" s="224">
        <v>0</v>
      </c>
      <c r="D155" s="224">
        <v>28353.439999999999</v>
      </c>
      <c r="E155" s="224">
        <v>1349.86</v>
      </c>
      <c r="F155" s="224">
        <v>0</v>
      </c>
      <c r="G155" s="224">
        <v>0</v>
      </c>
      <c r="H155" s="224">
        <v>0</v>
      </c>
      <c r="I155" s="224">
        <v>0</v>
      </c>
      <c r="J155" s="224">
        <v>20</v>
      </c>
      <c r="K155" s="224">
        <v>0</v>
      </c>
      <c r="L155" s="224">
        <v>0</v>
      </c>
      <c r="M155" s="247">
        <v>37305.29</v>
      </c>
      <c r="N155" s="218">
        <f t="shared" ref="N155:N170" si="24">SUM(O155:Q155)-B155</f>
        <v>0</v>
      </c>
      <c r="O155" s="218">
        <v>0</v>
      </c>
      <c r="P155" s="218">
        <v>0</v>
      </c>
      <c r="Q155" s="218">
        <f t="shared" ref="Q155:Q167" si="25">B155</f>
        <v>7581.99</v>
      </c>
      <c r="R155" s="218">
        <f t="shared" ref="R155:R170" si="26">SUM(S155:U155)-M155</f>
        <v>0</v>
      </c>
      <c r="S155" s="218">
        <v>0</v>
      </c>
      <c r="T155" s="218">
        <v>0</v>
      </c>
      <c r="U155" s="218">
        <f t="shared" ref="U155:U168" si="27">M155</f>
        <v>37305.29</v>
      </c>
      <c r="V155" s="218"/>
      <c r="W155" s="218"/>
      <c r="X155" s="218"/>
      <c r="Y155" s="218"/>
      <c r="Z155" s="218"/>
      <c r="AA155" s="218"/>
    </row>
    <row r="156" spans="1:27" x14ac:dyDescent="0.35">
      <c r="A156" s="209" t="s">
        <v>283</v>
      </c>
      <c r="B156" s="224">
        <v>0</v>
      </c>
      <c r="C156" s="224">
        <v>0</v>
      </c>
      <c r="D156" s="224">
        <v>0</v>
      </c>
      <c r="E156" s="224">
        <v>0</v>
      </c>
      <c r="F156" s="224">
        <v>0</v>
      </c>
      <c r="G156" s="224">
        <v>0</v>
      </c>
      <c r="H156" s="224">
        <v>0</v>
      </c>
      <c r="I156" s="224">
        <v>0</v>
      </c>
      <c r="J156" s="224">
        <v>0</v>
      </c>
      <c r="K156" s="224">
        <v>0</v>
      </c>
      <c r="L156" s="224">
        <v>0</v>
      </c>
      <c r="M156" s="247">
        <v>0</v>
      </c>
      <c r="N156" s="218">
        <f t="shared" si="24"/>
        <v>0</v>
      </c>
      <c r="O156" s="218">
        <v>0</v>
      </c>
      <c r="P156" s="218">
        <v>0</v>
      </c>
      <c r="Q156" s="218">
        <f t="shared" si="25"/>
        <v>0</v>
      </c>
      <c r="R156" s="218">
        <f t="shared" si="26"/>
        <v>0</v>
      </c>
      <c r="S156" s="218">
        <v>0</v>
      </c>
      <c r="T156" s="218">
        <v>0</v>
      </c>
      <c r="U156" s="218">
        <f t="shared" si="27"/>
        <v>0</v>
      </c>
      <c r="V156" s="218"/>
      <c r="W156" s="218"/>
      <c r="X156" s="218"/>
      <c r="Y156" s="218"/>
      <c r="Z156" s="218"/>
      <c r="AA156" s="218"/>
    </row>
    <row r="157" spans="1:27" x14ac:dyDescent="0.35">
      <c r="A157" s="209" t="s">
        <v>282</v>
      </c>
      <c r="B157" s="224">
        <v>0</v>
      </c>
      <c r="C157" s="224">
        <v>0</v>
      </c>
      <c r="D157" s="224">
        <v>0</v>
      </c>
      <c r="E157" s="224">
        <v>0</v>
      </c>
      <c r="F157" s="224">
        <v>0</v>
      </c>
      <c r="G157" s="224">
        <v>0</v>
      </c>
      <c r="H157" s="224">
        <v>0</v>
      </c>
      <c r="I157" s="224">
        <v>0</v>
      </c>
      <c r="J157" s="224">
        <v>0</v>
      </c>
      <c r="K157" s="224">
        <v>0</v>
      </c>
      <c r="L157" s="224">
        <v>0</v>
      </c>
      <c r="M157" s="247">
        <v>0</v>
      </c>
      <c r="N157" s="218">
        <f t="shared" si="24"/>
        <v>0</v>
      </c>
      <c r="O157" s="218">
        <v>0</v>
      </c>
      <c r="P157" s="218">
        <v>0</v>
      </c>
      <c r="Q157" s="218">
        <f t="shared" si="25"/>
        <v>0</v>
      </c>
      <c r="R157" s="218">
        <f t="shared" si="26"/>
        <v>0</v>
      </c>
      <c r="S157" s="218">
        <v>0</v>
      </c>
      <c r="T157" s="218">
        <v>0</v>
      </c>
      <c r="U157" s="218">
        <f t="shared" si="27"/>
        <v>0</v>
      </c>
      <c r="V157" s="218"/>
      <c r="W157" s="218"/>
      <c r="X157" s="218"/>
      <c r="Y157" s="218"/>
      <c r="Z157" s="218"/>
      <c r="AA157" s="218"/>
    </row>
    <row r="158" spans="1:27" x14ac:dyDescent="0.35">
      <c r="A158" s="209" t="s">
        <v>281</v>
      </c>
      <c r="B158" s="224">
        <v>0</v>
      </c>
      <c r="C158" s="224">
        <v>0</v>
      </c>
      <c r="D158" s="224">
        <v>0</v>
      </c>
      <c r="E158" s="224">
        <v>0</v>
      </c>
      <c r="F158" s="224">
        <v>0</v>
      </c>
      <c r="G158" s="224">
        <v>0</v>
      </c>
      <c r="H158" s="224">
        <v>0</v>
      </c>
      <c r="I158" s="224">
        <v>0</v>
      </c>
      <c r="J158" s="224">
        <v>0</v>
      </c>
      <c r="K158" s="224">
        <v>0</v>
      </c>
      <c r="L158" s="224">
        <v>0</v>
      </c>
      <c r="M158" s="247">
        <v>0</v>
      </c>
      <c r="N158" s="218">
        <f t="shared" si="24"/>
        <v>0</v>
      </c>
      <c r="O158" s="218">
        <v>0</v>
      </c>
      <c r="P158" s="218">
        <v>0</v>
      </c>
      <c r="Q158" s="218">
        <f t="shared" si="25"/>
        <v>0</v>
      </c>
      <c r="R158" s="218">
        <f t="shared" si="26"/>
        <v>0</v>
      </c>
      <c r="S158" s="218">
        <v>0</v>
      </c>
      <c r="T158" s="218">
        <v>0</v>
      </c>
      <c r="U158" s="218">
        <f t="shared" si="27"/>
        <v>0</v>
      </c>
      <c r="V158" s="218"/>
      <c r="W158" s="218"/>
      <c r="X158" s="218"/>
      <c r="Y158" s="218"/>
      <c r="Z158" s="218"/>
      <c r="AA158" s="218"/>
    </row>
    <row r="159" spans="1:27" x14ac:dyDescent="0.35">
      <c r="A159" s="209" t="s">
        <v>280</v>
      </c>
      <c r="B159" s="224">
        <v>0</v>
      </c>
      <c r="C159" s="224">
        <v>0</v>
      </c>
      <c r="D159" s="224">
        <v>0</v>
      </c>
      <c r="E159" s="224">
        <v>0</v>
      </c>
      <c r="F159" s="224">
        <v>0</v>
      </c>
      <c r="G159" s="224">
        <v>0</v>
      </c>
      <c r="H159" s="224">
        <v>0</v>
      </c>
      <c r="I159" s="224">
        <v>0</v>
      </c>
      <c r="J159" s="224">
        <v>0</v>
      </c>
      <c r="K159" s="224">
        <v>0</v>
      </c>
      <c r="L159" s="224">
        <v>0</v>
      </c>
      <c r="M159" s="247">
        <v>0</v>
      </c>
      <c r="N159" s="218">
        <f t="shared" si="24"/>
        <v>0</v>
      </c>
      <c r="O159" s="218">
        <v>0</v>
      </c>
      <c r="P159" s="218">
        <v>0</v>
      </c>
      <c r="Q159" s="218">
        <f t="shared" si="25"/>
        <v>0</v>
      </c>
      <c r="R159" s="218">
        <f t="shared" si="26"/>
        <v>0</v>
      </c>
      <c r="S159" s="218">
        <v>0</v>
      </c>
      <c r="T159" s="218">
        <v>0</v>
      </c>
      <c r="U159" s="218">
        <f t="shared" si="27"/>
        <v>0</v>
      </c>
      <c r="V159" s="218"/>
      <c r="W159" s="218"/>
      <c r="X159" s="218"/>
      <c r="Y159" s="218"/>
      <c r="Z159" s="218"/>
      <c r="AA159" s="218"/>
    </row>
    <row r="160" spans="1:27" x14ac:dyDescent="0.35">
      <c r="A160" s="209" t="s">
        <v>279</v>
      </c>
      <c r="B160" s="224">
        <v>0</v>
      </c>
      <c r="C160" s="224">
        <v>0</v>
      </c>
      <c r="D160" s="224">
        <v>0</v>
      </c>
      <c r="E160" s="224">
        <v>0</v>
      </c>
      <c r="F160" s="224">
        <v>0</v>
      </c>
      <c r="G160" s="224">
        <v>0</v>
      </c>
      <c r="H160" s="224">
        <v>0</v>
      </c>
      <c r="I160" s="224">
        <v>0</v>
      </c>
      <c r="J160" s="224">
        <v>0</v>
      </c>
      <c r="K160" s="224">
        <v>0</v>
      </c>
      <c r="L160" s="224">
        <v>0</v>
      </c>
      <c r="M160" s="247">
        <v>0</v>
      </c>
      <c r="N160" s="218">
        <f t="shared" si="24"/>
        <v>0</v>
      </c>
      <c r="O160" s="218">
        <v>0</v>
      </c>
      <c r="P160" s="218">
        <v>0</v>
      </c>
      <c r="Q160" s="218">
        <f t="shared" si="25"/>
        <v>0</v>
      </c>
      <c r="R160" s="218">
        <f t="shared" si="26"/>
        <v>0</v>
      </c>
      <c r="S160" s="218">
        <v>0</v>
      </c>
      <c r="T160" s="218">
        <v>0</v>
      </c>
      <c r="U160" s="218">
        <f t="shared" si="27"/>
        <v>0</v>
      </c>
      <c r="V160" s="218"/>
      <c r="W160" s="218"/>
      <c r="X160" s="218"/>
      <c r="Y160" s="218"/>
      <c r="Z160" s="218"/>
      <c r="AA160" s="218"/>
    </row>
    <row r="161" spans="1:27" x14ac:dyDescent="0.35">
      <c r="A161" s="209" t="s">
        <v>278</v>
      </c>
      <c r="B161" s="224">
        <v>588.89</v>
      </c>
      <c r="C161" s="224">
        <v>0</v>
      </c>
      <c r="D161" s="224">
        <v>0</v>
      </c>
      <c r="E161" s="224">
        <v>0</v>
      </c>
      <c r="F161" s="224">
        <v>0</v>
      </c>
      <c r="G161" s="224">
        <v>0</v>
      </c>
      <c r="H161" s="224">
        <v>0</v>
      </c>
      <c r="I161" s="224">
        <v>0</v>
      </c>
      <c r="J161" s="224">
        <v>0</v>
      </c>
      <c r="K161" s="224">
        <v>0</v>
      </c>
      <c r="L161" s="224">
        <v>0</v>
      </c>
      <c r="M161" s="247">
        <v>588.89</v>
      </c>
      <c r="N161" s="218">
        <f t="shared" si="24"/>
        <v>0</v>
      </c>
      <c r="O161" s="218">
        <v>0</v>
      </c>
      <c r="P161" s="218">
        <v>0</v>
      </c>
      <c r="Q161" s="218">
        <f t="shared" si="25"/>
        <v>588.89</v>
      </c>
      <c r="R161" s="218">
        <f t="shared" si="26"/>
        <v>0</v>
      </c>
      <c r="S161" s="218">
        <v>0</v>
      </c>
      <c r="T161" s="218">
        <v>0</v>
      </c>
      <c r="U161" s="218">
        <f t="shared" si="27"/>
        <v>588.89</v>
      </c>
      <c r="V161" s="218"/>
      <c r="W161" s="218"/>
      <c r="X161" s="218"/>
      <c r="Y161" s="218"/>
      <c r="Z161" s="218"/>
      <c r="AA161" s="218"/>
    </row>
    <row r="162" spans="1:27" x14ac:dyDescent="0.35">
      <c r="A162" s="209" t="s">
        <v>277</v>
      </c>
      <c r="B162" s="224">
        <v>0</v>
      </c>
      <c r="C162" s="224">
        <v>0</v>
      </c>
      <c r="D162" s="224">
        <v>0</v>
      </c>
      <c r="E162" s="224">
        <v>0</v>
      </c>
      <c r="F162" s="224">
        <v>0</v>
      </c>
      <c r="G162" s="224">
        <v>0</v>
      </c>
      <c r="H162" s="224">
        <v>0</v>
      </c>
      <c r="I162" s="224">
        <v>0</v>
      </c>
      <c r="J162" s="224">
        <v>0</v>
      </c>
      <c r="K162" s="224">
        <v>0</v>
      </c>
      <c r="L162" s="224">
        <v>0</v>
      </c>
      <c r="M162" s="247">
        <v>0</v>
      </c>
      <c r="N162" s="218">
        <f t="shared" si="24"/>
        <v>0</v>
      </c>
      <c r="O162" s="218">
        <v>0</v>
      </c>
      <c r="P162" s="218">
        <v>0</v>
      </c>
      <c r="Q162" s="218">
        <f t="shared" si="25"/>
        <v>0</v>
      </c>
      <c r="R162" s="218">
        <f t="shared" si="26"/>
        <v>0</v>
      </c>
      <c r="S162" s="218">
        <v>0</v>
      </c>
      <c r="T162" s="218">
        <v>0</v>
      </c>
      <c r="U162" s="218">
        <f t="shared" si="27"/>
        <v>0</v>
      </c>
      <c r="V162" s="218"/>
      <c r="W162" s="218"/>
      <c r="X162" s="218"/>
      <c r="Y162" s="218"/>
      <c r="Z162" s="218"/>
      <c r="AA162" s="218"/>
    </row>
    <row r="163" spans="1:27" x14ac:dyDescent="0.35">
      <c r="A163" s="209" t="s">
        <v>276</v>
      </c>
      <c r="B163" s="224">
        <v>0</v>
      </c>
      <c r="C163" s="224">
        <v>0</v>
      </c>
      <c r="D163" s="224">
        <v>0</v>
      </c>
      <c r="E163" s="224">
        <v>0</v>
      </c>
      <c r="F163" s="224">
        <v>0</v>
      </c>
      <c r="G163" s="224">
        <v>0</v>
      </c>
      <c r="H163" s="224">
        <v>0</v>
      </c>
      <c r="I163" s="224">
        <v>0</v>
      </c>
      <c r="J163" s="224">
        <v>0</v>
      </c>
      <c r="K163" s="224">
        <v>0</v>
      </c>
      <c r="L163" s="224">
        <v>0</v>
      </c>
      <c r="M163" s="247">
        <v>0</v>
      </c>
      <c r="N163" s="218">
        <f t="shared" si="24"/>
        <v>0</v>
      </c>
      <c r="O163" s="218">
        <v>0</v>
      </c>
      <c r="P163" s="218">
        <v>0</v>
      </c>
      <c r="Q163" s="218">
        <f t="shared" si="25"/>
        <v>0</v>
      </c>
      <c r="R163" s="218">
        <f t="shared" si="26"/>
        <v>0</v>
      </c>
      <c r="S163" s="218">
        <v>0</v>
      </c>
      <c r="T163" s="218">
        <v>0</v>
      </c>
      <c r="U163" s="218">
        <f t="shared" si="27"/>
        <v>0</v>
      </c>
      <c r="V163" s="218"/>
      <c r="W163" s="218"/>
      <c r="X163" s="218"/>
      <c r="Y163" s="218"/>
      <c r="Z163" s="218"/>
      <c r="AA163" s="218"/>
    </row>
    <row r="164" spans="1:27" x14ac:dyDescent="0.35">
      <c r="A164" s="209" t="s">
        <v>475</v>
      </c>
      <c r="B164" s="224">
        <v>0</v>
      </c>
      <c r="C164" s="224">
        <v>0</v>
      </c>
      <c r="D164" s="224">
        <v>0</v>
      </c>
      <c r="E164" s="224">
        <v>0</v>
      </c>
      <c r="F164" s="224">
        <v>0</v>
      </c>
      <c r="G164" s="224">
        <v>0</v>
      </c>
      <c r="H164" s="224">
        <v>0</v>
      </c>
      <c r="I164" s="224">
        <v>0</v>
      </c>
      <c r="J164" s="224">
        <v>0</v>
      </c>
      <c r="K164" s="224">
        <v>0</v>
      </c>
      <c r="L164" s="224">
        <v>0</v>
      </c>
      <c r="M164" s="247">
        <v>0</v>
      </c>
      <c r="N164" s="218">
        <f t="shared" si="24"/>
        <v>0</v>
      </c>
      <c r="O164" s="218">
        <v>0</v>
      </c>
      <c r="P164" s="218">
        <v>0</v>
      </c>
      <c r="Q164" s="218">
        <f t="shared" si="25"/>
        <v>0</v>
      </c>
      <c r="R164" s="218">
        <f t="shared" si="26"/>
        <v>0</v>
      </c>
      <c r="S164" s="218">
        <v>0</v>
      </c>
      <c r="T164" s="218">
        <v>0</v>
      </c>
      <c r="U164" s="218">
        <f t="shared" si="27"/>
        <v>0</v>
      </c>
      <c r="V164" s="218"/>
      <c r="W164" s="218"/>
      <c r="X164" s="218"/>
      <c r="Y164" s="218"/>
      <c r="Z164" s="218"/>
      <c r="AA164" s="218"/>
    </row>
    <row r="165" spans="1:27" x14ac:dyDescent="0.35">
      <c r="A165" s="209" t="s">
        <v>275</v>
      </c>
      <c r="B165" s="224">
        <v>0</v>
      </c>
      <c r="C165" s="224">
        <v>0</v>
      </c>
      <c r="D165" s="224">
        <v>0</v>
      </c>
      <c r="E165" s="224">
        <v>0</v>
      </c>
      <c r="F165" s="224">
        <v>0</v>
      </c>
      <c r="G165" s="224">
        <v>0</v>
      </c>
      <c r="H165" s="224">
        <v>0</v>
      </c>
      <c r="I165" s="224">
        <v>0</v>
      </c>
      <c r="J165" s="224">
        <v>0</v>
      </c>
      <c r="K165" s="224">
        <v>0</v>
      </c>
      <c r="L165" s="224">
        <v>0</v>
      </c>
      <c r="M165" s="247">
        <v>0</v>
      </c>
      <c r="N165" s="218">
        <f t="shared" si="24"/>
        <v>0</v>
      </c>
      <c r="O165" s="218">
        <v>0</v>
      </c>
      <c r="P165" s="218">
        <v>0</v>
      </c>
      <c r="Q165" s="218">
        <f t="shared" si="25"/>
        <v>0</v>
      </c>
      <c r="R165" s="218">
        <f t="shared" si="26"/>
        <v>0</v>
      </c>
      <c r="S165" s="218">
        <v>0</v>
      </c>
      <c r="T165" s="218">
        <v>0</v>
      </c>
      <c r="U165" s="218">
        <f t="shared" si="27"/>
        <v>0</v>
      </c>
      <c r="V165" s="218"/>
      <c r="W165" s="218"/>
      <c r="X165" s="218"/>
      <c r="Y165" s="218"/>
      <c r="Z165" s="218"/>
      <c r="AA165" s="218"/>
    </row>
    <row r="166" spans="1:27" x14ac:dyDescent="0.35">
      <c r="A166" s="209" t="s">
        <v>274</v>
      </c>
      <c r="B166" s="224">
        <v>0</v>
      </c>
      <c r="C166" s="224">
        <v>0</v>
      </c>
      <c r="D166" s="224">
        <v>0</v>
      </c>
      <c r="E166" s="224">
        <v>0</v>
      </c>
      <c r="F166" s="224">
        <v>0</v>
      </c>
      <c r="G166" s="224">
        <v>0</v>
      </c>
      <c r="H166" s="224">
        <v>0</v>
      </c>
      <c r="I166" s="224">
        <v>0</v>
      </c>
      <c r="J166" s="224">
        <v>0</v>
      </c>
      <c r="K166" s="224">
        <v>0</v>
      </c>
      <c r="L166" s="224">
        <v>0</v>
      </c>
      <c r="M166" s="247">
        <v>0</v>
      </c>
      <c r="N166" s="218">
        <f t="shared" si="24"/>
        <v>0</v>
      </c>
      <c r="O166" s="218">
        <v>0</v>
      </c>
      <c r="P166" s="218">
        <v>0</v>
      </c>
      <c r="Q166" s="218">
        <f t="shared" si="25"/>
        <v>0</v>
      </c>
      <c r="R166" s="218">
        <f t="shared" si="26"/>
        <v>0</v>
      </c>
      <c r="S166" s="218">
        <v>0</v>
      </c>
      <c r="T166" s="218">
        <v>0</v>
      </c>
      <c r="U166" s="218">
        <f t="shared" si="27"/>
        <v>0</v>
      </c>
      <c r="V166" s="218"/>
      <c r="W166" s="218"/>
      <c r="X166" s="218"/>
      <c r="Y166" s="218"/>
      <c r="Z166" s="218"/>
      <c r="AA166" s="218"/>
    </row>
    <row r="167" spans="1:27" x14ac:dyDescent="0.35">
      <c r="A167" s="209" t="s">
        <v>273</v>
      </c>
      <c r="B167" s="224">
        <v>69421.960000000006</v>
      </c>
      <c r="C167" s="224">
        <v>0</v>
      </c>
      <c r="D167" s="224">
        <v>0</v>
      </c>
      <c r="E167" s="224">
        <v>0</v>
      </c>
      <c r="F167" s="224">
        <v>0</v>
      </c>
      <c r="G167" s="224">
        <v>0</v>
      </c>
      <c r="H167" s="224">
        <v>0</v>
      </c>
      <c r="I167" s="224">
        <v>0</v>
      </c>
      <c r="J167" s="224">
        <v>0</v>
      </c>
      <c r="K167" s="224">
        <v>0</v>
      </c>
      <c r="L167" s="224">
        <v>0</v>
      </c>
      <c r="M167" s="247">
        <v>69421.960000000006</v>
      </c>
      <c r="N167" s="218">
        <f t="shared" si="24"/>
        <v>0</v>
      </c>
      <c r="O167" s="218">
        <v>0</v>
      </c>
      <c r="P167" s="218">
        <v>0</v>
      </c>
      <c r="Q167" s="218">
        <f t="shared" si="25"/>
        <v>69421.960000000006</v>
      </c>
      <c r="R167" s="218">
        <f t="shared" si="26"/>
        <v>0</v>
      </c>
      <c r="S167" s="218">
        <v>0</v>
      </c>
      <c r="T167" s="218">
        <v>0</v>
      </c>
      <c r="U167" s="218">
        <f t="shared" si="27"/>
        <v>69421.960000000006</v>
      </c>
      <c r="V167" s="218"/>
      <c r="W167" s="218"/>
      <c r="X167" s="218"/>
      <c r="Y167" s="218"/>
      <c r="Z167" s="218"/>
      <c r="AA167" s="218"/>
    </row>
    <row r="168" spans="1:27" x14ac:dyDescent="0.35">
      <c r="A168" s="209" t="s">
        <v>753</v>
      </c>
      <c r="B168" s="224">
        <v>0</v>
      </c>
      <c r="C168" s="224">
        <v>0</v>
      </c>
      <c r="D168" s="224">
        <v>0</v>
      </c>
      <c r="E168" s="224">
        <v>0</v>
      </c>
      <c r="F168" s="224">
        <v>0</v>
      </c>
      <c r="G168" s="224">
        <v>0</v>
      </c>
      <c r="H168" s="224">
        <v>0</v>
      </c>
      <c r="I168" s="224">
        <v>31833.360000000001</v>
      </c>
      <c r="J168" s="224">
        <v>0</v>
      </c>
      <c r="K168" s="224">
        <v>0</v>
      </c>
      <c r="L168" s="224">
        <v>0</v>
      </c>
      <c r="M168" s="247">
        <v>31833.360000000001</v>
      </c>
      <c r="N168" s="218">
        <f t="shared" si="24"/>
        <v>0</v>
      </c>
      <c r="O168" s="218">
        <v>0</v>
      </c>
      <c r="P168" s="218">
        <v>0</v>
      </c>
      <c r="Q168" s="218">
        <v>0</v>
      </c>
      <c r="R168" s="218">
        <f t="shared" si="26"/>
        <v>0</v>
      </c>
      <c r="S168" s="218">
        <v>0</v>
      </c>
      <c r="T168" s="218">
        <v>0</v>
      </c>
      <c r="U168" s="218">
        <f t="shared" si="27"/>
        <v>31833.360000000001</v>
      </c>
      <c r="V168" s="218"/>
      <c r="W168" s="218"/>
      <c r="X168" s="218"/>
      <c r="Y168" s="218"/>
      <c r="Z168" s="218"/>
      <c r="AA168" s="218"/>
    </row>
    <row r="169" spans="1:27" x14ac:dyDescent="0.35">
      <c r="A169" s="209" t="s">
        <v>272</v>
      </c>
      <c r="B169" s="224">
        <v>0</v>
      </c>
      <c r="C169" s="224">
        <v>0</v>
      </c>
      <c r="D169" s="224">
        <v>0</v>
      </c>
      <c r="E169" s="224">
        <v>0</v>
      </c>
      <c r="F169" s="224">
        <v>0</v>
      </c>
      <c r="G169" s="224">
        <v>0</v>
      </c>
      <c r="H169" s="224">
        <v>0</v>
      </c>
      <c r="I169" s="224">
        <v>0</v>
      </c>
      <c r="J169" s="224">
        <v>0</v>
      </c>
      <c r="K169" s="224">
        <v>0</v>
      </c>
      <c r="L169" s="224">
        <v>0</v>
      </c>
      <c r="M169" s="247">
        <v>0</v>
      </c>
      <c r="N169" s="218">
        <f t="shared" si="24"/>
        <v>0</v>
      </c>
      <c r="O169" s="218">
        <v>0</v>
      </c>
      <c r="P169" s="218">
        <v>0</v>
      </c>
      <c r="Q169" s="218">
        <f>B169</f>
        <v>0</v>
      </c>
      <c r="R169" s="218">
        <f t="shared" si="26"/>
        <v>0</v>
      </c>
      <c r="S169" s="218">
        <v>0</v>
      </c>
      <c r="T169" s="218">
        <v>0</v>
      </c>
      <c r="U169" s="218">
        <f>M169</f>
        <v>0</v>
      </c>
      <c r="V169" s="218"/>
      <c r="W169" s="218"/>
      <c r="X169" s="218"/>
      <c r="Y169" s="218"/>
      <c r="Z169" s="218"/>
      <c r="AA169" s="218"/>
    </row>
    <row r="170" spans="1:27" x14ac:dyDescent="0.35">
      <c r="A170" s="209" t="s">
        <v>271</v>
      </c>
      <c r="B170" s="224">
        <v>0</v>
      </c>
      <c r="C170" s="224">
        <v>480183.17</v>
      </c>
      <c r="D170" s="224">
        <v>0</v>
      </c>
      <c r="E170" s="224">
        <v>0</v>
      </c>
      <c r="F170" s="224">
        <v>0</v>
      </c>
      <c r="G170" s="224">
        <v>0</v>
      </c>
      <c r="H170" s="224">
        <v>0</v>
      </c>
      <c r="I170" s="224">
        <v>0</v>
      </c>
      <c r="J170" s="224">
        <v>0</v>
      </c>
      <c r="K170" s="224">
        <v>0</v>
      </c>
      <c r="L170" s="224">
        <v>-480183.17</v>
      </c>
      <c r="M170" s="247">
        <v>0</v>
      </c>
      <c r="N170" s="218">
        <f t="shared" si="24"/>
        <v>0</v>
      </c>
      <c r="O170" s="218">
        <v>0</v>
      </c>
      <c r="P170" s="218">
        <v>0</v>
      </c>
      <c r="Q170" s="218">
        <f>B170</f>
        <v>0</v>
      </c>
      <c r="R170" s="218">
        <f t="shared" si="26"/>
        <v>0</v>
      </c>
      <c r="S170" s="218">
        <v>0</v>
      </c>
      <c r="T170" s="218">
        <v>0</v>
      </c>
      <c r="U170" s="218">
        <f>M170</f>
        <v>0</v>
      </c>
      <c r="V170" s="218"/>
      <c r="W170" s="218"/>
      <c r="X170" s="218"/>
      <c r="Y170" s="218"/>
      <c r="Z170" s="218"/>
      <c r="AA170" s="218"/>
    </row>
    <row r="171" spans="1:27" x14ac:dyDescent="0.35">
      <c r="A171" s="210" t="s">
        <v>138</v>
      </c>
      <c r="B171" s="225">
        <v>77592.84</v>
      </c>
      <c r="C171" s="225">
        <v>480183.17</v>
      </c>
      <c r="D171" s="225">
        <v>28353.439999999999</v>
      </c>
      <c r="E171" s="225">
        <v>1349.86</v>
      </c>
      <c r="F171" s="225">
        <v>0</v>
      </c>
      <c r="G171" s="225">
        <v>0</v>
      </c>
      <c r="H171" s="225">
        <v>0</v>
      </c>
      <c r="I171" s="225">
        <v>31833.360000000001</v>
      </c>
      <c r="J171" s="225">
        <v>20</v>
      </c>
      <c r="K171" s="225">
        <v>0</v>
      </c>
      <c r="L171" s="225">
        <v>-480183.17</v>
      </c>
      <c r="M171" s="249">
        <v>139149.5</v>
      </c>
      <c r="N171" s="218"/>
      <c r="O171" s="218"/>
      <c r="P171" s="218"/>
      <c r="Q171" s="218"/>
      <c r="R171" s="218"/>
      <c r="S171" s="218"/>
      <c r="T171" s="218"/>
      <c r="U171" s="218"/>
      <c r="V171" s="218"/>
      <c r="W171" s="218"/>
      <c r="X171" s="218"/>
      <c r="Y171" s="218"/>
      <c r="Z171" s="218"/>
      <c r="AA171" s="218"/>
    </row>
    <row r="172" spans="1:27" x14ac:dyDescent="0.35">
      <c r="A172" s="209" t="s">
        <v>319</v>
      </c>
      <c r="B172" s="224">
        <v>114099.58</v>
      </c>
      <c r="C172" s="224">
        <v>0</v>
      </c>
      <c r="D172" s="224">
        <v>5211.8100000000004</v>
      </c>
      <c r="E172" s="224">
        <v>622.72</v>
      </c>
      <c r="F172" s="224">
        <v>96157.51</v>
      </c>
      <c r="G172" s="224">
        <v>0</v>
      </c>
      <c r="H172" s="224">
        <v>0</v>
      </c>
      <c r="I172" s="224">
        <v>0</v>
      </c>
      <c r="J172" s="224">
        <v>0</v>
      </c>
      <c r="K172" s="224">
        <v>0</v>
      </c>
      <c r="L172" s="224">
        <v>0</v>
      </c>
      <c r="M172" s="247">
        <v>216091.62</v>
      </c>
      <c r="N172" s="218">
        <f t="shared" ref="N172:N179" si="28">SUM(O172:Q172)-B172</f>
        <v>0</v>
      </c>
      <c r="O172" s="218">
        <v>0</v>
      </c>
      <c r="P172" s="218">
        <v>0</v>
      </c>
      <c r="Q172" s="218">
        <f t="shared" ref="Q172:Q179" si="29">B172</f>
        <v>114099.58</v>
      </c>
      <c r="R172" s="218">
        <f>SUM(S172:U172)-M172</f>
        <v>0</v>
      </c>
      <c r="S172" s="218">
        <v>0</v>
      </c>
      <c r="T172" s="218">
        <v>0</v>
      </c>
      <c r="U172" s="218">
        <f>M172</f>
        <v>216091.62</v>
      </c>
      <c r="V172" s="218"/>
      <c r="W172" s="218"/>
      <c r="X172" s="218"/>
      <c r="Y172" s="218"/>
      <c r="Z172" s="218"/>
      <c r="AA172" s="218"/>
    </row>
    <row r="173" spans="1:27" x14ac:dyDescent="0.35">
      <c r="A173" s="209" t="s">
        <v>318</v>
      </c>
      <c r="B173" s="224">
        <v>1750.81</v>
      </c>
      <c r="C173" s="224">
        <v>0</v>
      </c>
      <c r="D173" s="224">
        <v>0</v>
      </c>
      <c r="E173" s="224">
        <v>12000</v>
      </c>
      <c r="F173" s="224">
        <v>1336</v>
      </c>
      <c r="G173" s="224">
        <v>0</v>
      </c>
      <c r="H173" s="224">
        <v>0</v>
      </c>
      <c r="I173" s="224">
        <v>0</v>
      </c>
      <c r="J173" s="224">
        <v>0</v>
      </c>
      <c r="K173" s="224">
        <v>0</v>
      </c>
      <c r="L173" s="224">
        <v>0</v>
      </c>
      <c r="M173" s="247">
        <v>15086.81</v>
      </c>
      <c r="N173" s="218">
        <f t="shared" si="28"/>
        <v>0</v>
      </c>
      <c r="O173" s="218">
        <v>0</v>
      </c>
      <c r="P173" s="218">
        <v>0</v>
      </c>
      <c r="Q173" s="218">
        <f t="shared" si="29"/>
        <v>1750.81</v>
      </c>
      <c r="R173" s="218">
        <f t="shared" ref="R173:R179" si="30">SUM(S173:U173)-M173</f>
        <v>0</v>
      </c>
      <c r="S173" s="218">
        <v>0</v>
      </c>
      <c r="T173" s="218">
        <v>0</v>
      </c>
      <c r="U173" s="218">
        <f t="shared" ref="U173:U179" si="31">M173</f>
        <v>15086.81</v>
      </c>
      <c r="V173" s="218"/>
      <c r="W173" s="218"/>
      <c r="X173" s="218"/>
      <c r="Y173" s="218"/>
      <c r="Z173" s="218"/>
      <c r="AA173" s="218"/>
    </row>
    <row r="174" spans="1:27" x14ac:dyDescent="0.35">
      <c r="A174" s="209" t="s">
        <v>317</v>
      </c>
      <c r="B174" s="224">
        <v>0</v>
      </c>
      <c r="C174" s="224">
        <v>0</v>
      </c>
      <c r="D174" s="224">
        <v>0</v>
      </c>
      <c r="E174" s="224">
        <v>0</v>
      </c>
      <c r="F174" s="224">
        <v>0</v>
      </c>
      <c r="G174" s="224">
        <v>0</v>
      </c>
      <c r="H174" s="224">
        <v>0</v>
      </c>
      <c r="I174" s="224">
        <v>0</v>
      </c>
      <c r="J174" s="224">
        <v>0</v>
      </c>
      <c r="K174" s="224">
        <v>0</v>
      </c>
      <c r="L174" s="224">
        <v>0</v>
      </c>
      <c r="M174" s="247">
        <v>0</v>
      </c>
      <c r="N174" s="218">
        <f t="shared" si="28"/>
        <v>0</v>
      </c>
      <c r="O174" s="218">
        <v>0</v>
      </c>
      <c r="P174" s="218">
        <v>0</v>
      </c>
      <c r="Q174" s="218">
        <f t="shared" si="29"/>
        <v>0</v>
      </c>
      <c r="R174" s="218">
        <f t="shared" si="30"/>
        <v>0</v>
      </c>
      <c r="S174" s="218">
        <v>0</v>
      </c>
      <c r="T174" s="218">
        <v>0</v>
      </c>
      <c r="U174" s="218">
        <f t="shared" si="31"/>
        <v>0</v>
      </c>
      <c r="V174" s="218"/>
      <c r="W174" s="218"/>
      <c r="X174" s="218"/>
      <c r="Y174" s="218"/>
      <c r="Z174" s="218"/>
      <c r="AA174" s="218"/>
    </row>
    <row r="175" spans="1:27" x14ac:dyDescent="0.35">
      <c r="A175" s="209" t="s">
        <v>316</v>
      </c>
      <c r="B175" s="224">
        <v>0</v>
      </c>
      <c r="C175" s="224">
        <v>0</v>
      </c>
      <c r="D175" s="224">
        <v>0</v>
      </c>
      <c r="E175" s="224">
        <v>0</v>
      </c>
      <c r="F175" s="224">
        <v>0</v>
      </c>
      <c r="G175" s="224">
        <v>0</v>
      </c>
      <c r="H175" s="224">
        <v>0</v>
      </c>
      <c r="I175" s="224">
        <v>0</v>
      </c>
      <c r="J175" s="224">
        <v>0</v>
      </c>
      <c r="K175" s="224">
        <v>0</v>
      </c>
      <c r="L175" s="224">
        <v>0</v>
      </c>
      <c r="M175" s="247">
        <v>0</v>
      </c>
      <c r="N175" s="218">
        <f t="shared" si="28"/>
        <v>0</v>
      </c>
      <c r="O175" s="218">
        <v>0</v>
      </c>
      <c r="P175" s="218">
        <v>0</v>
      </c>
      <c r="Q175" s="218">
        <f t="shared" si="29"/>
        <v>0</v>
      </c>
      <c r="R175" s="218">
        <f t="shared" si="30"/>
        <v>0</v>
      </c>
      <c r="S175" s="218">
        <v>0</v>
      </c>
      <c r="T175" s="218">
        <v>0</v>
      </c>
      <c r="U175" s="218">
        <f t="shared" si="31"/>
        <v>0</v>
      </c>
      <c r="V175" s="218"/>
      <c r="W175" s="218"/>
      <c r="X175" s="218"/>
      <c r="Y175" s="218"/>
      <c r="Z175" s="218"/>
      <c r="AA175" s="218"/>
    </row>
    <row r="176" spans="1:27" x14ac:dyDescent="0.35">
      <c r="A176" s="209" t="s">
        <v>287</v>
      </c>
      <c r="B176" s="224">
        <v>4453.16</v>
      </c>
      <c r="C176" s="224">
        <v>0</v>
      </c>
      <c r="D176" s="224">
        <v>0</v>
      </c>
      <c r="E176" s="224">
        <v>1586.62</v>
      </c>
      <c r="F176" s="224">
        <v>55028.21</v>
      </c>
      <c r="G176" s="224">
        <v>0</v>
      </c>
      <c r="H176" s="224">
        <v>0</v>
      </c>
      <c r="I176" s="224">
        <v>0</v>
      </c>
      <c r="J176" s="224">
        <v>0</v>
      </c>
      <c r="K176" s="224">
        <v>0</v>
      </c>
      <c r="L176" s="224">
        <v>0</v>
      </c>
      <c r="M176" s="247">
        <v>61067.99</v>
      </c>
      <c r="N176" s="218">
        <f t="shared" si="28"/>
        <v>0</v>
      </c>
      <c r="O176" s="218">
        <v>0</v>
      </c>
      <c r="P176" s="218">
        <v>0</v>
      </c>
      <c r="Q176" s="218">
        <f t="shared" si="29"/>
        <v>4453.16</v>
      </c>
      <c r="R176" s="218">
        <f t="shared" si="30"/>
        <v>0</v>
      </c>
      <c r="S176" s="218">
        <v>0</v>
      </c>
      <c r="T176" s="218">
        <v>0</v>
      </c>
      <c r="U176" s="218">
        <f t="shared" si="31"/>
        <v>61067.99</v>
      </c>
      <c r="V176" s="218"/>
      <c r="W176" s="218"/>
      <c r="X176" s="218"/>
      <c r="Y176" s="218"/>
      <c r="Z176" s="218"/>
      <c r="AA176" s="218"/>
    </row>
    <row r="177" spans="1:27" x14ac:dyDescent="0.35">
      <c r="A177" s="209" t="s">
        <v>286</v>
      </c>
      <c r="B177" s="224">
        <v>0</v>
      </c>
      <c r="C177" s="224">
        <v>0</v>
      </c>
      <c r="D177" s="224">
        <v>0</v>
      </c>
      <c r="E177" s="224">
        <v>0</v>
      </c>
      <c r="F177" s="224">
        <v>0</v>
      </c>
      <c r="G177" s="224">
        <v>0</v>
      </c>
      <c r="H177" s="224">
        <v>0</v>
      </c>
      <c r="I177" s="224">
        <v>0</v>
      </c>
      <c r="J177" s="224">
        <v>0</v>
      </c>
      <c r="K177" s="224">
        <v>0</v>
      </c>
      <c r="L177" s="224">
        <v>0</v>
      </c>
      <c r="M177" s="247">
        <v>0</v>
      </c>
      <c r="N177" s="218">
        <f t="shared" si="28"/>
        <v>0</v>
      </c>
      <c r="O177" s="218">
        <v>0</v>
      </c>
      <c r="P177" s="218">
        <v>0</v>
      </c>
      <c r="Q177" s="218">
        <f t="shared" si="29"/>
        <v>0</v>
      </c>
      <c r="R177" s="218">
        <f t="shared" si="30"/>
        <v>0</v>
      </c>
      <c r="S177" s="218">
        <v>0</v>
      </c>
      <c r="T177" s="218">
        <v>0</v>
      </c>
      <c r="U177" s="218">
        <f t="shared" si="31"/>
        <v>0</v>
      </c>
      <c r="V177" s="218"/>
      <c r="W177" s="218"/>
      <c r="X177" s="218"/>
      <c r="Y177" s="218"/>
      <c r="Z177" s="218"/>
      <c r="AA177" s="218"/>
    </row>
    <row r="178" spans="1:27" x14ac:dyDescent="0.35">
      <c r="A178" s="209" t="s">
        <v>285</v>
      </c>
      <c r="B178" s="224">
        <v>143.69999999999999</v>
      </c>
      <c r="C178" s="224">
        <v>0</v>
      </c>
      <c r="D178" s="224">
        <v>245.29</v>
      </c>
      <c r="E178" s="224">
        <v>0</v>
      </c>
      <c r="F178" s="224">
        <v>0</v>
      </c>
      <c r="G178" s="224">
        <v>0</v>
      </c>
      <c r="H178" s="224">
        <v>0</v>
      </c>
      <c r="I178" s="224">
        <v>0</v>
      </c>
      <c r="J178" s="224">
        <v>0</v>
      </c>
      <c r="K178" s="224">
        <v>0</v>
      </c>
      <c r="L178" s="224">
        <v>0</v>
      </c>
      <c r="M178" s="247">
        <v>388.99</v>
      </c>
      <c r="N178" s="218">
        <f t="shared" si="28"/>
        <v>0</v>
      </c>
      <c r="O178" s="218">
        <v>0</v>
      </c>
      <c r="P178" s="218">
        <v>0</v>
      </c>
      <c r="Q178" s="218">
        <f t="shared" si="29"/>
        <v>143.69999999999999</v>
      </c>
      <c r="R178" s="218">
        <f t="shared" si="30"/>
        <v>0</v>
      </c>
      <c r="S178" s="218">
        <v>0</v>
      </c>
      <c r="T178" s="218">
        <v>0</v>
      </c>
      <c r="U178" s="218">
        <f t="shared" si="31"/>
        <v>388.99</v>
      </c>
      <c r="V178" s="218"/>
      <c r="W178" s="218"/>
      <c r="X178" s="218"/>
      <c r="Y178" s="218"/>
      <c r="Z178" s="218"/>
      <c r="AA178" s="218"/>
    </row>
    <row r="179" spans="1:27" x14ac:dyDescent="0.35">
      <c r="A179" s="209" t="s">
        <v>284</v>
      </c>
      <c r="B179" s="224">
        <v>0</v>
      </c>
      <c r="C179" s="224">
        <v>0</v>
      </c>
      <c r="D179" s="224">
        <v>0</v>
      </c>
      <c r="E179" s="224">
        <v>321.82</v>
      </c>
      <c r="F179" s="224">
        <v>0</v>
      </c>
      <c r="G179" s="224">
        <v>0</v>
      </c>
      <c r="H179" s="224">
        <v>0</v>
      </c>
      <c r="I179" s="224">
        <v>0</v>
      </c>
      <c r="J179" s="224">
        <v>0</v>
      </c>
      <c r="K179" s="224">
        <v>0</v>
      </c>
      <c r="L179" s="224">
        <v>0</v>
      </c>
      <c r="M179" s="247">
        <v>321.82</v>
      </c>
      <c r="N179" s="218">
        <f t="shared" si="28"/>
        <v>0</v>
      </c>
      <c r="O179" s="218">
        <v>0</v>
      </c>
      <c r="P179" s="218">
        <v>0</v>
      </c>
      <c r="Q179" s="218">
        <f t="shared" si="29"/>
        <v>0</v>
      </c>
      <c r="R179" s="218">
        <f t="shared" si="30"/>
        <v>0</v>
      </c>
      <c r="S179" s="218">
        <v>0</v>
      </c>
      <c r="T179" s="218">
        <v>0</v>
      </c>
      <c r="U179" s="218">
        <f t="shared" si="31"/>
        <v>321.82</v>
      </c>
      <c r="V179" s="218"/>
      <c r="W179" s="218"/>
      <c r="X179" s="218"/>
      <c r="Y179" s="218"/>
      <c r="Z179" s="218"/>
      <c r="AA179" s="218"/>
    </row>
    <row r="180" spans="1:27" x14ac:dyDescent="0.35">
      <c r="A180" s="210" t="s">
        <v>466</v>
      </c>
      <c r="B180" s="225">
        <v>120447.25</v>
      </c>
      <c r="C180" s="225">
        <v>0</v>
      </c>
      <c r="D180" s="225">
        <v>5457.1</v>
      </c>
      <c r="E180" s="225">
        <v>14531.16</v>
      </c>
      <c r="F180" s="225">
        <v>152521.72</v>
      </c>
      <c r="G180" s="225">
        <v>0</v>
      </c>
      <c r="H180" s="225">
        <v>0</v>
      </c>
      <c r="I180" s="225">
        <v>0</v>
      </c>
      <c r="J180" s="225">
        <v>0</v>
      </c>
      <c r="K180" s="225">
        <v>0</v>
      </c>
      <c r="L180" s="225">
        <v>0</v>
      </c>
      <c r="M180" s="249">
        <v>292957.23</v>
      </c>
      <c r="N180" s="218"/>
      <c r="O180" s="218"/>
      <c r="P180" s="218"/>
      <c r="Q180" s="218"/>
      <c r="R180" s="218"/>
      <c r="S180" s="218"/>
      <c r="T180" s="218"/>
      <c r="U180" s="218"/>
      <c r="V180" s="218"/>
      <c r="W180" s="218"/>
      <c r="X180" s="218"/>
      <c r="Y180" s="218"/>
      <c r="Z180" s="218"/>
      <c r="AA180" s="218"/>
    </row>
    <row r="181" spans="1:27" x14ac:dyDescent="0.35">
      <c r="A181" s="210" t="s">
        <v>671</v>
      </c>
      <c r="B181" s="225">
        <f>17846865.19-3000000</f>
        <v>14846865.190000001</v>
      </c>
      <c r="C181" s="225">
        <v>628664.81000000006</v>
      </c>
      <c r="D181" s="225">
        <v>952561.77</v>
      </c>
      <c r="E181" s="225">
        <v>9814583.5299999993</v>
      </c>
      <c r="F181" s="225">
        <v>30451390.510000002</v>
      </c>
      <c r="G181" s="225">
        <v>10.98</v>
      </c>
      <c r="H181" s="225">
        <v>0</v>
      </c>
      <c r="I181" s="225">
        <v>35777.17</v>
      </c>
      <c r="J181" s="225">
        <v>55733.35</v>
      </c>
      <c r="K181" s="225">
        <f>-3019391.17+3000000</f>
        <v>-19391.169999999925</v>
      </c>
      <c r="L181" s="225">
        <v>-36182118.170000002</v>
      </c>
      <c r="M181" s="249">
        <v>20584077.969999999</v>
      </c>
      <c r="N181" s="218"/>
      <c r="O181" s="218"/>
      <c r="P181" s="218"/>
      <c r="Q181" s="218"/>
      <c r="R181" s="218"/>
      <c r="S181" s="218"/>
      <c r="T181" s="218"/>
      <c r="U181" s="218"/>
      <c r="V181" s="218"/>
      <c r="W181" s="218"/>
      <c r="X181" s="218"/>
      <c r="Y181" s="218"/>
      <c r="Z181" s="218"/>
      <c r="AA181" s="218"/>
    </row>
    <row r="182" spans="1:27" x14ac:dyDescent="0.35">
      <c r="A182" s="209" t="s">
        <v>268</v>
      </c>
      <c r="B182" s="224">
        <v>0</v>
      </c>
      <c r="C182" s="224">
        <v>0</v>
      </c>
      <c r="D182" s="224">
        <v>0</v>
      </c>
      <c r="E182" s="224">
        <v>0</v>
      </c>
      <c r="F182" s="224">
        <v>0</v>
      </c>
      <c r="G182" s="224">
        <v>0</v>
      </c>
      <c r="H182" s="224">
        <v>0</v>
      </c>
      <c r="I182" s="224">
        <v>0</v>
      </c>
      <c r="J182" s="224">
        <v>0</v>
      </c>
      <c r="K182" s="224">
        <v>0</v>
      </c>
      <c r="L182" s="224">
        <v>0</v>
      </c>
      <c r="M182" s="247">
        <v>0</v>
      </c>
      <c r="N182" s="218">
        <f>SUM(O182:Q182)-B182</f>
        <v>0</v>
      </c>
      <c r="O182" s="218">
        <v>0</v>
      </c>
      <c r="P182" s="218">
        <v>0</v>
      </c>
      <c r="Q182" s="218">
        <f>B182</f>
        <v>0</v>
      </c>
      <c r="R182" s="218">
        <f>SUM(S182:U182)-M182</f>
        <v>0</v>
      </c>
      <c r="S182" s="218">
        <v>0</v>
      </c>
      <c r="T182" s="218">
        <v>0</v>
      </c>
      <c r="U182" s="218">
        <f>M182</f>
        <v>0</v>
      </c>
      <c r="V182" s="218"/>
      <c r="W182" s="218"/>
      <c r="X182" s="218"/>
      <c r="Y182" s="218"/>
      <c r="Z182" s="218"/>
      <c r="AA182" s="218"/>
    </row>
    <row r="183" spans="1:27" x14ac:dyDescent="0.35">
      <c r="A183" s="210" t="s">
        <v>379</v>
      </c>
      <c r="B183" s="225">
        <v>0</v>
      </c>
      <c r="C183" s="225">
        <v>0</v>
      </c>
      <c r="D183" s="225">
        <v>0</v>
      </c>
      <c r="E183" s="225">
        <v>0</v>
      </c>
      <c r="F183" s="225">
        <v>0</v>
      </c>
      <c r="G183" s="225">
        <v>0</v>
      </c>
      <c r="H183" s="225">
        <v>0</v>
      </c>
      <c r="I183" s="225">
        <v>0</v>
      </c>
      <c r="J183" s="225">
        <v>0</v>
      </c>
      <c r="K183" s="225">
        <v>0</v>
      </c>
      <c r="L183" s="225">
        <v>0</v>
      </c>
      <c r="M183" s="249">
        <v>0</v>
      </c>
      <c r="N183" s="218"/>
      <c r="O183" s="218"/>
      <c r="P183" s="218"/>
      <c r="Q183" s="218"/>
      <c r="R183" s="218"/>
      <c r="S183" s="218"/>
      <c r="T183" s="218"/>
      <c r="U183" s="218"/>
      <c r="V183" s="218"/>
      <c r="W183" s="218"/>
      <c r="X183" s="218"/>
      <c r="Y183" s="218"/>
      <c r="Z183" s="218"/>
      <c r="AA183" s="218"/>
    </row>
    <row r="184" spans="1:27" x14ac:dyDescent="0.35">
      <c r="A184" s="210" t="s">
        <v>672</v>
      </c>
      <c r="B184" s="225">
        <v>0</v>
      </c>
      <c r="C184" s="225">
        <v>0</v>
      </c>
      <c r="D184" s="225">
        <v>0</v>
      </c>
      <c r="E184" s="225">
        <v>0</v>
      </c>
      <c r="F184" s="225">
        <v>0</v>
      </c>
      <c r="G184" s="225">
        <v>0</v>
      </c>
      <c r="H184" s="225">
        <v>0</v>
      </c>
      <c r="I184" s="225">
        <v>0</v>
      </c>
      <c r="J184" s="225">
        <v>0</v>
      </c>
      <c r="K184" s="225">
        <v>0</v>
      </c>
      <c r="L184" s="225">
        <v>0</v>
      </c>
      <c r="M184" s="249">
        <v>0</v>
      </c>
      <c r="N184" s="218"/>
      <c r="O184" s="218"/>
      <c r="P184" s="218"/>
      <c r="Q184" s="218"/>
      <c r="R184" s="218"/>
      <c r="S184" s="218"/>
      <c r="T184" s="218"/>
      <c r="U184" s="218"/>
      <c r="V184" s="218"/>
      <c r="W184" s="218"/>
      <c r="X184" s="218"/>
      <c r="Y184" s="218"/>
      <c r="Z184" s="218"/>
      <c r="AA184" s="218"/>
    </row>
    <row r="185" spans="1:27" x14ac:dyDescent="0.35">
      <c r="N185" s="218"/>
      <c r="O185" s="218"/>
      <c r="P185" s="218"/>
      <c r="Q185" s="218"/>
      <c r="R185" s="218"/>
      <c r="S185" s="218"/>
      <c r="T185" s="218"/>
      <c r="U185" s="218"/>
      <c r="V185" s="218"/>
      <c r="W185" s="218"/>
      <c r="X185" s="218"/>
      <c r="Y185" s="218"/>
      <c r="Z185" s="218"/>
      <c r="AA185" s="218"/>
    </row>
    <row r="186" spans="1:27" x14ac:dyDescent="0.35">
      <c r="A186" s="183" t="s">
        <v>641</v>
      </c>
      <c r="B186" s="249">
        <f>B14</f>
        <v>482457.97</v>
      </c>
      <c r="M186" s="249">
        <f>M14</f>
        <v>482457.97</v>
      </c>
      <c r="N186" s="218">
        <f>SUM(O186:Q186)-B186</f>
        <v>0</v>
      </c>
      <c r="O186" s="218">
        <f>O14</f>
        <v>0</v>
      </c>
      <c r="P186" s="218">
        <f>P14</f>
        <v>0</v>
      </c>
      <c r="Q186" s="218">
        <f>Q14</f>
        <v>482457.97</v>
      </c>
      <c r="R186" s="218">
        <f>SUM(S186:U186)-M186</f>
        <v>0</v>
      </c>
      <c r="S186" s="218">
        <f>S14</f>
        <v>0</v>
      </c>
      <c r="T186" s="218">
        <f>T14</f>
        <v>0</v>
      </c>
      <c r="U186" s="218">
        <f>U14</f>
        <v>482457.97</v>
      </c>
      <c r="V186" s="218"/>
      <c r="W186" s="218"/>
      <c r="X186" s="218"/>
      <c r="Y186" s="218"/>
      <c r="Z186" s="218"/>
      <c r="AA186" s="218"/>
    </row>
    <row r="187" spans="1:27" x14ac:dyDescent="0.35">
      <c r="A187" s="183" t="s">
        <v>761</v>
      </c>
      <c r="B187" s="249">
        <f>B184+B181+B74</f>
        <v>269642514.99000001</v>
      </c>
      <c r="M187" s="249">
        <f>M184+M181+M74</f>
        <v>331628578.98000002</v>
      </c>
      <c r="N187" s="218">
        <f>SUM(O187:Q187)-B187</f>
        <v>0</v>
      </c>
      <c r="O187" s="218">
        <f>SUM(O17:O184)</f>
        <v>233192507.47999999</v>
      </c>
      <c r="P187" s="218">
        <f>SUM(P17:P184)</f>
        <v>77534.069999999992</v>
      </c>
      <c r="Q187" s="218">
        <f>SUM(Q17:Q184)</f>
        <v>36372473.440000005</v>
      </c>
      <c r="R187" s="218">
        <f>SUM(S187:U187)-M187</f>
        <v>0</v>
      </c>
      <c r="S187" s="218">
        <f>SUM(S17:S184)</f>
        <v>311044501.01000011</v>
      </c>
      <c r="T187" s="218">
        <f>SUM(T17:T184)</f>
        <v>34474.39</v>
      </c>
      <c r="U187" s="218">
        <f>SUM(U17:U184)</f>
        <v>20549603.579999994</v>
      </c>
      <c r="V187" s="218"/>
      <c r="W187" s="218"/>
      <c r="X187" s="218"/>
      <c r="Y187" s="218"/>
      <c r="Z187" s="218"/>
      <c r="AA187" s="218"/>
    </row>
    <row r="189" spans="1:27" x14ac:dyDescent="0.35">
      <c r="O189" s="471">
        <f>ROUND(O187/1000,0)</f>
        <v>233193</v>
      </c>
      <c r="P189" s="471">
        <f>ROUND(P187/1000,0)</f>
        <v>78</v>
      </c>
      <c r="Q189" s="472">
        <f>ROUND(Q187/1000,0)</f>
        <v>36372</v>
      </c>
      <c r="S189" s="471">
        <f>ROUND(S187/1000,0)</f>
        <v>311045</v>
      </c>
      <c r="T189" s="471">
        <f>ROUND(T187/1000,0)</f>
        <v>34</v>
      </c>
      <c r="U189" s="472">
        <f>ROUND(U187/1000,0)</f>
        <v>20550</v>
      </c>
    </row>
    <row r="190" spans="1:27" x14ac:dyDescent="0.35">
      <c r="Q190" s="472">
        <f>SUM(O189:Q189)</f>
        <v>269643</v>
      </c>
      <c r="U190" s="472">
        <f>SUM(S189:U189)</f>
        <v>331629</v>
      </c>
    </row>
    <row r="192" spans="1:27" x14ac:dyDescent="0.35">
      <c r="Q192" s="472">
        <f>ROUND(SUM(O187:Q187)/1000,0)-1</f>
        <v>269642</v>
      </c>
      <c r="U192" s="472">
        <f>ROUND(SUM(S187:U187)/1000,0)</f>
        <v>331629</v>
      </c>
    </row>
  </sheetData>
  <autoFilter ref="A9:M184" xr:uid="{00000000-0009-0000-0000-00001E000000}"/>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47E7-C4F8-4EDD-8E1B-C811BE54A6D9}">
  <sheetPr>
    <tabColor rgb="FFFF00FF"/>
  </sheetPr>
  <dimension ref="A1:M32"/>
  <sheetViews>
    <sheetView showGridLines="0" workbookViewId="0">
      <pane ySplit="4" topLeftCell="A5" activePane="bottomLeft" state="frozen"/>
      <selection pane="bottomLeft" activeCell="F20" sqref="F20"/>
    </sheetView>
  </sheetViews>
  <sheetFormatPr defaultColWidth="9.453125" defaultRowHeight="14.5" x14ac:dyDescent="0.35"/>
  <cols>
    <col min="1" max="2" width="10.54296875" style="480" bestFit="1" customWidth="1"/>
    <col min="3" max="3" width="11.453125" style="480" bestFit="1" customWidth="1"/>
    <col min="4" max="4" width="8.54296875" style="480" bestFit="1" customWidth="1"/>
    <col min="5" max="5" width="43.54296875" style="480" customWidth="1"/>
    <col min="6" max="6" width="13.453125" style="480" bestFit="1" customWidth="1"/>
    <col min="7" max="7" width="13.54296875" style="480" bestFit="1" customWidth="1"/>
    <col min="8" max="8" width="16.453125" style="480" bestFit="1" customWidth="1"/>
    <col min="9" max="9" width="17.54296875" style="480" bestFit="1" customWidth="1"/>
    <col min="10" max="10" width="9.54296875" style="480" bestFit="1" customWidth="1"/>
    <col min="11" max="11" width="14.453125" style="480" bestFit="1" customWidth="1"/>
    <col min="12" max="12" width="15.453125" style="480" customWidth="1"/>
    <col min="13" max="13" width="17" style="480" bestFit="1" customWidth="1"/>
    <col min="14" max="14" width="28.453125" style="480" customWidth="1"/>
    <col min="15" max="16384" width="9.453125" style="480"/>
  </cols>
  <sheetData>
    <row r="1" spans="1:13" ht="18.5" x14ac:dyDescent="0.35">
      <c r="A1" s="1272" t="s">
        <v>1449</v>
      </c>
    </row>
    <row r="2" spans="1:13" x14ac:dyDescent="0.35">
      <c r="A2" s="517" t="s">
        <v>1450</v>
      </c>
    </row>
    <row r="3" spans="1:13" x14ac:dyDescent="0.35">
      <c r="A3" s="518" t="s">
        <v>265</v>
      </c>
    </row>
    <row r="4" spans="1:13" ht="21" x14ac:dyDescent="0.35">
      <c r="A4" s="519" t="s">
        <v>789</v>
      </c>
      <c r="B4" s="519" t="s">
        <v>790</v>
      </c>
      <c r="C4" s="519" t="s">
        <v>791</v>
      </c>
      <c r="D4" s="519" t="s">
        <v>792</v>
      </c>
      <c r="E4" s="519" t="s">
        <v>793</v>
      </c>
      <c r="F4" s="519" t="s">
        <v>794</v>
      </c>
      <c r="G4" s="519" t="s">
        <v>795</v>
      </c>
      <c r="H4" s="519" t="s">
        <v>796</v>
      </c>
      <c r="I4" s="519" t="s">
        <v>797</v>
      </c>
      <c r="J4" s="519" t="s">
        <v>798</v>
      </c>
      <c r="K4" s="519" t="s">
        <v>799</v>
      </c>
      <c r="L4" s="520" t="s">
        <v>800</v>
      </c>
      <c r="M4" s="519" t="s">
        <v>801</v>
      </c>
    </row>
    <row r="5" spans="1:13" ht="21" x14ac:dyDescent="0.35">
      <c r="A5" s="1103" t="s">
        <v>1109</v>
      </c>
      <c r="B5" s="1104">
        <v>34044771</v>
      </c>
      <c r="C5" s="1103"/>
      <c r="D5" s="1105">
        <v>44616</v>
      </c>
      <c r="E5" s="1103" t="s">
        <v>1110</v>
      </c>
      <c r="F5" s="1106">
        <v>10211.52</v>
      </c>
      <c r="G5" s="1103" t="s">
        <v>655</v>
      </c>
      <c r="H5" s="1106">
        <v>10211.52</v>
      </c>
      <c r="I5" s="1103" t="s">
        <v>802</v>
      </c>
      <c r="J5" s="1103">
        <v>55414</v>
      </c>
      <c r="K5" s="1106">
        <v>0</v>
      </c>
      <c r="L5" s="1106">
        <f>SUM(H5,K5)</f>
        <v>10211.52</v>
      </c>
      <c r="M5" s="1103" t="s">
        <v>803</v>
      </c>
    </row>
    <row r="6" spans="1:13" x14ac:dyDescent="0.35">
      <c r="A6" s="1103" t="s">
        <v>1451</v>
      </c>
      <c r="B6" s="1104">
        <v>34093527</v>
      </c>
      <c r="C6" s="1103" t="s">
        <v>1452</v>
      </c>
      <c r="D6" s="1105">
        <v>45188</v>
      </c>
      <c r="E6" s="1103" t="s">
        <v>1453</v>
      </c>
      <c r="F6" s="1106">
        <v>2292.13</v>
      </c>
      <c r="G6" s="1103" t="s">
        <v>655</v>
      </c>
      <c r="H6" s="1106">
        <v>2292.13</v>
      </c>
      <c r="I6" s="1103" t="s">
        <v>802</v>
      </c>
      <c r="J6" s="1103">
        <v>53100</v>
      </c>
      <c r="K6" s="1106">
        <v>0</v>
      </c>
      <c r="L6" s="1106">
        <f t="shared" ref="L6:L30" si="0">+SUM(H6,K6)</f>
        <v>2292.13</v>
      </c>
      <c r="M6" s="1103" t="s">
        <v>803</v>
      </c>
    </row>
    <row r="7" spans="1:13" x14ac:dyDescent="0.35">
      <c r="A7" s="1103" t="s">
        <v>1454</v>
      </c>
      <c r="B7" s="1104">
        <v>34093755</v>
      </c>
      <c r="C7" s="1103" t="s">
        <v>1455</v>
      </c>
      <c r="D7" s="1105">
        <v>45188</v>
      </c>
      <c r="E7" s="1103" t="s">
        <v>1453</v>
      </c>
      <c r="F7" s="1106">
        <v>1400.74</v>
      </c>
      <c r="G7" s="1103" t="s">
        <v>655</v>
      </c>
      <c r="H7" s="1106">
        <v>1400.74</v>
      </c>
      <c r="I7" s="1103" t="s">
        <v>802</v>
      </c>
      <c r="J7" s="1103">
        <v>53100</v>
      </c>
      <c r="K7" s="1106">
        <v>0</v>
      </c>
      <c r="L7" s="1106">
        <f t="shared" si="0"/>
        <v>1400.74</v>
      </c>
      <c r="M7" s="1103" t="s">
        <v>803</v>
      </c>
    </row>
    <row r="8" spans="1:13" x14ac:dyDescent="0.35">
      <c r="A8" s="1103" t="s">
        <v>1456</v>
      </c>
      <c r="B8" s="1104">
        <v>34093738</v>
      </c>
      <c r="C8" s="1103" t="s">
        <v>1457</v>
      </c>
      <c r="D8" s="1105">
        <v>45191</v>
      </c>
      <c r="E8" s="1103" t="s">
        <v>1453</v>
      </c>
      <c r="F8" s="1106">
        <v>1400.74</v>
      </c>
      <c r="G8" s="1103" t="s">
        <v>655</v>
      </c>
      <c r="H8" s="1106">
        <v>1400.74</v>
      </c>
      <c r="I8" s="1103" t="s">
        <v>802</v>
      </c>
      <c r="J8" s="1103">
        <v>53100</v>
      </c>
      <c r="K8" s="1106">
        <v>0</v>
      </c>
      <c r="L8" s="1106">
        <f t="shared" si="0"/>
        <v>1400.74</v>
      </c>
      <c r="M8" s="1103" t="s">
        <v>803</v>
      </c>
    </row>
    <row r="9" spans="1:13" x14ac:dyDescent="0.35">
      <c r="A9" s="1103" t="s">
        <v>1458</v>
      </c>
      <c r="B9" s="1104">
        <v>34094443</v>
      </c>
      <c r="C9" s="1103" t="s">
        <v>1459</v>
      </c>
      <c r="D9" s="1105">
        <v>45203</v>
      </c>
      <c r="E9" s="1103" t="s">
        <v>1460</v>
      </c>
      <c r="F9" s="1106">
        <v>1491.29</v>
      </c>
      <c r="G9" s="1103" t="s">
        <v>655</v>
      </c>
      <c r="H9" s="1106">
        <v>1491.29</v>
      </c>
      <c r="I9" s="1103" t="s">
        <v>802</v>
      </c>
      <c r="J9" s="1103">
        <v>53100</v>
      </c>
      <c r="K9" s="1106">
        <v>-258.82</v>
      </c>
      <c r="L9" s="1106">
        <f t="shared" si="0"/>
        <v>1232.47</v>
      </c>
      <c r="M9" s="1103" t="s">
        <v>803</v>
      </c>
    </row>
    <row r="10" spans="1:13" x14ac:dyDescent="0.35">
      <c r="A10" s="1103" t="s">
        <v>1461</v>
      </c>
      <c r="B10" s="1104">
        <v>34094442</v>
      </c>
      <c r="C10" s="1103" t="s">
        <v>1462</v>
      </c>
      <c r="D10" s="1105">
        <v>45203</v>
      </c>
      <c r="E10" s="1103" t="s">
        <v>1460</v>
      </c>
      <c r="F10" s="1106">
        <v>2315.63</v>
      </c>
      <c r="G10" s="1103" t="s">
        <v>655</v>
      </c>
      <c r="H10" s="1106">
        <v>2315.63</v>
      </c>
      <c r="I10" s="1103" t="s">
        <v>802</v>
      </c>
      <c r="J10" s="1103">
        <v>53100</v>
      </c>
      <c r="K10" s="1106">
        <v>-401.89</v>
      </c>
      <c r="L10" s="1106">
        <f t="shared" si="0"/>
        <v>1913.7400000000002</v>
      </c>
      <c r="M10" s="1103" t="s">
        <v>803</v>
      </c>
    </row>
    <row r="11" spans="1:13" x14ac:dyDescent="0.35">
      <c r="A11" s="1103" t="s">
        <v>1463</v>
      </c>
      <c r="B11" s="1104">
        <v>34094441</v>
      </c>
      <c r="C11" s="1103" t="s">
        <v>1464</v>
      </c>
      <c r="D11" s="1105">
        <v>45203</v>
      </c>
      <c r="E11" s="1103" t="s">
        <v>1460</v>
      </c>
      <c r="F11" s="1106">
        <v>24034.58</v>
      </c>
      <c r="G11" s="1103" t="s">
        <v>655</v>
      </c>
      <c r="H11" s="1106">
        <v>24034.58</v>
      </c>
      <c r="I11" s="1103" t="s">
        <v>802</v>
      </c>
      <c r="J11" s="1103">
        <v>53100</v>
      </c>
      <c r="K11" s="1106">
        <v>-4171.29</v>
      </c>
      <c r="L11" s="1106">
        <f t="shared" si="0"/>
        <v>19863.29</v>
      </c>
      <c r="M11" s="1103" t="s">
        <v>803</v>
      </c>
    </row>
    <row r="12" spans="1:13" ht="21" x14ac:dyDescent="0.35">
      <c r="A12" s="1103" t="s">
        <v>1465</v>
      </c>
      <c r="B12" s="1104">
        <v>34094342</v>
      </c>
      <c r="C12" s="1103" t="s">
        <v>1466</v>
      </c>
      <c r="D12" s="1105">
        <v>45203</v>
      </c>
      <c r="E12" s="1103" t="s">
        <v>1467</v>
      </c>
      <c r="F12" s="1106">
        <v>58583.839999999997</v>
      </c>
      <c r="G12" s="1103" t="s">
        <v>655</v>
      </c>
      <c r="H12" s="1106">
        <v>58583.839999999997</v>
      </c>
      <c r="I12" s="1103" t="s">
        <v>802</v>
      </c>
      <c r="J12" s="1103">
        <v>53100</v>
      </c>
      <c r="K12" s="1106">
        <v>-10167.44</v>
      </c>
      <c r="L12" s="1106">
        <f t="shared" si="0"/>
        <v>48416.399999999994</v>
      </c>
      <c r="M12" s="1103" t="s">
        <v>803</v>
      </c>
    </row>
    <row r="13" spans="1:13" ht="21" x14ac:dyDescent="0.35">
      <c r="A13" s="1103" t="s">
        <v>1468</v>
      </c>
      <c r="B13" s="1104">
        <v>34094343</v>
      </c>
      <c r="C13" s="1103" t="s">
        <v>1469</v>
      </c>
      <c r="D13" s="1105">
        <v>45203</v>
      </c>
      <c r="E13" s="1103" t="s">
        <v>1470</v>
      </c>
      <c r="F13" s="1106">
        <v>2971.65</v>
      </c>
      <c r="G13" s="1103" t="s">
        <v>655</v>
      </c>
      <c r="H13" s="1106">
        <v>2971.65</v>
      </c>
      <c r="I13" s="1103" t="s">
        <v>802</v>
      </c>
      <c r="J13" s="1103">
        <v>53100</v>
      </c>
      <c r="K13" s="1106">
        <v>-515.74</v>
      </c>
      <c r="L13" s="1106">
        <f t="shared" si="0"/>
        <v>2455.91</v>
      </c>
      <c r="M13" s="1103" t="s">
        <v>803</v>
      </c>
    </row>
    <row r="14" spans="1:13" x14ac:dyDescent="0.35">
      <c r="A14" s="1103" t="s">
        <v>1471</v>
      </c>
      <c r="B14" s="1104">
        <v>34094384</v>
      </c>
      <c r="C14" s="1103" t="s">
        <v>1472</v>
      </c>
      <c r="D14" s="1105">
        <v>45203</v>
      </c>
      <c r="E14" s="1103" t="s">
        <v>1473</v>
      </c>
      <c r="F14" s="1106">
        <v>5134.84</v>
      </c>
      <c r="G14" s="1103" t="s">
        <v>655</v>
      </c>
      <c r="H14" s="1106">
        <v>5134.84</v>
      </c>
      <c r="I14" s="1103" t="s">
        <v>802</v>
      </c>
      <c r="J14" s="1103">
        <v>53100</v>
      </c>
      <c r="K14" s="1106">
        <v>-891.17</v>
      </c>
      <c r="L14" s="1106">
        <f t="shared" si="0"/>
        <v>4243.67</v>
      </c>
      <c r="M14" s="1103" t="s">
        <v>803</v>
      </c>
    </row>
    <row r="15" spans="1:13" x14ac:dyDescent="0.35">
      <c r="A15" s="1103" t="s">
        <v>1474</v>
      </c>
      <c r="B15" s="1104">
        <v>34095022</v>
      </c>
      <c r="C15" s="1103" t="s">
        <v>1475</v>
      </c>
      <c r="D15" s="1105">
        <v>45203</v>
      </c>
      <c r="E15" s="1103" t="s">
        <v>1476</v>
      </c>
      <c r="F15" s="1106">
        <v>6920.14</v>
      </c>
      <c r="G15" s="1103" t="s">
        <v>655</v>
      </c>
      <c r="H15" s="1106">
        <v>6920.14</v>
      </c>
      <c r="I15" s="1103" t="s">
        <v>802</v>
      </c>
      <c r="J15" s="1103">
        <v>53100</v>
      </c>
      <c r="K15" s="1106">
        <v>-1201.02</v>
      </c>
      <c r="L15" s="1106">
        <f t="shared" si="0"/>
        <v>5719.1200000000008</v>
      </c>
      <c r="M15" s="1103" t="s">
        <v>803</v>
      </c>
    </row>
    <row r="16" spans="1:13" x14ac:dyDescent="0.35">
      <c r="A16" s="1103" t="s">
        <v>1477</v>
      </c>
      <c r="B16" s="1104">
        <v>34095020</v>
      </c>
      <c r="C16" s="1103" t="s">
        <v>1478</v>
      </c>
      <c r="D16" s="1105">
        <v>45208</v>
      </c>
      <c r="E16" s="1103" t="s">
        <v>1479</v>
      </c>
      <c r="F16" s="1106">
        <v>749.89</v>
      </c>
      <c r="G16" s="1103" t="s">
        <v>655</v>
      </c>
      <c r="H16" s="1106">
        <v>749.89</v>
      </c>
      <c r="I16" s="1103" t="s">
        <v>802</v>
      </c>
      <c r="J16" s="1103">
        <v>53100</v>
      </c>
      <c r="K16" s="1106">
        <v>-130.15</v>
      </c>
      <c r="L16" s="1106">
        <f t="shared" si="0"/>
        <v>619.74</v>
      </c>
      <c r="M16" s="1103" t="s">
        <v>803</v>
      </c>
    </row>
    <row r="17" spans="1:13" x14ac:dyDescent="0.35">
      <c r="A17" s="1103" t="s">
        <v>1480</v>
      </c>
      <c r="B17" s="1104">
        <v>34094998</v>
      </c>
      <c r="C17" s="1103" t="s">
        <v>1481</v>
      </c>
      <c r="D17" s="1105">
        <v>45208</v>
      </c>
      <c r="E17" s="1103" t="s">
        <v>1482</v>
      </c>
      <c r="F17" s="1106">
        <v>12614.96</v>
      </c>
      <c r="G17" s="1103" t="s">
        <v>655</v>
      </c>
      <c r="H17" s="1106">
        <v>12614.96</v>
      </c>
      <c r="I17" s="1103" t="s">
        <v>802</v>
      </c>
      <c r="J17" s="1103">
        <v>53100</v>
      </c>
      <c r="K17" s="1106">
        <v>-2189.37</v>
      </c>
      <c r="L17" s="1106">
        <f t="shared" si="0"/>
        <v>10425.59</v>
      </c>
      <c r="M17" s="1103" t="s">
        <v>803</v>
      </c>
    </row>
    <row r="18" spans="1:13" ht="21" x14ac:dyDescent="0.35">
      <c r="A18" s="1103" t="s">
        <v>1483</v>
      </c>
      <c r="B18" s="1104">
        <v>34095782</v>
      </c>
      <c r="C18" s="1103" t="s">
        <v>1484</v>
      </c>
      <c r="D18" s="1105">
        <v>45211</v>
      </c>
      <c r="E18" s="1103" t="s">
        <v>1485</v>
      </c>
      <c r="F18" s="1106">
        <v>23506.25</v>
      </c>
      <c r="G18" s="1103" t="s">
        <v>655</v>
      </c>
      <c r="H18" s="1106">
        <v>23506.25</v>
      </c>
      <c r="I18" s="1103" t="s">
        <v>802</v>
      </c>
      <c r="J18" s="1103">
        <v>53100</v>
      </c>
      <c r="K18" s="1106">
        <v>-4079.6</v>
      </c>
      <c r="L18" s="1106">
        <f t="shared" si="0"/>
        <v>19426.650000000001</v>
      </c>
      <c r="M18" s="1103" t="s">
        <v>803</v>
      </c>
    </row>
    <row r="19" spans="1:13" x14ac:dyDescent="0.35">
      <c r="A19" s="1103" t="s">
        <v>1486</v>
      </c>
      <c r="B19" s="1104">
        <v>34095183</v>
      </c>
      <c r="C19" s="1103" t="s">
        <v>1487</v>
      </c>
      <c r="D19" s="1105">
        <v>45211</v>
      </c>
      <c r="E19" s="1103" t="s">
        <v>1488</v>
      </c>
      <c r="F19" s="1106">
        <v>2466.88</v>
      </c>
      <c r="G19" s="1103" t="s">
        <v>655</v>
      </c>
      <c r="H19" s="1106">
        <v>2466.88</v>
      </c>
      <c r="I19" s="1103" t="s">
        <v>802</v>
      </c>
      <c r="J19" s="1103">
        <v>53100</v>
      </c>
      <c r="K19" s="1106">
        <v>-428.14</v>
      </c>
      <c r="L19" s="1106">
        <f t="shared" si="0"/>
        <v>2038.7400000000002</v>
      </c>
      <c r="M19" s="1103" t="s">
        <v>803</v>
      </c>
    </row>
    <row r="20" spans="1:13" x14ac:dyDescent="0.35">
      <c r="A20" s="1103" t="s">
        <v>1489</v>
      </c>
      <c r="B20" s="1104">
        <v>34095159</v>
      </c>
      <c r="C20" s="1103" t="s">
        <v>1490</v>
      </c>
      <c r="D20" s="1105">
        <v>45211</v>
      </c>
      <c r="E20" s="1103" t="s">
        <v>1491</v>
      </c>
      <c r="F20" s="1106">
        <v>524321.11</v>
      </c>
      <c r="G20" s="1103" t="s">
        <v>655</v>
      </c>
      <c r="H20" s="1106">
        <v>524321.11</v>
      </c>
      <c r="I20" s="1103" t="s">
        <v>802</v>
      </c>
      <c r="J20" s="1103">
        <v>53100</v>
      </c>
      <c r="K20" s="1106">
        <v>-90997.88</v>
      </c>
      <c r="L20" s="1106">
        <f t="shared" si="0"/>
        <v>433323.23</v>
      </c>
      <c r="M20" s="1103" t="s">
        <v>803</v>
      </c>
    </row>
    <row r="21" spans="1:13" x14ac:dyDescent="0.35">
      <c r="A21" s="1103" t="s">
        <v>1492</v>
      </c>
      <c r="B21" s="1104">
        <v>34095783</v>
      </c>
      <c r="C21" s="1103" t="s">
        <v>1493</v>
      </c>
      <c r="D21" s="1105">
        <v>45212</v>
      </c>
      <c r="E21" s="1103" t="s">
        <v>1494</v>
      </c>
      <c r="F21" s="1106">
        <v>531790.91</v>
      </c>
      <c r="G21" s="1103" t="s">
        <v>655</v>
      </c>
      <c r="H21" s="1106">
        <v>531790.91</v>
      </c>
      <c r="I21" s="1103" t="s">
        <v>802</v>
      </c>
      <c r="J21" s="1103">
        <v>53100</v>
      </c>
      <c r="K21" s="1106">
        <v>-92294.29</v>
      </c>
      <c r="L21" s="1106">
        <f t="shared" si="0"/>
        <v>439496.62000000005</v>
      </c>
      <c r="M21" s="1103" t="s">
        <v>803</v>
      </c>
    </row>
    <row r="22" spans="1:13" ht="21" x14ac:dyDescent="0.35">
      <c r="A22" s="521" t="s">
        <v>1495</v>
      </c>
      <c r="B22" s="522">
        <v>34094736</v>
      </c>
      <c r="C22" s="521"/>
      <c r="D22" s="523">
        <v>45208</v>
      </c>
      <c r="E22" s="521" t="s">
        <v>1496</v>
      </c>
      <c r="F22" s="524">
        <v>165163.68</v>
      </c>
      <c r="G22" s="521" t="s">
        <v>655</v>
      </c>
      <c r="H22" s="524">
        <v>165163.68</v>
      </c>
      <c r="I22" s="521" t="s">
        <v>802</v>
      </c>
      <c r="J22" s="521">
        <v>55412</v>
      </c>
      <c r="K22" s="524">
        <v>0</v>
      </c>
      <c r="L22" s="524">
        <f t="shared" si="0"/>
        <v>165163.68</v>
      </c>
      <c r="M22" s="521" t="s">
        <v>804</v>
      </c>
    </row>
    <row r="23" spans="1:13" x14ac:dyDescent="0.35">
      <c r="A23" s="1103" t="s">
        <v>1497</v>
      </c>
      <c r="B23" s="1104">
        <v>310539464</v>
      </c>
      <c r="C23" s="1103" t="s">
        <v>1498</v>
      </c>
      <c r="D23" s="1105">
        <v>45180</v>
      </c>
      <c r="E23" s="1103" t="s">
        <v>1499</v>
      </c>
      <c r="F23" s="1106">
        <v>4939.83</v>
      </c>
      <c r="G23" s="1103" t="s">
        <v>655</v>
      </c>
      <c r="H23" s="1106">
        <v>4939.83</v>
      </c>
      <c r="I23" s="1103" t="s">
        <v>807</v>
      </c>
      <c r="J23" s="1103">
        <v>53100</v>
      </c>
      <c r="K23" s="1106">
        <v>0</v>
      </c>
      <c r="L23" s="1106">
        <f t="shared" si="0"/>
        <v>4939.83</v>
      </c>
      <c r="M23" s="1103" t="s">
        <v>803</v>
      </c>
    </row>
    <row r="24" spans="1:13" x14ac:dyDescent="0.35">
      <c r="A24" s="1103" t="s">
        <v>1500</v>
      </c>
      <c r="B24" s="1104">
        <v>310541738</v>
      </c>
      <c r="C24" s="1103" t="s">
        <v>1501</v>
      </c>
      <c r="D24" s="1105">
        <v>45203</v>
      </c>
      <c r="E24" s="1103" t="s">
        <v>1502</v>
      </c>
      <c r="F24" s="1106">
        <v>38328.720000000001</v>
      </c>
      <c r="G24" s="1103" t="s">
        <v>655</v>
      </c>
      <c r="H24" s="1106">
        <v>38328.720000000001</v>
      </c>
      <c r="I24" s="1103" t="s">
        <v>807</v>
      </c>
      <c r="J24" s="1103">
        <v>53100</v>
      </c>
      <c r="K24" s="1106">
        <v>-6652.09</v>
      </c>
      <c r="L24" s="1106">
        <f t="shared" si="0"/>
        <v>31676.63</v>
      </c>
      <c r="M24" s="1103" t="s">
        <v>803</v>
      </c>
    </row>
    <row r="25" spans="1:13" x14ac:dyDescent="0.35">
      <c r="A25" s="1103" t="s">
        <v>1503</v>
      </c>
      <c r="B25" s="1104">
        <v>310541519</v>
      </c>
      <c r="C25" s="1103" t="s">
        <v>1504</v>
      </c>
      <c r="D25" s="1105">
        <v>45204</v>
      </c>
      <c r="E25" s="1103" t="s">
        <v>1505</v>
      </c>
      <c r="F25" s="1106">
        <v>50.34</v>
      </c>
      <c r="G25" s="1103" t="s">
        <v>655</v>
      </c>
      <c r="H25" s="1106">
        <v>50.34</v>
      </c>
      <c r="I25" s="1103" t="s">
        <v>807</v>
      </c>
      <c r="J25" s="1103">
        <v>53100</v>
      </c>
      <c r="K25" s="1106">
        <v>-8.74</v>
      </c>
      <c r="L25" s="1106">
        <f t="shared" si="0"/>
        <v>41.6</v>
      </c>
      <c r="M25" s="1103" t="s">
        <v>803</v>
      </c>
    </row>
    <row r="26" spans="1:13" x14ac:dyDescent="0.35">
      <c r="A26" s="1103" t="s">
        <v>1506</v>
      </c>
      <c r="B26" s="1104">
        <v>310541895</v>
      </c>
      <c r="C26" s="1103" t="s">
        <v>1507</v>
      </c>
      <c r="D26" s="1105">
        <v>45208</v>
      </c>
      <c r="E26" s="1103" t="s">
        <v>1508</v>
      </c>
      <c r="F26" s="1106">
        <v>8814262.9700000007</v>
      </c>
      <c r="G26" s="1103" t="s">
        <v>655</v>
      </c>
      <c r="H26" s="1106">
        <v>8814262.9700000007</v>
      </c>
      <c r="I26" s="1103" t="s">
        <v>807</v>
      </c>
      <c r="J26" s="1103">
        <v>53100</v>
      </c>
      <c r="K26" s="1106">
        <v>-1529748.12</v>
      </c>
      <c r="L26" s="1106">
        <f t="shared" si="0"/>
        <v>7284514.8500000006</v>
      </c>
      <c r="M26" s="1103" t="s">
        <v>803</v>
      </c>
    </row>
    <row r="27" spans="1:13" x14ac:dyDescent="0.35">
      <c r="A27" s="1103" t="s">
        <v>1509</v>
      </c>
      <c r="B27" s="1104">
        <v>310541904</v>
      </c>
      <c r="C27" s="1103" t="s">
        <v>1510</v>
      </c>
      <c r="D27" s="1105">
        <v>45208</v>
      </c>
      <c r="E27" s="1103" t="s">
        <v>1511</v>
      </c>
      <c r="F27" s="1106">
        <v>8636.9699999999993</v>
      </c>
      <c r="G27" s="1103" t="s">
        <v>655</v>
      </c>
      <c r="H27" s="1106">
        <v>8636.9699999999993</v>
      </c>
      <c r="I27" s="1103" t="s">
        <v>807</v>
      </c>
      <c r="J27" s="1103">
        <v>53100</v>
      </c>
      <c r="K27" s="1106">
        <v>-1498.98</v>
      </c>
      <c r="L27" s="1106">
        <f t="shared" si="0"/>
        <v>7137.99</v>
      </c>
      <c r="M27" s="1103" t="s">
        <v>803</v>
      </c>
    </row>
    <row r="28" spans="1:13" ht="21" x14ac:dyDescent="0.35">
      <c r="A28" s="521" t="s">
        <v>1512</v>
      </c>
      <c r="B28" s="522">
        <v>310541532</v>
      </c>
      <c r="C28" s="521"/>
      <c r="D28" s="523">
        <v>45208</v>
      </c>
      <c r="E28" s="521" t="s">
        <v>1513</v>
      </c>
      <c r="F28" s="524">
        <v>179713.17</v>
      </c>
      <c r="G28" s="521" t="s">
        <v>655</v>
      </c>
      <c r="H28" s="524">
        <v>179713.17</v>
      </c>
      <c r="I28" s="521" t="s">
        <v>807</v>
      </c>
      <c r="J28" s="521">
        <v>55412</v>
      </c>
      <c r="K28" s="524">
        <v>0</v>
      </c>
      <c r="L28" s="524">
        <f t="shared" si="0"/>
        <v>179713.17</v>
      </c>
      <c r="M28" s="521" t="s">
        <v>804</v>
      </c>
    </row>
    <row r="29" spans="1:13" ht="21" x14ac:dyDescent="0.35">
      <c r="A29" s="1103" t="s">
        <v>1514</v>
      </c>
      <c r="B29" s="1104">
        <v>410041750</v>
      </c>
      <c r="C29" s="1103" t="s">
        <v>1515</v>
      </c>
      <c r="D29" s="1105">
        <v>45210</v>
      </c>
      <c r="E29" s="1103" t="s">
        <v>1516</v>
      </c>
      <c r="F29" s="1106">
        <v>19829.66</v>
      </c>
      <c r="G29" s="1103" t="s">
        <v>655</v>
      </c>
      <c r="H29" s="1106">
        <v>19829.66</v>
      </c>
      <c r="I29" s="1103" t="s">
        <v>180</v>
      </c>
      <c r="J29" s="1103">
        <v>53110</v>
      </c>
      <c r="K29" s="1106">
        <v>-3441.51</v>
      </c>
      <c r="L29" s="1106">
        <f t="shared" si="0"/>
        <v>16388.150000000001</v>
      </c>
      <c r="M29" s="1103" t="s">
        <v>803</v>
      </c>
    </row>
    <row r="30" spans="1:13" ht="21" x14ac:dyDescent="0.35">
      <c r="A30" s="521" t="s">
        <v>1517</v>
      </c>
      <c r="B30" s="522">
        <v>410041724</v>
      </c>
      <c r="C30" s="521"/>
      <c r="D30" s="523">
        <v>45208</v>
      </c>
      <c r="E30" s="521" t="s">
        <v>1518</v>
      </c>
      <c r="F30" s="524">
        <v>380.78</v>
      </c>
      <c r="G30" s="521" t="s">
        <v>655</v>
      </c>
      <c r="H30" s="524">
        <v>380.78</v>
      </c>
      <c r="I30" s="521" t="s">
        <v>180</v>
      </c>
      <c r="J30" s="521">
        <v>55412</v>
      </c>
      <c r="K30" s="524">
        <v>0</v>
      </c>
      <c r="L30" s="524">
        <f t="shared" si="0"/>
        <v>380.78</v>
      </c>
      <c r="M30" s="521" t="s">
        <v>804</v>
      </c>
    </row>
    <row r="32" spans="1:13" x14ac:dyDescent="0.35">
      <c r="F32" s="1273">
        <f>SUBTOTAL(9,F5:F30)</f>
        <v>10443513.220000001</v>
      </c>
      <c r="H32" s="1273">
        <f>SUBTOTAL(9,H5:H30)</f>
        <v>10443513.220000001</v>
      </c>
      <c r="K32" s="1273">
        <f>SUBTOTAL(9,K5:K30)</f>
        <v>-1749076.24</v>
      </c>
      <c r="L32" s="1274">
        <f>SUBTOTAL(9,L5:L30)</f>
        <v>8694436.9800000004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0C7D1-592D-4F81-8BEB-5A5DD91B38C3}">
  <sheetPr>
    <tabColor rgb="FFFF00FF"/>
  </sheetPr>
  <dimension ref="A1:M42"/>
  <sheetViews>
    <sheetView showGridLines="0" workbookViewId="0">
      <pane ySplit="4" topLeftCell="A5" activePane="bottomLeft" state="frozen"/>
      <selection pane="bottomLeft" activeCell="P22" sqref="P22"/>
    </sheetView>
  </sheetViews>
  <sheetFormatPr defaultColWidth="9.453125" defaultRowHeight="14.5" x14ac:dyDescent="0.35"/>
  <cols>
    <col min="1" max="2" width="10.54296875" style="480" bestFit="1" customWidth="1"/>
    <col min="3" max="3" width="11.453125" style="480" bestFit="1" customWidth="1"/>
    <col min="4" max="4" width="8.54296875" style="480" bestFit="1" customWidth="1"/>
    <col min="5" max="5" width="43.54296875" style="480" customWidth="1"/>
    <col min="6" max="6" width="13.453125" style="480" bestFit="1" customWidth="1"/>
    <col min="7" max="7" width="13.54296875" style="480" bestFit="1" customWidth="1"/>
    <col min="8" max="8" width="16.453125" style="480" bestFit="1" customWidth="1"/>
    <col min="9" max="9" width="17.54296875" style="480" bestFit="1" customWidth="1"/>
    <col min="10" max="10" width="9.54296875" style="480" bestFit="1" customWidth="1"/>
    <col min="11" max="11" width="14.453125" style="480" bestFit="1" customWidth="1"/>
    <col min="12" max="12" width="15.453125" style="480" customWidth="1"/>
    <col min="13" max="13" width="17" style="480" bestFit="1" customWidth="1"/>
    <col min="14" max="14" width="0.54296875" style="480" customWidth="1"/>
    <col min="15" max="16384" width="9.453125" style="480"/>
  </cols>
  <sheetData>
    <row r="1" spans="1:13" ht="18.5" x14ac:dyDescent="0.35">
      <c r="A1" s="1102" t="s">
        <v>1184</v>
      </c>
    </row>
    <row r="2" spans="1:13" x14ac:dyDescent="0.35">
      <c r="A2" s="517" t="s">
        <v>1183</v>
      </c>
      <c r="K2" s="480" t="e">
        <f>-ROUND(SUM(#REF!,#REF!,#REF!,#REF!)/1000,0)-2</f>
        <v>#REF!</v>
      </c>
    </row>
    <row r="3" spans="1:13" x14ac:dyDescent="0.35">
      <c r="A3" s="518" t="s">
        <v>265</v>
      </c>
    </row>
    <row r="4" spans="1:13" ht="21" x14ac:dyDescent="0.35">
      <c r="A4" s="519" t="s">
        <v>789</v>
      </c>
      <c r="B4" s="519" t="s">
        <v>790</v>
      </c>
      <c r="C4" s="519" t="s">
        <v>791</v>
      </c>
      <c r="D4" s="519" t="s">
        <v>792</v>
      </c>
      <c r="E4" s="519" t="s">
        <v>793</v>
      </c>
      <c r="F4" s="519" t="s">
        <v>794</v>
      </c>
      <c r="G4" s="519" t="s">
        <v>795</v>
      </c>
      <c r="H4" s="519" t="s">
        <v>796</v>
      </c>
      <c r="I4" s="519" t="s">
        <v>797</v>
      </c>
      <c r="J4" s="519" t="s">
        <v>798</v>
      </c>
      <c r="K4" s="519" t="s">
        <v>799</v>
      </c>
      <c r="L4" s="520" t="s">
        <v>800</v>
      </c>
      <c r="M4" s="519" t="s">
        <v>801</v>
      </c>
    </row>
    <row r="5" spans="1:13" x14ac:dyDescent="0.35">
      <c r="A5" s="1103" t="s">
        <v>1196</v>
      </c>
      <c r="B5" s="1104">
        <v>34068191</v>
      </c>
      <c r="C5" s="1103" t="s">
        <v>1197</v>
      </c>
      <c r="D5" s="1105">
        <v>44903</v>
      </c>
      <c r="E5" s="1103" t="s">
        <v>1198</v>
      </c>
      <c r="F5" s="1106">
        <v>2746.98</v>
      </c>
      <c r="G5" s="1103" t="s">
        <v>655</v>
      </c>
      <c r="H5" s="1106">
        <v>2746.98</v>
      </c>
      <c r="I5" s="1103" t="s">
        <v>802</v>
      </c>
      <c r="J5" s="1103">
        <v>53100</v>
      </c>
      <c r="K5" s="1106">
        <v>0</v>
      </c>
      <c r="L5" s="1106">
        <f t="shared" ref="L5:L40" si="0">+SUM(H5,K5)</f>
        <v>2746.98</v>
      </c>
      <c r="M5" s="1103" t="s">
        <v>803</v>
      </c>
    </row>
    <row r="6" spans="1:13" x14ac:dyDescent="0.35">
      <c r="A6" s="1103" t="s">
        <v>1199</v>
      </c>
      <c r="B6" s="1104">
        <v>34068870</v>
      </c>
      <c r="C6" s="1103" t="s">
        <v>1200</v>
      </c>
      <c r="D6" s="1105">
        <v>44910</v>
      </c>
      <c r="E6" s="1103" t="s">
        <v>1201</v>
      </c>
      <c r="F6" s="1106">
        <v>2864.29</v>
      </c>
      <c r="G6" s="1103" t="s">
        <v>655</v>
      </c>
      <c r="H6" s="1106">
        <v>2864.29</v>
      </c>
      <c r="I6" s="1103" t="s">
        <v>802</v>
      </c>
      <c r="J6" s="1103">
        <v>53100</v>
      </c>
      <c r="K6" s="1106">
        <v>0</v>
      </c>
      <c r="L6" s="1106">
        <f t="shared" si="0"/>
        <v>2864.29</v>
      </c>
      <c r="M6" s="1103" t="s">
        <v>803</v>
      </c>
    </row>
    <row r="7" spans="1:13" x14ac:dyDescent="0.35">
      <c r="A7" s="1103" t="s">
        <v>1211</v>
      </c>
      <c r="B7" s="1104">
        <v>34069358</v>
      </c>
      <c r="C7" s="1103" t="s">
        <v>1212</v>
      </c>
      <c r="D7" s="1105">
        <v>44922</v>
      </c>
      <c r="E7" s="1103" t="s">
        <v>1198</v>
      </c>
      <c r="F7" s="1106">
        <v>3575.21</v>
      </c>
      <c r="G7" s="1103" t="s">
        <v>655</v>
      </c>
      <c r="H7" s="1106">
        <v>3575.21</v>
      </c>
      <c r="I7" s="1103" t="s">
        <v>802</v>
      </c>
      <c r="J7" s="1103">
        <v>53100</v>
      </c>
      <c r="K7" s="1106">
        <v>0</v>
      </c>
      <c r="L7" s="1106">
        <f t="shared" si="0"/>
        <v>3575.21</v>
      </c>
      <c r="M7" s="1103" t="s">
        <v>803</v>
      </c>
    </row>
    <row r="8" spans="1:13" x14ac:dyDescent="0.35">
      <c r="A8" s="1103" t="s">
        <v>1208</v>
      </c>
      <c r="B8" s="1104">
        <v>34069395</v>
      </c>
      <c r="C8" s="1103" t="s">
        <v>1209</v>
      </c>
      <c r="D8" s="1105">
        <v>44918</v>
      </c>
      <c r="E8" s="1103" t="s">
        <v>1210</v>
      </c>
      <c r="F8" s="1106">
        <v>2967.43</v>
      </c>
      <c r="G8" s="1103" t="s">
        <v>655</v>
      </c>
      <c r="H8" s="1106">
        <v>2967.43</v>
      </c>
      <c r="I8" s="1103" t="s">
        <v>802</v>
      </c>
      <c r="J8" s="1103">
        <v>53100</v>
      </c>
      <c r="K8" s="1106">
        <v>0</v>
      </c>
      <c r="L8" s="1106">
        <f t="shared" si="0"/>
        <v>2967.43</v>
      </c>
      <c r="M8" s="1103" t="s">
        <v>803</v>
      </c>
    </row>
    <row r="9" spans="1:13" x14ac:dyDescent="0.35">
      <c r="A9" s="1103" t="s">
        <v>1213</v>
      </c>
      <c r="B9" s="1104">
        <v>34069582</v>
      </c>
      <c r="C9" s="1103" t="s">
        <v>1214</v>
      </c>
      <c r="D9" s="1105">
        <v>44924</v>
      </c>
      <c r="E9" s="1103" t="s">
        <v>1201</v>
      </c>
      <c r="F9" s="1106">
        <v>11457.15</v>
      </c>
      <c r="G9" s="1103" t="s">
        <v>655</v>
      </c>
      <c r="H9" s="1106">
        <v>11457.15</v>
      </c>
      <c r="I9" s="1103" t="s">
        <v>802</v>
      </c>
      <c r="J9" s="1103">
        <v>53100</v>
      </c>
      <c r="K9" s="1106">
        <v>0</v>
      </c>
      <c r="L9" s="1106">
        <f t="shared" si="0"/>
        <v>11457.15</v>
      </c>
      <c r="M9" s="1103" t="s">
        <v>803</v>
      </c>
    </row>
    <row r="10" spans="1:13" x14ac:dyDescent="0.35">
      <c r="A10" s="1103" t="s">
        <v>1227</v>
      </c>
      <c r="B10" s="1104">
        <v>34069651</v>
      </c>
      <c r="C10" s="1103" t="s">
        <v>1228</v>
      </c>
      <c r="D10" s="1105">
        <v>44928</v>
      </c>
      <c r="E10" s="1103" t="s">
        <v>1229</v>
      </c>
      <c r="F10" s="1106">
        <v>2689.19</v>
      </c>
      <c r="G10" s="1103" t="s">
        <v>655</v>
      </c>
      <c r="H10" s="1106">
        <v>2689.19</v>
      </c>
      <c r="I10" s="1103" t="s">
        <v>802</v>
      </c>
      <c r="J10" s="1103">
        <v>53100</v>
      </c>
      <c r="K10" s="1106">
        <v>-466.72</v>
      </c>
      <c r="L10" s="1106">
        <f t="shared" si="0"/>
        <v>2222.4700000000003</v>
      </c>
      <c r="M10" s="1103" t="s">
        <v>803</v>
      </c>
    </row>
    <row r="11" spans="1:13" x14ac:dyDescent="0.35">
      <c r="A11" s="1103" t="s">
        <v>1215</v>
      </c>
      <c r="B11" s="1104">
        <v>34069652</v>
      </c>
      <c r="C11" s="1103" t="s">
        <v>1216</v>
      </c>
      <c r="D11" s="1105">
        <v>44928</v>
      </c>
      <c r="E11" s="1103" t="s">
        <v>1217</v>
      </c>
      <c r="F11" s="1106">
        <v>1505.32</v>
      </c>
      <c r="G11" s="1103" t="s">
        <v>655</v>
      </c>
      <c r="H11" s="1106">
        <v>1505.32</v>
      </c>
      <c r="I11" s="1103" t="s">
        <v>802</v>
      </c>
      <c r="J11" s="1103">
        <v>53100</v>
      </c>
      <c r="K11" s="1106">
        <v>-261.25</v>
      </c>
      <c r="L11" s="1106">
        <f t="shared" si="0"/>
        <v>1244.07</v>
      </c>
      <c r="M11" s="1103" t="s">
        <v>803</v>
      </c>
    </row>
    <row r="12" spans="1:13" x14ac:dyDescent="0.35">
      <c r="A12" s="1103" t="s">
        <v>1236</v>
      </c>
      <c r="B12" s="1104">
        <v>34069653</v>
      </c>
      <c r="C12" s="1103" t="s">
        <v>1237</v>
      </c>
      <c r="D12" s="1105">
        <v>44928</v>
      </c>
      <c r="E12" s="1103" t="s">
        <v>1238</v>
      </c>
      <c r="F12" s="1106">
        <v>5420.42</v>
      </c>
      <c r="G12" s="1103" t="s">
        <v>655</v>
      </c>
      <c r="H12" s="1106">
        <v>5420.42</v>
      </c>
      <c r="I12" s="1103" t="s">
        <v>802</v>
      </c>
      <c r="J12" s="1103">
        <v>53100</v>
      </c>
      <c r="K12" s="1106">
        <v>-940.73</v>
      </c>
      <c r="L12" s="1106">
        <f t="shared" si="0"/>
        <v>4479.6900000000005</v>
      </c>
      <c r="M12" s="1103" t="s">
        <v>803</v>
      </c>
    </row>
    <row r="13" spans="1:13" x14ac:dyDescent="0.35">
      <c r="A13" s="1103" t="s">
        <v>1218</v>
      </c>
      <c r="B13" s="1104">
        <v>34069669</v>
      </c>
      <c r="C13" s="1103" t="s">
        <v>1219</v>
      </c>
      <c r="D13" s="1105">
        <v>44928</v>
      </c>
      <c r="E13" s="1103" t="s">
        <v>1217</v>
      </c>
      <c r="F13" s="1106">
        <v>2353.79</v>
      </c>
      <c r="G13" s="1103" t="s">
        <v>655</v>
      </c>
      <c r="H13" s="1106">
        <v>2353.79</v>
      </c>
      <c r="I13" s="1103" t="s">
        <v>802</v>
      </c>
      <c r="J13" s="1103">
        <v>53100</v>
      </c>
      <c r="K13" s="1106">
        <v>-408.51</v>
      </c>
      <c r="L13" s="1106">
        <f t="shared" si="0"/>
        <v>1945.28</v>
      </c>
      <c r="M13" s="1103" t="s">
        <v>803</v>
      </c>
    </row>
    <row r="14" spans="1:13" x14ac:dyDescent="0.35">
      <c r="A14" s="1103" t="s">
        <v>1220</v>
      </c>
      <c r="B14" s="1104">
        <v>34069755</v>
      </c>
      <c r="C14" s="1103" t="s">
        <v>1221</v>
      </c>
      <c r="D14" s="1105">
        <v>44928</v>
      </c>
      <c r="E14" s="1103" t="s">
        <v>1217</v>
      </c>
      <c r="F14" s="1106">
        <v>34843.61</v>
      </c>
      <c r="G14" s="1103" t="s">
        <v>655</v>
      </c>
      <c r="H14" s="1106">
        <v>34843.61</v>
      </c>
      <c r="I14" s="1103" t="s">
        <v>802</v>
      </c>
      <c r="J14" s="1103">
        <v>53100</v>
      </c>
      <c r="K14" s="1106">
        <v>-6047.24</v>
      </c>
      <c r="L14" s="1106">
        <f t="shared" si="0"/>
        <v>28796.370000000003</v>
      </c>
      <c r="M14" s="1103" t="s">
        <v>803</v>
      </c>
    </row>
    <row r="15" spans="1:13" x14ac:dyDescent="0.35">
      <c r="A15" s="1103" t="s">
        <v>1225</v>
      </c>
      <c r="B15" s="1104">
        <v>34069756</v>
      </c>
      <c r="C15" s="1103" t="s">
        <v>1226</v>
      </c>
      <c r="D15" s="1105">
        <v>44928</v>
      </c>
      <c r="E15" s="1103" t="s">
        <v>1217</v>
      </c>
      <c r="F15" s="1106">
        <v>24437.84</v>
      </c>
      <c r="G15" s="1103" t="s">
        <v>655</v>
      </c>
      <c r="H15" s="1106">
        <v>24437.84</v>
      </c>
      <c r="I15" s="1103" t="s">
        <v>802</v>
      </c>
      <c r="J15" s="1103">
        <v>53100</v>
      </c>
      <c r="K15" s="1106">
        <v>-4241.28</v>
      </c>
      <c r="L15" s="1106">
        <f t="shared" si="0"/>
        <v>20196.560000000001</v>
      </c>
      <c r="M15" s="1103" t="s">
        <v>803</v>
      </c>
    </row>
    <row r="16" spans="1:13" x14ac:dyDescent="0.35">
      <c r="A16" s="1103" t="s">
        <v>1205</v>
      </c>
      <c r="B16" s="1104">
        <v>34069759</v>
      </c>
      <c r="C16" s="1103" t="s">
        <v>1206</v>
      </c>
      <c r="D16" s="1105">
        <v>44918</v>
      </c>
      <c r="E16" s="1103" t="s">
        <v>1207</v>
      </c>
      <c r="F16" s="1106">
        <v>31823</v>
      </c>
      <c r="G16" s="1103" t="s">
        <v>655</v>
      </c>
      <c r="H16" s="1106">
        <v>31823</v>
      </c>
      <c r="I16" s="1103" t="s">
        <v>802</v>
      </c>
      <c r="J16" s="1103">
        <v>53100</v>
      </c>
      <c r="K16" s="1106">
        <v>0</v>
      </c>
      <c r="L16" s="1106">
        <f t="shared" si="0"/>
        <v>31823</v>
      </c>
      <c r="M16" s="1103" t="s">
        <v>803</v>
      </c>
    </row>
    <row r="17" spans="1:13" x14ac:dyDescent="0.35">
      <c r="A17" s="1103" t="s">
        <v>1230</v>
      </c>
      <c r="B17" s="1104">
        <v>34070033</v>
      </c>
      <c r="C17" s="1103" t="s">
        <v>1231</v>
      </c>
      <c r="D17" s="1105">
        <v>44928</v>
      </c>
      <c r="E17" s="1103" t="s">
        <v>1232</v>
      </c>
      <c r="F17" s="1106">
        <v>409.03</v>
      </c>
      <c r="G17" s="1103" t="s">
        <v>655</v>
      </c>
      <c r="H17" s="1106">
        <v>409.03</v>
      </c>
      <c r="I17" s="1103" t="s">
        <v>802</v>
      </c>
      <c r="J17" s="1103">
        <v>53100</v>
      </c>
      <c r="K17" s="1106">
        <v>-70.989999999999995</v>
      </c>
      <c r="L17" s="1106">
        <f t="shared" si="0"/>
        <v>338.03999999999996</v>
      </c>
      <c r="M17" s="1103" t="s">
        <v>803</v>
      </c>
    </row>
    <row r="18" spans="1:13" x14ac:dyDescent="0.35">
      <c r="A18" s="1103" t="s">
        <v>1239</v>
      </c>
      <c r="B18" s="1104">
        <v>34070038</v>
      </c>
      <c r="C18" s="1103" t="s">
        <v>1240</v>
      </c>
      <c r="D18" s="1105">
        <v>44928</v>
      </c>
      <c r="E18" s="1103" t="s">
        <v>1241</v>
      </c>
      <c r="F18" s="1106">
        <v>3627.34</v>
      </c>
      <c r="G18" s="1103" t="s">
        <v>655</v>
      </c>
      <c r="H18" s="1106">
        <v>3627.34</v>
      </c>
      <c r="I18" s="1103" t="s">
        <v>802</v>
      </c>
      <c r="J18" s="1103">
        <v>53100</v>
      </c>
      <c r="K18" s="1106">
        <v>-629.54</v>
      </c>
      <c r="L18" s="1106">
        <f t="shared" si="0"/>
        <v>2997.8</v>
      </c>
      <c r="M18" s="1103" t="s">
        <v>803</v>
      </c>
    </row>
    <row r="19" spans="1:13" x14ac:dyDescent="0.35">
      <c r="A19" s="1103" t="s">
        <v>1242</v>
      </c>
      <c r="B19" s="1104">
        <v>34070047</v>
      </c>
      <c r="C19" s="1103" t="s">
        <v>1243</v>
      </c>
      <c r="D19" s="1105">
        <v>44930</v>
      </c>
      <c r="E19" s="1103" t="s">
        <v>1244</v>
      </c>
      <c r="F19" s="1106">
        <v>703150.46</v>
      </c>
      <c r="G19" s="1103" t="s">
        <v>655</v>
      </c>
      <c r="H19" s="1106">
        <v>703150.46</v>
      </c>
      <c r="I19" s="1103" t="s">
        <v>802</v>
      </c>
      <c r="J19" s="1103">
        <v>53100</v>
      </c>
      <c r="K19" s="1106">
        <v>-122034.38</v>
      </c>
      <c r="L19" s="1106">
        <f t="shared" si="0"/>
        <v>581116.07999999996</v>
      </c>
      <c r="M19" s="1103" t="s">
        <v>803</v>
      </c>
    </row>
    <row r="20" spans="1:13" x14ac:dyDescent="0.35">
      <c r="A20" s="1103" t="s">
        <v>1245</v>
      </c>
      <c r="B20" s="1104">
        <v>34070631</v>
      </c>
      <c r="C20" s="1103" t="s">
        <v>1246</v>
      </c>
      <c r="D20" s="1105">
        <v>44932</v>
      </c>
      <c r="E20" s="1103" t="s">
        <v>1247</v>
      </c>
      <c r="F20" s="1106">
        <v>1055.8499999999999</v>
      </c>
      <c r="G20" s="1103" t="s">
        <v>655</v>
      </c>
      <c r="H20" s="1106">
        <v>1055.8499999999999</v>
      </c>
      <c r="I20" s="1103" t="s">
        <v>802</v>
      </c>
      <c r="J20" s="1103">
        <v>53100</v>
      </c>
      <c r="K20" s="1106">
        <v>-183.25</v>
      </c>
      <c r="L20" s="1106">
        <f t="shared" si="0"/>
        <v>872.59999999999991</v>
      </c>
      <c r="M20" s="1103" t="s">
        <v>803</v>
      </c>
    </row>
    <row r="21" spans="1:13" ht="21" x14ac:dyDescent="0.35">
      <c r="A21" s="1103" t="s">
        <v>1269</v>
      </c>
      <c r="B21" s="1104">
        <v>34070724</v>
      </c>
      <c r="C21" s="1103" t="s">
        <v>1270</v>
      </c>
      <c r="D21" s="1105">
        <v>44938</v>
      </c>
      <c r="E21" s="1103" t="s">
        <v>1271</v>
      </c>
      <c r="F21" s="1106">
        <v>10980.48</v>
      </c>
      <c r="G21" s="1103" t="s">
        <v>655</v>
      </c>
      <c r="H21" s="1106">
        <v>10980.48</v>
      </c>
      <c r="I21" s="1103" t="s">
        <v>802</v>
      </c>
      <c r="J21" s="1103">
        <v>53100</v>
      </c>
      <c r="K21" s="1106">
        <v>-1905.7</v>
      </c>
      <c r="L21" s="1106">
        <f t="shared" si="0"/>
        <v>9074.7799999999988</v>
      </c>
      <c r="M21" s="1103" t="s">
        <v>803</v>
      </c>
    </row>
    <row r="22" spans="1:13" ht="21" x14ac:dyDescent="0.35">
      <c r="A22" s="1103" t="s">
        <v>1266</v>
      </c>
      <c r="B22" s="1104">
        <v>34070726</v>
      </c>
      <c r="C22" s="1103" t="s">
        <v>1267</v>
      </c>
      <c r="D22" s="1105">
        <v>44938</v>
      </c>
      <c r="E22" s="1103" t="s">
        <v>1268</v>
      </c>
      <c r="F22" s="1106">
        <v>334395.95</v>
      </c>
      <c r="G22" s="1103" t="s">
        <v>655</v>
      </c>
      <c r="H22" s="1106">
        <v>334395.95</v>
      </c>
      <c r="I22" s="1103" t="s">
        <v>802</v>
      </c>
      <c r="J22" s="1103">
        <v>53100</v>
      </c>
      <c r="K22" s="1106">
        <v>-58035.66</v>
      </c>
      <c r="L22" s="1106">
        <f t="shared" si="0"/>
        <v>276360.29000000004</v>
      </c>
      <c r="M22" s="1103" t="s">
        <v>803</v>
      </c>
    </row>
    <row r="23" spans="1:13" x14ac:dyDescent="0.35">
      <c r="A23" s="1103" t="s">
        <v>1275</v>
      </c>
      <c r="B23" s="1104">
        <v>34070796</v>
      </c>
      <c r="C23" s="1103" t="s">
        <v>1276</v>
      </c>
      <c r="D23" s="1105">
        <v>44939</v>
      </c>
      <c r="E23" s="1103" t="s">
        <v>1277</v>
      </c>
      <c r="F23" s="1106">
        <v>4497.16</v>
      </c>
      <c r="G23" s="1103" t="s">
        <v>655</v>
      </c>
      <c r="H23" s="1106">
        <v>4497.16</v>
      </c>
      <c r="I23" s="1103" t="s">
        <v>802</v>
      </c>
      <c r="J23" s="1103">
        <v>53100</v>
      </c>
      <c r="K23" s="1106">
        <v>-780.5</v>
      </c>
      <c r="L23" s="1106">
        <f t="shared" si="0"/>
        <v>3716.66</v>
      </c>
      <c r="M23" s="1103" t="s">
        <v>803</v>
      </c>
    </row>
    <row r="24" spans="1:13" x14ac:dyDescent="0.35">
      <c r="A24" s="1103" t="s">
        <v>1251</v>
      </c>
      <c r="B24" s="1104">
        <v>34070335</v>
      </c>
      <c r="C24" s="1103" t="s">
        <v>1252</v>
      </c>
      <c r="D24" s="1105">
        <v>44935</v>
      </c>
      <c r="E24" s="1103" t="s">
        <v>1253</v>
      </c>
      <c r="F24" s="1106">
        <v>18459.57</v>
      </c>
      <c r="G24" s="1103" t="s">
        <v>655</v>
      </c>
      <c r="H24" s="1106">
        <v>18459.57</v>
      </c>
      <c r="I24" s="1103" t="s">
        <v>802</v>
      </c>
      <c r="J24" s="1103">
        <v>53110</v>
      </c>
      <c r="K24" s="1106">
        <v>-3203.73</v>
      </c>
      <c r="L24" s="1106">
        <f t="shared" si="0"/>
        <v>15255.84</v>
      </c>
      <c r="M24" s="1103" t="s">
        <v>803</v>
      </c>
    </row>
    <row r="25" spans="1:13" x14ac:dyDescent="0.35">
      <c r="A25" s="1103" t="s">
        <v>1278</v>
      </c>
      <c r="B25" s="1104">
        <v>34070869</v>
      </c>
      <c r="C25" s="1103" t="s">
        <v>1279</v>
      </c>
      <c r="D25" s="1105">
        <v>44939</v>
      </c>
      <c r="E25" s="1103" t="s">
        <v>1280</v>
      </c>
      <c r="F25" s="1106">
        <v>513486.1</v>
      </c>
      <c r="G25" s="1103" t="s">
        <v>655</v>
      </c>
      <c r="H25" s="1106">
        <v>513486.1</v>
      </c>
      <c r="I25" s="1103" t="s">
        <v>802</v>
      </c>
      <c r="J25" s="1103">
        <v>53110</v>
      </c>
      <c r="K25" s="1106">
        <v>-89117.42</v>
      </c>
      <c r="L25" s="1106">
        <f t="shared" si="0"/>
        <v>424368.68</v>
      </c>
      <c r="M25" s="1103" t="s">
        <v>803</v>
      </c>
    </row>
    <row r="26" spans="1:13" ht="21" x14ac:dyDescent="0.35">
      <c r="A26" s="521" t="s">
        <v>1283</v>
      </c>
      <c r="B26" s="522">
        <v>34070094</v>
      </c>
      <c r="C26" s="521"/>
      <c r="D26" s="523">
        <v>44935</v>
      </c>
      <c r="E26" s="521" t="s">
        <v>1284</v>
      </c>
      <c r="F26" s="524">
        <v>201945.55</v>
      </c>
      <c r="G26" s="521" t="s">
        <v>655</v>
      </c>
      <c r="H26" s="524">
        <v>201945.55</v>
      </c>
      <c r="I26" s="521" t="s">
        <v>802</v>
      </c>
      <c r="J26" s="521">
        <v>55412</v>
      </c>
      <c r="K26" s="524">
        <v>0</v>
      </c>
      <c r="L26" s="524">
        <f t="shared" si="0"/>
        <v>201945.55</v>
      </c>
      <c r="M26" s="521" t="s">
        <v>804</v>
      </c>
    </row>
    <row r="27" spans="1:13" ht="21" x14ac:dyDescent="0.35">
      <c r="A27" s="1103" t="s">
        <v>805</v>
      </c>
      <c r="B27" s="1104">
        <v>34007734</v>
      </c>
      <c r="C27" s="1103"/>
      <c r="D27" s="1105">
        <v>44141</v>
      </c>
      <c r="E27" s="1103" t="s">
        <v>1281</v>
      </c>
      <c r="F27" s="1106">
        <v>9866.07</v>
      </c>
      <c r="G27" s="1103" t="s">
        <v>655</v>
      </c>
      <c r="H27" s="1106">
        <v>9866.07</v>
      </c>
      <c r="I27" s="1103" t="s">
        <v>802</v>
      </c>
      <c r="J27" s="1103">
        <v>55414</v>
      </c>
      <c r="K27" s="1106">
        <v>0</v>
      </c>
      <c r="L27" s="1106">
        <f t="shared" si="0"/>
        <v>9866.07</v>
      </c>
      <c r="M27" s="1103" t="s">
        <v>803</v>
      </c>
    </row>
    <row r="28" spans="1:13" ht="31.5" x14ac:dyDescent="0.35">
      <c r="A28" s="1103" t="s">
        <v>806</v>
      </c>
      <c r="B28" s="1104">
        <v>34007735</v>
      </c>
      <c r="C28" s="1103"/>
      <c r="D28" s="1105">
        <v>44141</v>
      </c>
      <c r="E28" s="1103" t="s">
        <v>1282</v>
      </c>
      <c r="F28" s="1106">
        <v>7369.05</v>
      </c>
      <c r="G28" s="1103" t="s">
        <v>655</v>
      </c>
      <c r="H28" s="1106">
        <v>7369.05</v>
      </c>
      <c r="I28" s="1103" t="s">
        <v>802</v>
      </c>
      <c r="J28" s="1103">
        <v>55414</v>
      </c>
      <c r="K28" s="1106">
        <v>0</v>
      </c>
      <c r="L28" s="1106">
        <f t="shared" si="0"/>
        <v>7369.05</v>
      </c>
      <c r="M28" s="1103" t="s">
        <v>803</v>
      </c>
    </row>
    <row r="29" spans="1:13" ht="21" x14ac:dyDescent="0.35">
      <c r="A29" s="1103" t="s">
        <v>1109</v>
      </c>
      <c r="B29" s="1104">
        <v>34044771</v>
      </c>
      <c r="C29" s="1103"/>
      <c r="D29" s="1105">
        <v>44616</v>
      </c>
      <c r="E29" s="1103" t="s">
        <v>1110</v>
      </c>
      <c r="F29" s="1106">
        <v>10211.52</v>
      </c>
      <c r="G29" s="1103" t="s">
        <v>655</v>
      </c>
      <c r="H29" s="1106">
        <v>10211.52</v>
      </c>
      <c r="I29" s="1103" t="s">
        <v>802</v>
      </c>
      <c r="J29" s="1103">
        <v>55414</v>
      </c>
      <c r="K29" s="1106">
        <v>0</v>
      </c>
      <c r="L29" s="1106">
        <f t="shared" si="0"/>
        <v>10211.52</v>
      </c>
      <c r="M29" s="1103" t="s">
        <v>803</v>
      </c>
    </row>
    <row r="30" spans="1:13" x14ac:dyDescent="0.35">
      <c r="A30" s="1103" t="s">
        <v>1233</v>
      </c>
      <c r="B30" s="1104">
        <v>310519363</v>
      </c>
      <c r="C30" s="1103" t="s">
        <v>1234</v>
      </c>
      <c r="D30" s="1105">
        <v>44928</v>
      </c>
      <c r="E30" s="1103" t="s">
        <v>1235</v>
      </c>
      <c r="F30" s="1106">
        <v>38435.519999999997</v>
      </c>
      <c r="G30" s="1103" t="s">
        <v>655</v>
      </c>
      <c r="H30" s="1106">
        <v>38435.519999999997</v>
      </c>
      <c r="I30" s="1103" t="s">
        <v>807</v>
      </c>
      <c r="J30" s="1103">
        <v>53100</v>
      </c>
      <c r="K30" s="1106">
        <v>-6670.63</v>
      </c>
      <c r="L30" s="1106">
        <f t="shared" si="0"/>
        <v>31764.889999999996</v>
      </c>
      <c r="M30" s="1103" t="s">
        <v>803</v>
      </c>
    </row>
    <row r="31" spans="1:13" x14ac:dyDescent="0.35">
      <c r="A31" s="1103" t="s">
        <v>1202</v>
      </c>
      <c r="B31" s="1104">
        <v>310519724</v>
      </c>
      <c r="C31" s="1103" t="s">
        <v>1203</v>
      </c>
      <c r="D31" s="1105">
        <v>44916</v>
      </c>
      <c r="E31" s="1103" t="s">
        <v>1204</v>
      </c>
      <c r="F31" s="1106">
        <v>412.59</v>
      </c>
      <c r="G31" s="1103" t="s">
        <v>655</v>
      </c>
      <c r="H31" s="1106">
        <v>412.59</v>
      </c>
      <c r="I31" s="1103" t="s">
        <v>807</v>
      </c>
      <c r="J31" s="1103">
        <v>53100</v>
      </c>
      <c r="K31" s="1106">
        <v>0</v>
      </c>
      <c r="L31" s="1106">
        <f t="shared" si="0"/>
        <v>412.59</v>
      </c>
      <c r="M31" s="1103" t="s">
        <v>803</v>
      </c>
    </row>
    <row r="32" spans="1:13" ht="21" x14ac:dyDescent="0.35">
      <c r="A32" s="1103" t="s">
        <v>1248</v>
      </c>
      <c r="B32" s="1104">
        <v>310519983</v>
      </c>
      <c r="C32" s="1103" t="s">
        <v>1249</v>
      </c>
      <c r="D32" s="1105">
        <v>44935</v>
      </c>
      <c r="E32" s="1103" t="s">
        <v>1250</v>
      </c>
      <c r="F32" s="1106">
        <v>7167000.4500000002</v>
      </c>
      <c r="G32" s="1103" t="s">
        <v>655</v>
      </c>
      <c r="H32" s="1106">
        <v>7167000.4500000002</v>
      </c>
      <c r="I32" s="1103" t="s">
        <v>807</v>
      </c>
      <c r="J32" s="1103">
        <v>53100</v>
      </c>
      <c r="K32" s="1106">
        <v>-1243859.58</v>
      </c>
      <c r="L32" s="1106">
        <f t="shared" si="0"/>
        <v>5923140.8700000001</v>
      </c>
      <c r="M32" s="1103" t="s">
        <v>803</v>
      </c>
    </row>
    <row r="33" spans="1:13" x14ac:dyDescent="0.35">
      <c r="A33" s="1103" t="s">
        <v>1257</v>
      </c>
      <c r="B33" s="1104">
        <v>310520045</v>
      </c>
      <c r="C33" s="1103" t="s">
        <v>1258</v>
      </c>
      <c r="D33" s="1105">
        <v>44937</v>
      </c>
      <c r="E33" s="1103" t="s">
        <v>1259</v>
      </c>
      <c r="F33" s="1106">
        <v>23424.29</v>
      </c>
      <c r="G33" s="1103" t="s">
        <v>655</v>
      </c>
      <c r="H33" s="1106">
        <v>23424.29</v>
      </c>
      <c r="I33" s="1103" t="s">
        <v>807</v>
      </c>
      <c r="J33" s="1103">
        <v>53100</v>
      </c>
      <c r="K33" s="1106">
        <v>-4065.37</v>
      </c>
      <c r="L33" s="1106">
        <f t="shared" si="0"/>
        <v>19358.920000000002</v>
      </c>
      <c r="M33" s="1103" t="s">
        <v>803</v>
      </c>
    </row>
    <row r="34" spans="1:13" x14ac:dyDescent="0.35">
      <c r="A34" s="1103" t="s">
        <v>1260</v>
      </c>
      <c r="B34" s="1104">
        <v>310520061</v>
      </c>
      <c r="C34" s="1103" t="s">
        <v>1261</v>
      </c>
      <c r="D34" s="1105">
        <v>44937</v>
      </c>
      <c r="E34" s="1103" t="s">
        <v>1262</v>
      </c>
      <c r="F34" s="1106">
        <v>22.97</v>
      </c>
      <c r="G34" s="1103" t="s">
        <v>655</v>
      </c>
      <c r="H34" s="1106">
        <v>22.97</v>
      </c>
      <c r="I34" s="1103" t="s">
        <v>807</v>
      </c>
      <c r="J34" s="1103">
        <v>53100</v>
      </c>
      <c r="K34" s="1106">
        <v>-3.99</v>
      </c>
      <c r="L34" s="1106">
        <f t="shared" si="0"/>
        <v>18.979999999999997</v>
      </c>
      <c r="M34" s="1103" t="s">
        <v>803</v>
      </c>
    </row>
    <row r="35" spans="1:13" x14ac:dyDescent="0.35">
      <c r="A35" s="1103" t="s">
        <v>1263</v>
      </c>
      <c r="B35" s="1104">
        <v>310520233</v>
      </c>
      <c r="C35" s="1103" t="s">
        <v>1264</v>
      </c>
      <c r="D35" s="1105">
        <v>44938</v>
      </c>
      <c r="E35" s="1103" t="s">
        <v>1265</v>
      </c>
      <c r="F35" s="1106">
        <v>1220.29</v>
      </c>
      <c r="G35" s="1103" t="s">
        <v>655</v>
      </c>
      <c r="H35" s="1106">
        <v>1220.29</v>
      </c>
      <c r="I35" s="1103" t="s">
        <v>807</v>
      </c>
      <c r="J35" s="1103">
        <v>53100</v>
      </c>
      <c r="K35" s="1106">
        <v>-211.79</v>
      </c>
      <c r="L35" s="1106">
        <f t="shared" si="0"/>
        <v>1008.5</v>
      </c>
      <c r="M35" s="1103" t="s">
        <v>803</v>
      </c>
    </row>
    <row r="36" spans="1:13" ht="21" x14ac:dyDescent="0.35">
      <c r="A36" s="521" t="s">
        <v>1283</v>
      </c>
      <c r="B36" s="522">
        <v>310519548</v>
      </c>
      <c r="C36" s="521"/>
      <c r="D36" s="523">
        <v>44935</v>
      </c>
      <c r="E36" s="521" t="s">
        <v>1285</v>
      </c>
      <c r="F36" s="524">
        <v>218961.14</v>
      </c>
      <c r="G36" s="521" t="s">
        <v>655</v>
      </c>
      <c r="H36" s="524">
        <v>218961.14</v>
      </c>
      <c r="I36" s="521" t="s">
        <v>807</v>
      </c>
      <c r="J36" s="521">
        <v>55412</v>
      </c>
      <c r="K36" s="524">
        <v>0</v>
      </c>
      <c r="L36" s="524">
        <f t="shared" si="0"/>
        <v>218961.14</v>
      </c>
      <c r="M36" s="521" t="s">
        <v>804</v>
      </c>
    </row>
    <row r="37" spans="1:13" ht="21" x14ac:dyDescent="0.35">
      <c r="A37" s="1103" t="s">
        <v>1222</v>
      </c>
      <c r="B37" s="1104">
        <v>410041036</v>
      </c>
      <c r="C37" s="1103" t="s">
        <v>1223</v>
      </c>
      <c r="D37" s="1105">
        <v>44928</v>
      </c>
      <c r="E37" s="1103" t="s">
        <v>1224</v>
      </c>
      <c r="F37" s="1106">
        <v>68.17</v>
      </c>
      <c r="G37" s="1103" t="s">
        <v>655</v>
      </c>
      <c r="H37" s="1106">
        <v>68.17</v>
      </c>
      <c r="I37" s="1103" t="s">
        <v>180</v>
      </c>
      <c r="J37" s="1103">
        <v>53100</v>
      </c>
      <c r="K37" s="1106">
        <v>-11.83</v>
      </c>
      <c r="L37" s="1106">
        <f t="shared" si="0"/>
        <v>56.34</v>
      </c>
      <c r="M37" s="1103" t="s">
        <v>803</v>
      </c>
    </row>
    <row r="38" spans="1:13" ht="21" x14ac:dyDescent="0.35">
      <c r="A38" s="1103" t="s">
        <v>1272</v>
      </c>
      <c r="B38" s="1104">
        <v>410041068</v>
      </c>
      <c r="C38" s="1103" t="s">
        <v>1273</v>
      </c>
      <c r="D38" s="1105">
        <v>44938</v>
      </c>
      <c r="E38" s="1103" t="s">
        <v>1274</v>
      </c>
      <c r="F38" s="1106">
        <v>1606.98</v>
      </c>
      <c r="G38" s="1103" t="s">
        <v>655</v>
      </c>
      <c r="H38" s="1106">
        <v>1606.98</v>
      </c>
      <c r="I38" s="1103" t="s">
        <v>180</v>
      </c>
      <c r="J38" s="1103">
        <v>53100</v>
      </c>
      <c r="K38" s="1106">
        <v>-278.89999999999998</v>
      </c>
      <c r="L38" s="1106">
        <f t="shared" si="0"/>
        <v>1328.08</v>
      </c>
      <c r="M38" s="1103" t="s">
        <v>803</v>
      </c>
    </row>
    <row r="39" spans="1:13" ht="21" x14ac:dyDescent="0.35">
      <c r="A39" s="1103" t="s">
        <v>1254</v>
      </c>
      <c r="B39" s="1104">
        <v>410041037</v>
      </c>
      <c r="C39" s="1103" t="s">
        <v>1255</v>
      </c>
      <c r="D39" s="1105">
        <v>44936</v>
      </c>
      <c r="E39" s="1103" t="s">
        <v>1256</v>
      </c>
      <c r="F39" s="1106">
        <v>407092.67</v>
      </c>
      <c r="G39" s="1103" t="s">
        <v>655</v>
      </c>
      <c r="H39" s="1106">
        <v>407092.67</v>
      </c>
      <c r="I39" s="1103" t="s">
        <v>180</v>
      </c>
      <c r="J39" s="1103">
        <v>53110</v>
      </c>
      <c r="K39" s="1106">
        <v>-70652.45</v>
      </c>
      <c r="L39" s="1106">
        <f t="shared" si="0"/>
        <v>336440.22</v>
      </c>
      <c r="M39" s="1103" t="s">
        <v>803</v>
      </c>
    </row>
    <row r="40" spans="1:13" ht="21" x14ac:dyDescent="0.35">
      <c r="A40" s="521" t="s">
        <v>1286</v>
      </c>
      <c r="B40" s="522">
        <v>410041030</v>
      </c>
      <c r="C40" s="521"/>
      <c r="D40" s="523">
        <v>44935</v>
      </c>
      <c r="E40" s="521" t="s">
        <v>1287</v>
      </c>
      <c r="F40" s="524">
        <v>474.82</v>
      </c>
      <c r="G40" s="521" t="s">
        <v>655</v>
      </c>
      <c r="H40" s="524">
        <v>474.82</v>
      </c>
      <c r="I40" s="521" t="s">
        <v>180</v>
      </c>
      <c r="J40" s="521">
        <v>55412</v>
      </c>
      <c r="K40" s="524">
        <v>0</v>
      </c>
      <c r="L40" s="524">
        <f t="shared" si="0"/>
        <v>474.82</v>
      </c>
      <c r="M40" s="521" t="s">
        <v>804</v>
      </c>
    </row>
    <row r="42" spans="1:13" x14ac:dyDescent="0.35">
      <c r="F42" s="525">
        <f>SUBTOTAL(9,F5:F40)</f>
        <v>9804858.25</v>
      </c>
      <c r="H42" s="525">
        <f>SUBTOTAL(9,H5:H40)</f>
        <v>9804858.25</v>
      </c>
      <c r="K42" s="525">
        <f>SUBTOTAL(9,K5:K40)</f>
        <v>-1614081.4400000002</v>
      </c>
      <c r="L42" s="1107">
        <f>SUBTOTAL(9,L5:L40)</f>
        <v>8190776.8100000005</v>
      </c>
    </row>
  </sheetData>
  <autoFilter ref="A4:M40" xr:uid="{0950C7D1-592D-4F81-8BEB-5A5DD91B38C3}"/>
  <sortState xmlns:xlrd2="http://schemas.microsoft.com/office/spreadsheetml/2017/richdata2" ref="A5:M40">
    <sortCondition ref="I5:I40"/>
    <sortCondition ref="J5:J40"/>
    <sortCondition ref="M5:M4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9586A-3E95-48EA-AAFE-8AD301B4A50D}">
  <sheetPr>
    <tabColor rgb="FF92D050"/>
    <pageSetUpPr fitToPage="1"/>
  </sheetPr>
  <dimension ref="A1:J70"/>
  <sheetViews>
    <sheetView showGridLines="0" zoomScaleNormal="100" workbookViewId="0">
      <pane ySplit="8" topLeftCell="A9" activePane="bottomLeft" state="frozen"/>
      <selection pane="bottomLeft" activeCell="A9" sqref="A9"/>
    </sheetView>
  </sheetViews>
  <sheetFormatPr defaultColWidth="9.453125" defaultRowHeight="14" outlineLevelCol="1" x14ac:dyDescent="0.35"/>
  <cols>
    <col min="1" max="1" width="58.81640625" style="3" customWidth="1"/>
    <col min="2" max="2" width="56.453125" style="3" customWidth="1" outlineLevel="1"/>
    <col min="3" max="3" width="9.54296875" style="3" customWidth="1"/>
    <col min="4" max="4" width="16.54296875" style="3" customWidth="1"/>
    <col min="5" max="5" width="18.453125" style="3" customWidth="1"/>
    <col min="6" max="6" width="4.54296875" style="3" customWidth="1"/>
    <col min="7" max="7" width="19" style="3" customWidth="1"/>
    <col min="8" max="8" width="19.54296875" style="3" customWidth="1"/>
    <col min="9" max="9" width="9.453125" style="3"/>
    <col min="10" max="10" width="42.54296875" style="3" customWidth="1"/>
    <col min="11" max="16384" width="9.453125" style="3"/>
  </cols>
  <sheetData>
    <row r="1" spans="1:10" x14ac:dyDescent="0.35">
      <c r="A1" s="63" t="s">
        <v>1003</v>
      </c>
      <c r="B1" s="63" t="s">
        <v>1004</v>
      </c>
      <c r="C1" s="63"/>
    </row>
    <row r="2" spans="1:10" ht="26" x14ac:dyDescent="0.35">
      <c r="A2" s="63" t="s">
        <v>1590</v>
      </c>
      <c r="B2" s="63" t="s">
        <v>1591</v>
      </c>
      <c r="C2" s="63"/>
      <c r="D2" s="6"/>
      <c r="E2" s="6"/>
      <c r="G2" s="6"/>
      <c r="H2" s="6"/>
    </row>
    <row r="3" spans="1:10" x14ac:dyDescent="0.35">
      <c r="A3" s="6"/>
      <c r="B3" s="6"/>
      <c r="C3" s="6"/>
    </row>
    <row r="4" spans="1:10" ht="20" x14ac:dyDescent="0.35">
      <c r="A4" s="16" t="s">
        <v>581</v>
      </c>
      <c r="B4" s="16" t="s">
        <v>111</v>
      </c>
    </row>
    <row r="5" spans="1:10" ht="20" x14ac:dyDescent="0.35">
      <c r="A5" s="5"/>
      <c r="B5" s="7"/>
      <c r="C5" s="7"/>
    </row>
    <row r="6" spans="1:10" ht="20.5" thickBot="1" x14ac:dyDescent="0.4">
      <c r="A6" s="16"/>
      <c r="B6" s="1"/>
      <c r="C6" s="1"/>
      <c r="D6" s="35"/>
      <c r="E6" s="35"/>
      <c r="G6" s="35"/>
      <c r="H6" s="130" t="s">
        <v>35</v>
      </c>
    </row>
    <row r="7" spans="1:10" ht="16.5" thickTop="1" thickBot="1" x14ac:dyDescent="0.4">
      <c r="A7" s="1489"/>
      <c r="B7" s="1489"/>
      <c r="C7" s="1493" t="s">
        <v>151</v>
      </c>
      <c r="D7" s="1496" t="s">
        <v>108</v>
      </c>
      <c r="E7" s="1496"/>
      <c r="G7" s="1496" t="s">
        <v>186</v>
      </c>
      <c r="H7" s="1496"/>
    </row>
    <row r="8" spans="1:10" ht="14.5" thickTop="1" x14ac:dyDescent="0.35">
      <c r="A8" s="1490"/>
      <c r="B8" s="1490"/>
      <c r="C8" s="1494"/>
      <c r="D8" s="1343" t="s">
        <v>1607</v>
      </c>
      <c r="E8" s="1343" t="s">
        <v>1554</v>
      </c>
      <c r="G8" s="1372" t="s">
        <v>1607</v>
      </c>
      <c r="H8" s="1372" t="s">
        <v>1554</v>
      </c>
    </row>
    <row r="9" spans="1:10" x14ac:dyDescent="0.35">
      <c r="A9" s="6"/>
      <c r="B9" s="6"/>
      <c r="C9" s="42"/>
      <c r="D9" s="42"/>
      <c r="E9" s="42"/>
      <c r="G9" s="42"/>
      <c r="H9" s="42"/>
    </row>
    <row r="10" spans="1:10" x14ac:dyDescent="0.35">
      <c r="A10" s="91" t="s">
        <v>7</v>
      </c>
      <c r="B10" s="91" t="s">
        <v>43</v>
      </c>
      <c r="C10" s="83"/>
      <c r="D10" s="6"/>
      <c r="E10" s="6"/>
      <c r="G10" s="6"/>
      <c r="H10" s="6"/>
    </row>
    <row r="11" spans="1:10" x14ac:dyDescent="0.35">
      <c r="A11" s="758" t="s">
        <v>8</v>
      </c>
      <c r="B11" s="758" t="s">
        <v>44</v>
      </c>
      <c r="C11" s="87"/>
      <c r="D11" s="6"/>
      <c r="E11" s="6"/>
      <c r="G11" s="6"/>
      <c r="H11" s="6"/>
    </row>
    <row r="12" spans="1:10" x14ac:dyDescent="0.35">
      <c r="A12" s="317" t="s">
        <v>668</v>
      </c>
      <c r="B12" s="317" t="s">
        <v>666</v>
      </c>
      <c r="C12" s="760" t="s">
        <v>941</v>
      </c>
      <c r="D12" s="22">
        <v>57267</v>
      </c>
      <c r="E12" s="22">
        <v>57326</v>
      </c>
      <c r="G12" s="22">
        <v>21496</v>
      </c>
      <c r="H12" s="22">
        <v>21647</v>
      </c>
      <c r="J12" s="6"/>
    </row>
    <row r="13" spans="1:10" x14ac:dyDescent="0.35">
      <c r="A13" s="120" t="s">
        <v>667</v>
      </c>
      <c r="B13" s="120" t="s">
        <v>665</v>
      </c>
      <c r="C13" s="78" t="s">
        <v>938</v>
      </c>
      <c r="D13" s="23">
        <v>3303951</v>
      </c>
      <c r="E13" s="193">
        <v>3301051</v>
      </c>
      <c r="G13" s="23">
        <v>1491707</v>
      </c>
      <c r="H13" s="193">
        <v>1505411</v>
      </c>
      <c r="J13" s="6"/>
    </row>
    <row r="14" spans="1:10" x14ac:dyDescent="0.35">
      <c r="A14" s="120" t="s">
        <v>252</v>
      </c>
      <c r="B14" s="120" t="s">
        <v>253</v>
      </c>
      <c r="C14" s="78">
        <v>8</v>
      </c>
      <c r="D14" s="23">
        <v>10659</v>
      </c>
      <c r="E14" s="193">
        <v>11219</v>
      </c>
      <c r="G14" s="23">
        <v>4370</v>
      </c>
      <c r="H14" s="193">
        <v>4710</v>
      </c>
      <c r="J14" s="6"/>
    </row>
    <row r="15" spans="1:10" x14ac:dyDescent="0.35">
      <c r="A15" s="120" t="s">
        <v>76</v>
      </c>
      <c r="B15" s="120" t="s">
        <v>77</v>
      </c>
      <c r="C15" s="78" t="s">
        <v>1097</v>
      </c>
      <c r="D15" s="23">
        <v>2393</v>
      </c>
      <c r="E15" s="23">
        <v>2309</v>
      </c>
      <c r="G15" s="23">
        <v>2182</v>
      </c>
      <c r="H15" s="23">
        <v>2261</v>
      </c>
      <c r="J15" s="6"/>
    </row>
    <row r="16" spans="1:10" x14ac:dyDescent="0.35">
      <c r="A16" s="120" t="s">
        <v>101</v>
      </c>
      <c r="B16" s="120" t="s">
        <v>102</v>
      </c>
      <c r="C16" s="78">
        <v>9</v>
      </c>
      <c r="D16" s="23">
        <v>40</v>
      </c>
      <c r="E16" s="23">
        <v>42</v>
      </c>
      <c r="G16" s="23">
        <v>672508</v>
      </c>
      <c r="H16" s="23">
        <v>671720</v>
      </c>
      <c r="J16" s="6"/>
    </row>
    <row r="17" spans="1:10" x14ac:dyDescent="0.35">
      <c r="A17" s="120" t="s">
        <v>473</v>
      </c>
      <c r="B17" s="120" t="s">
        <v>490</v>
      </c>
      <c r="C17" s="78" t="s">
        <v>939</v>
      </c>
      <c r="D17" s="193">
        <v>14025</v>
      </c>
      <c r="E17" s="193">
        <v>863</v>
      </c>
      <c r="G17" s="23">
        <v>456456</v>
      </c>
      <c r="H17" s="23">
        <v>463030</v>
      </c>
      <c r="J17" s="6"/>
    </row>
    <row r="18" spans="1:10" x14ac:dyDescent="0.35">
      <c r="A18" s="120" t="s">
        <v>96</v>
      </c>
      <c r="B18" s="120" t="s">
        <v>97</v>
      </c>
      <c r="C18" s="78" t="s">
        <v>940</v>
      </c>
      <c r="D18" s="23">
        <v>447</v>
      </c>
      <c r="E18" s="23">
        <v>447</v>
      </c>
      <c r="G18" s="23">
        <v>447</v>
      </c>
      <c r="H18" s="23">
        <v>447</v>
      </c>
      <c r="J18" s="6"/>
    </row>
    <row r="19" spans="1:10" x14ac:dyDescent="0.35">
      <c r="A19" s="118" t="s">
        <v>469</v>
      </c>
      <c r="B19" s="118" t="s">
        <v>757</v>
      </c>
      <c r="C19" s="78"/>
      <c r="D19" s="23">
        <v>581</v>
      </c>
      <c r="E19" s="23">
        <v>800</v>
      </c>
      <c r="G19" s="193">
        <v>0</v>
      </c>
      <c r="H19" s="193">
        <v>0</v>
      </c>
      <c r="J19" s="6"/>
    </row>
    <row r="20" spans="1:10" x14ac:dyDescent="0.35">
      <c r="A20" s="120" t="s">
        <v>11</v>
      </c>
      <c r="B20" s="120" t="s">
        <v>54</v>
      </c>
      <c r="C20" s="78">
        <v>15</v>
      </c>
      <c r="D20" s="23">
        <v>4167</v>
      </c>
      <c r="E20" s="193">
        <v>3210</v>
      </c>
      <c r="G20" s="23">
        <v>4167</v>
      </c>
      <c r="H20" s="193">
        <v>3210</v>
      </c>
      <c r="J20" s="6"/>
    </row>
    <row r="21" spans="1:10" x14ac:dyDescent="0.35">
      <c r="A21" s="753" t="s">
        <v>190</v>
      </c>
      <c r="B21" s="753" t="s">
        <v>191</v>
      </c>
      <c r="C21" s="79"/>
      <c r="D21" s="29">
        <v>3393530</v>
      </c>
      <c r="E21" s="29">
        <v>3377267</v>
      </c>
      <c r="G21" s="29">
        <v>2653333</v>
      </c>
      <c r="H21" s="29">
        <v>2672436</v>
      </c>
      <c r="J21" s="6"/>
    </row>
    <row r="22" spans="1:10" x14ac:dyDescent="0.35">
      <c r="A22" s="758" t="s">
        <v>9</v>
      </c>
      <c r="B22" s="758" t="s">
        <v>45</v>
      </c>
      <c r="C22" s="87"/>
      <c r="D22" s="22"/>
      <c r="E22" s="22"/>
      <c r="G22" s="22"/>
      <c r="H22" s="22"/>
    </row>
    <row r="23" spans="1:10" x14ac:dyDescent="0.35">
      <c r="A23" s="317" t="s">
        <v>10</v>
      </c>
      <c r="B23" s="317" t="s">
        <v>46</v>
      </c>
      <c r="C23" s="42">
        <v>10</v>
      </c>
      <c r="D23" s="100">
        <v>85018</v>
      </c>
      <c r="E23" s="22">
        <v>183798</v>
      </c>
      <c r="G23" s="22">
        <v>48500</v>
      </c>
      <c r="H23" s="22">
        <v>146045</v>
      </c>
    </row>
    <row r="24" spans="1:10" x14ac:dyDescent="0.35">
      <c r="A24" s="120" t="s">
        <v>590</v>
      </c>
      <c r="B24" s="120" t="s">
        <v>591</v>
      </c>
      <c r="C24" s="104" t="s">
        <v>948</v>
      </c>
      <c r="D24" s="193">
        <v>82307</v>
      </c>
      <c r="E24" s="23">
        <v>69312</v>
      </c>
      <c r="G24" s="193">
        <v>82307</v>
      </c>
      <c r="H24" s="41">
        <v>69312</v>
      </c>
    </row>
    <row r="25" spans="1:10" x14ac:dyDescent="0.35">
      <c r="A25" s="120" t="s">
        <v>188</v>
      </c>
      <c r="B25" s="120" t="s">
        <v>189</v>
      </c>
      <c r="C25" s="104" t="s">
        <v>942</v>
      </c>
      <c r="D25" s="41">
        <v>212534</v>
      </c>
      <c r="E25" s="41">
        <v>224922</v>
      </c>
      <c r="G25" s="41">
        <v>154527</v>
      </c>
      <c r="H25" s="41">
        <v>161674</v>
      </c>
    </row>
    <row r="26" spans="1:10" x14ac:dyDescent="0.35">
      <c r="A26" s="120" t="s">
        <v>139</v>
      </c>
      <c r="B26" s="120" t="s">
        <v>136</v>
      </c>
      <c r="C26" s="78" t="s">
        <v>943</v>
      </c>
      <c r="D26" s="41">
        <v>78925</v>
      </c>
      <c r="E26" s="41">
        <v>50081</v>
      </c>
      <c r="G26" s="41">
        <v>76783</v>
      </c>
      <c r="H26" s="41">
        <v>52280</v>
      </c>
    </row>
    <row r="27" spans="1:10" x14ac:dyDescent="0.35">
      <c r="A27" s="120" t="s">
        <v>116</v>
      </c>
      <c r="B27" s="120" t="s">
        <v>113</v>
      </c>
      <c r="C27" s="78"/>
      <c r="D27" s="23">
        <v>3001</v>
      </c>
      <c r="E27" s="23">
        <v>2388</v>
      </c>
      <c r="G27" s="23">
        <v>2585</v>
      </c>
      <c r="H27" s="23">
        <v>2156</v>
      </c>
    </row>
    <row r="28" spans="1:10" x14ac:dyDescent="0.35">
      <c r="A28" s="120" t="s">
        <v>474</v>
      </c>
      <c r="B28" s="120" t="s">
        <v>491</v>
      </c>
      <c r="C28" s="78" t="s">
        <v>939</v>
      </c>
      <c r="D28" s="193">
        <v>0</v>
      </c>
      <c r="E28" s="193">
        <v>0</v>
      </c>
      <c r="G28" s="23">
        <v>199239</v>
      </c>
      <c r="H28" s="23">
        <v>161268</v>
      </c>
    </row>
    <row r="29" spans="1:10" x14ac:dyDescent="0.35">
      <c r="A29" s="120" t="s">
        <v>11</v>
      </c>
      <c r="B29" s="120" t="s">
        <v>54</v>
      </c>
      <c r="C29" s="78">
        <v>15</v>
      </c>
      <c r="D29" s="23">
        <v>2174</v>
      </c>
      <c r="E29" s="23">
        <v>7959</v>
      </c>
      <c r="G29" s="23">
        <v>2174</v>
      </c>
      <c r="H29" s="23">
        <v>7959</v>
      </c>
    </row>
    <row r="30" spans="1:10" x14ac:dyDescent="0.35">
      <c r="A30" s="120" t="s">
        <v>485</v>
      </c>
      <c r="B30" s="120" t="s">
        <v>1558</v>
      </c>
      <c r="C30" s="78"/>
      <c r="D30" s="23">
        <v>330000</v>
      </c>
      <c r="E30" s="193">
        <v>140000</v>
      </c>
      <c r="G30" s="23">
        <v>330000</v>
      </c>
      <c r="H30" s="193">
        <v>140000</v>
      </c>
    </row>
    <row r="31" spans="1:10" x14ac:dyDescent="0.35">
      <c r="A31" s="120" t="s">
        <v>12</v>
      </c>
      <c r="B31" s="120" t="s">
        <v>47</v>
      </c>
      <c r="C31" s="78">
        <v>12</v>
      </c>
      <c r="D31" s="23">
        <v>151510</v>
      </c>
      <c r="E31" s="23">
        <v>118456</v>
      </c>
      <c r="G31" s="23">
        <v>130268</v>
      </c>
      <c r="H31" s="23">
        <v>107163</v>
      </c>
    </row>
    <row r="32" spans="1:10" x14ac:dyDescent="0.35">
      <c r="A32" s="753" t="s">
        <v>192</v>
      </c>
      <c r="B32" s="753" t="s">
        <v>193</v>
      </c>
      <c r="C32" s="79"/>
      <c r="D32" s="29">
        <v>945469</v>
      </c>
      <c r="E32" s="29">
        <v>796916</v>
      </c>
      <c r="G32" s="29">
        <v>1026383</v>
      </c>
      <c r="H32" s="29">
        <v>847857</v>
      </c>
    </row>
    <row r="33" spans="1:8" ht="14.5" thickBot="1" x14ac:dyDescent="0.4">
      <c r="A33" s="755" t="s">
        <v>13</v>
      </c>
      <c r="B33" s="755" t="s">
        <v>48</v>
      </c>
      <c r="C33" s="81"/>
      <c r="D33" s="53">
        <v>4338999</v>
      </c>
      <c r="E33" s="53">
        <v>4174183</v>
      </c>
      <c r="G33" s="53">
        <v>3679716</v>
      </c>
      <c r="H33" s="53">
        <v>3520293</v>
      </c>
    </row>
    <row r="34" spans="1:8" ht="14.5" thickTop="1" x14ac:dyDescent="0.35">
      <c r="A34" s="91" t="s">
        <v>194</v>
      </c>
      <c r="B34" s="91" t="s">
        <v>195</v>
      </c>
      <c r="C34" s="42"/>
      <c r="D34" s="22"/>
      <c r="E34" s="22"/>
      <c r="G34" s="22"/>
      <c r="H34" s="22"/>
    </row>
    <row r="35" spans="1:8" x14ac:dyDescent="0.35">
      <c r="A35" s="91" t="s">
        <v>226</v>
      </c>
      <c r="B35" s="91" t="s">
        <v>150</v>
      </c>
      <c r="C35" s="83"/>
      <c r="D35" s="22"/>
      <c r="E35" s="22"/>
      <c r="G35" s="22"/>
      <c r="H35" s="22"/>
    </row>
    <row r="36" spans="1:8" s="47" customFormat="1" x14ac:dyDescent="0.35">
      <c r="A36" s="450" t="s">
        <v>14</v>
      </c>
      <c r="B36" s="450" t="s">
        <v>49</v>
      </c>
      <c r="C36" s="88"/>
      <c r="D36" s="26">
        <v>790368</v>
      </c>
      <c r="E36" s="26">
        <v>790368</v>
      </c>
      <c r="F36" s="3"/>
      <c r="G36" s="26">
        <v>790368</v>
      </c>
      <c r="H36" s="26">
        <v>790368</v>
      </c>
    </row>
    <row r="37" spans="1:8" x14ac:dyDescent="0.35">
      <c r="A37" s="120" t="s">
        <v>24</v>
      </c>
      <c r="B37" s="317" t="s">
        <v>70</v>
      </c>
      <c r="C37" s="42"/>
      <c r="D37" s="25">
        <v>1676565</v>
      </c>
      <c r="E37" s="25">
        <v>1681852</v>
      </c>
      <c r="G37" s="26">
        <v>1316323</v>
      </c>
      <c r="H37" s="26">
        <v>1320419</v>
      </c>
    </row>
    <row r="38" spans="1:8" x14ac:dyDescent="0.35">
      <c r="A38" s="120" t="s">
        <v>15</v>
      </c>
      <c r="B38" s="120" t="s">
        <v>50</v>
      </c>
      <c r="C38" s="78"/>
      <c r="D38" s="64">
        <v>655604</v>
      </c>
      <c r="E38" s="64">
        <v>483016</v>
      </c>
      <c r="G38" s="26">
        <v>657841</v>
      </c>
      <c r="H38" s="26">
        <v>497227</v>
      </c>
    </row>
    <row r="39" spans="1:8" x14ac:dyDescent="0.35">
      <c r="A39" s="759" t="s">
        <v>196</v>
      </c>
      <c r="B39" s="759" t="s">
        <v>152</v>
      </c>
      <c r="C39" s="82"/>
      <c r="D39" s="48">
        <v>3122537</v>
      </c>
      <c r="E39" s="48">
        <v>2955236</v>
      </c>
      <c r="F39" s="47"/>
      <c r="G39" s="48">
        <v>2764532</v>
      </c>
      <c r="H39" s="48">
        <v>2608014</v>
      </c>
    </row>
    <row r="40" spans="1:8" x14ac:dyDescent="0.35">
      <c r="A40" s="120" t="s">
        <v>729</v>
      </c>
      <c r="B40" s="120" t="s">
        <v>98</v>
      </c>
      <c r="C40" s="78"/>
      <c r="D40" s="64">
        <v>8940</v>
      </c>
      <c r="E40" s="64">
        <v>7844</v>
      </c>
      <c r="G40" s="193">
        <v>0</v>
      </c>
      <c r="H40" s="193">
        <v>0</v>
      </c>
    </row>
    <row r="41" spans="1:8" x14ac:dyDescent="0.35">
      <c r="A41" s="753" t="s">
        <v>197</v>
      </c>
      <c r="B41" s="753" t="s">
        <v>198</v>
      </c>
      <c r="C41" s="79"/>
      <c r="D41" s="24">
        <v>3131477</v>
      </c>
      <c r="E41" s="24">
        <v>2963080</v>
      </c>
      <c r="G41" s="24">
        <v>2764532</v>
      </c>
      <c r="H41" s="24">
        <v>2608014</v>
      </c>
    </row>
    <row r="42" spans="1:8" x14ac:dyDescent="0.35">
      <c r="A42" s="91" t="s">
        <v>227</v>
      </c>
      <c r="B42" s="91" t="s">
        <v>228</v>
      </c>
      <c r="C42" s="83"/>
      <c r="D42" s="22"/>
      <c r="E42" s="22"/>
      <c r="G42" s="22"/>
      <c r="H42" s="22"/>
    </row>
    <row r="43" spans="1:8" x14ac:dyDescent="0.35">
      <c r="A43" s="758" t="s">
        <v>16</v>
      </c>
      <c r="B43" s="758" t="s">
        <v>51</v>
      </c>
      <c r="C43" s="87"/>
      <c r="D43" s="22"/>
      <c r="E43" s="22"/>
      <c r="G43" s="22"/>
      <c r="H43" s="22"/>
    </row>
    <row r="44" spans="1:8" x14ac:dyDescent="0.35">
      <c r="A44" s="450" t="s">
        <v>17</v>
      </c>
      <c r="B44" s="450" t="s">
        <v>52</v>
      </c>
      <c r="C44" s="88">
        <v>14</v>
      </c>
      <c r="D44" s="30">
        <v>528322</v>
      </c>
      <c r="E44" s="30">
        <v>536316</v>
      </c>
      <c r="G44" s="30">
        <v>519706</v>
      </c>
      <c r="H44" s="30">
        <v>527082</v>
      </c>
    </row>
    <row r="45" spans="1:8" x14ac:dyDescent="0.35">
      <c r="A45" s="120" t="s">
        <v>403</v>
      </c>
      <c r="B45" s="120" t="s">
        <v>492</v>
      </c>
      <c r="C45" s="78">
        <v>8</v>
      </c>
      <c r="D45" s="23">
        <v>8516</v>
      </c>
      <c r="E45" s="193">
        <v>9015</v>
      </c>
      <c r="G45" s="23">
        <v>3283</v>
      </c>
      <c r="H45" s="193">
        <v>3607</v>
      </c>
    </row>
    <row r="46" spans="1:8" x14ac:dyDescent="0.35">
      <c r="A46" s="120" t="s">
        <v>254</v>
      </c>
      <c r="B46" s="120" t="s">
        <v>255</v>
      </c>
      <c r="C46" s="78"/>
      <c r="D46" s="23">
        <v>8693</v>
      </c>
      <c r="E46" s="23">
        <v>5475</v>
      </c>
      <c r="G46" s="193">
        <v>0</v>
      </c>
      <c r="H46" s="193">
        <v>0</v>
      </c>
    </row>
    <row r="47" spans="1:8" x14ac:dyDescent="0.35">
      <c r="A47" s="120" t="s">
        <v>18</v>
      </c>
      <c r="B47" s="120" t="s">
        <v>53</v>
      </c>
      <c r="C47" s="78"/>
      <c r="D47" s="41">
        <v>18364</v>
      </c>
      <c r="E47" s="41">
        <v>18240</v>
      </c>
      <c r="G47" s="41">
        <v>8666</v>
      </c>
      <c r="H47" s="41">
        <v>8565</v>
      </c>
    </row>
    <row r="48" spans="1:8" x14ac:dyDescent="0.35">
      <c r="A48" s="120" t="s">
        <v>199</v>
      </c>
      <c r="B48" s="120" t="s">
        <v>493</v>
      </c>
      <c r="C48" s="78" t="s">
        <v>944</v>
      </c>
      <c r="D48" s="23">
        <v>139259</v>
      </c>
      <c r="E48" s="23">
        <v>138506</v>
      </c>
      <c r="G48" s="193">
        <v>651</v>
      </c>
      <c r="H48" s="193">
        <v>668</v>
      </c>
    </row>
    <row r="49" spans="1:8" x14ac:dyDescent="0.35">
      <c r="A49" s="120" t="s">
        <v>201</v>
      </c>
      <c r="B49" s="120" t="s">
        <v>202</v>
      </c>
      <c r="C49" s="78" t="s">
        <v>945</v>
      </c>
      <c r="D49" s="23">
        <v>109130</v>
      </c>
      <c r="E49" s="23">
        <v>112509</v>
      </c>
      <c r="G49" s="23">
        <v>91651</v>
      </c>
      <c r="H49" s="23">
        <v>94263</v>
      </c>
    </row>
    <row r="50" spans="1:8" x14ac:dyDescent="0.35">
      <c r="A50" s="753" t="s">
        <v>200</v>
      </c>
      <c r="B50" s="753" t="s">
        <v>57</v>
      </c>
      <c r="C50" s="79"/>
      <c r="D50" s="29">
        <v>812284</v>
      </c>
      <c r="E50" s="29">
        <v>820061</v>
      </c>
      <c r="G50" s="29">
        <v>623957</v>
      </c>
      <c r="H50" s="29">
        <v>634185</v>
      </c>
    </row>
    <row r="51" spans="1:8" x14ac:dyDescent="0.35">
      <c r="A51" s="758" t="s">
        <v>19</v>
      </c>
      <c r="B51" s="758" t="s">
        <v>55</v>
      </c>
      <c r="C51" s="87"/>
      <c r="D51" s="22"/>
      <c r="E51" s="22"/>
      <c r="G51" s="22"/>
      <c r="H51" s="22"/>
    </row>
    <row r="52" spans="1:8" x14ac:dyDescent="0.35">
      <c r="A52" s="317" t="s">
        <v>17</v>
      </c>
      <c r="B52" s="317" t="s">
        <v>52</v>
      </c>
      <c r="C52" s="42">
        <v>14</v>
      </c>
      <c r="D52" s="22">
        <v>95655</v>
      </c>
      <c r="E52" s="22">
        <v>93380</v>
      </c>
      <c r="G52" s="22">
        <v>93380</v>
      </c>
      <c r="H52" s="22">
        <v>91097</v>
      </c>
    </row>
    <row r="53" spans="1:8" x14ac:dyDescent="0.35">
      <c r="A53" s="120" t="s">
        <v>403</v>
      </c>
      <c r="B53" s="120" t="s">
        <v>492</v>
      </c>
      <c r="C53" s="78">
        <v>8</v>
      </c>
      <c r="D53" s="41">
        <v>2391</v>
      </c>
      <c r="E53" s="193">
        <v>2391</v>
      </c>
      <c r="G53" s="41">
        <v>1201</v>
      </c>
      <c r="H53" s="193">
        <v>1217</v>
      </c>
    </row>
    <row r="54" spans="1:8" x14ac:dyDescent="0.35">
      <c r="A54" s="120" t="s">
        <v>26</v>
      </c>
      <c r="B54" s="120" t="s">
        <v>80</v>
      </c>
      <c r="C54" s="78">
        <v>17</v>
      </c>
      <c r="D54" s="41">
        <v>183268</v>
      </c>
      <c r="E54" s="41">
        <v>202733</v>
      </c>
      <c r="G54" s="41">
        <v>100742</v>
      </c>
      <c r="H54" s="41">
        <v>115300</v>
      </c>
    </row>
    <row r="55" spans="1:8" x14ac:dyDescent="0.35">
      <c r="A55" s="120" t="s">
        <v>199</v>
      </c>
      <c r="B55" s="120" t="s">
        <v>493</v>
      </c>
      <c r="C55" s="42" t="s">
        <v>946</v>
      </c>
      <c r="D55" s="100">
        <v>17266</v>
      </c>
      <c r="E55" s="100">
        <v>21304</v>
      </c>
      <c r="G55" s="193">
        <v>67</v>
      </c>
      <c r="H55" s="193">
        <v>67</v>
      </c>
    </row>
    <row r="56" spans="1:8" x14ac:dyDescent="0.35">
      <c r="A56" s="120" t="s">
        <v>201</v>
      </c>
      <c r="B56" s="120" t="s">
        <v>202</v>
      </c>
      <c r="C56" s="78" t="s">
        <v>947</v>
      </c>
      <c r="D56" s="41">
        <v>24973</v>
      </c>
      <c r="E56" s="41">
        <v>24973</v>
      </c>
      <c r="G56" s="41">
        <v>24152</v>
      </c>
      <c r="H56" s="41">
        <v>24152</v>
      </c>
    </row>
    <row r="57" spans="1:8" x14ac:dyDescent="0.35">
      <c r="A57" s="120" t="s">
        <v>18</v>
      </c>
      <c r="B57" s="120" t="s">
        <v>53</v>
      </c>
      <c r="C57" s="78"/>
      <c r="D57" s="41">
        <v>71363</v>
      </c>
      <c r="E57" s="41">
        <v>46261</v>
      </c>
      <c r="G57" s="41">
        <v>71363</v>
      </c>
      <c r="H57" s="41">
        <v>46261</v>
      </c>
    </row>
    <row r="58" spans="1:8" x14ac:dyDescent="0.35">
      <c r="A58" s="120" t="s">
        <v>11</v>
      </c>
      <c r="B58" s="120" t="s">
        <v>54</v>
      </c>
      <c r="C58" s="78">
        <v>15</v>
      </c>
      <c r="D58" s="193">
        <v>322</v>
      </c>
      <c r="E58" s="193">
        <v>0</v>
      </c>
      <c r="G58" s="193">
        <v>322</v>
      </c>
      <c r="H58" s="193">
        <v>0</v>
      </c>
    </row>
    <row r="59" spans="1:8" x14ac:dyDescent="0.35">
      <c r="A59" s="759" t="s">
        <v>242</v>
      </c>
      <c r="B59" s="759" t="s">
        <v>240</v>
      </c>
      <c r="C59" s="82"/>
      <c r="D59" s="40">
        <v>395238</v>
      </c>
      <c r="E59" s="40">
        <v>391042</v>
      </c>
      <c r="G59" s="40">
        <v>291227</v>
      </c>
      <c r="H59" s="40">
        <v>278094</v>
      </c>
    </row>
    <row r="60" spans="1:8" x14ac:dyDescent="0.35">
      <c r="A60" s="753" t="s">
        <v>243</v>
      </c>
      <c r="B60" s="753" t="s">
        <v>241</v>
      </c>
      <c r="C60" s="79"/>
      <c r="D60" s="29">
        <v>1207522</v>
      </c>
      <c r="E60" s="29">
        <v>1211103</v>
      </c>
      <c r="G60" s="29">
        <v>915184</v>
      </c>
      <c r="H60" s="29">
        <v>912279</v>
      </c>
    </row>
    <row r="61" spans="1:8" ht="14.5" thickBot="1" x14ac:dyDescent="0.4">
      <c r="A61" s="755" t="s">
        <v>20</v>
      </c>
      <c r="B61" s="755" t="s">
        <v>56</v>
      </c>
      <c r="C61" s="81"/>
      <c r="D61" s="53">
        <v>4338999</v>
      </c>
      <c r="E61" s="53">
        <v>4174183</v>
      </c>
      <c r="G61" s="53">
        <v>3679716</v>
      </c>
      <c r="H61" s="53">
        <v>3520293</v>
      </c>
    </row>
    <row r="62" spans="1:8" ht="14.5" thickTop="1" x14ac:dyDescent="0.35">
      <c r="D62" s="317"/>
      <c r="E62" s="317"/>
      <c r="F62" s="317"/>
      <c r="G62" s="317"/>
      <c r="H62" s="317"/>
    </row>
    <row r="63" spans="1:8" x14ac:dyDescent="0.35">
      <c r="D63" s="317"/>
      <c r="E63" s="317"/>
      <c r="F63" s="317"/>
      <c r="G63" s="317"/>
      <c r="H63" s="317"/>
    </row>
    <row r="64" spans="1:8" x14ac:dyDescent="0.35">
      <c r="D64" s="317"/>
      <c r="E64" s="317"/>
      <c r="F64" s="317"/>
      <c r="G64" s="317"/>
      <c r="H64" s="317"/>
    </row>
    <row r="70" spans="4:4" x14ac:dyDescent="0.35">
      <c r="D70" s="761"/>
    </row>
  </sheetData>
  <sheetProtection algorithmName="SHA-512" hashValue="43ytQaWcz4gja3NoLvF4S63iDUC8vNcFwNoV5J75XkX+57qKx1EUb7O+ykngogA9GWb5+YCRyxLBnFW8Uju2bg==" saltValue="GezHTSuZBINUAFNSJR4vFg==" spinCount="100000" sheet="1" objects="1" scenarios="1"/>
  <mergeCells count="5">
    <mergeCell ref="A7:A8"/>
    <mergeCell ref="B7:B8"/>
    <mergeCell ref="C7:C8"/>
    <mergeCell ref="D7:E7"/>
    <mergeCell ref="G7:H7"/>
  </mergeCells>
  <pageMargins left="0.52" right="0.15748031496062992" top="0.19685039370078741" bottom="0.35433070866141736" header="0.15748031496062992" footer="0.15748031496062992"/>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E41D4-3414-4EAA-A0EA-A6674EE2D066}">
  <sheetPr>
    <tabColor rgb="FF92D050"/>
    <pageSetUpPr fitToPage="1"/>
  </sheetPr>
  <dimension ref="A1:I82"/>
  <sheetViews>
    <sheetView showGridLines="0" zoomScaleNormal="100" workbookViewId="0">
      <pane ySplit="4" topLeftCell="A5" activePane="bottomLeft" state="frozen"/>
      <selection pane="bottomLeft" activeCell="A5" sqref="A5"/>
    </sheetView>
  </sheetViews>
  <sheetFormatPr defaultColWidth="9.453125" defaultRowHeight="14" outlineLevelRow="1" outlineLevelCol="1" x14ac:dyDescent="0.35"/>
  <cols>
    <col min="1" max="1" width="59.7265625" style="3" customWidth="1"/>
    <col min="2" max="2" width="55.81640625" style="3" customWidth="1" outlineLevel="1"/>
    <col min="3" max="4" width="10.54296875" style="3" customWidth="1"/>
    <col min="5" max="5" width="11.453125" style="3" customWidth="1"/>
    <col min="6" max="6" width="15.54296875" style="3" customWidth="1"/>
    <col min="7" max="7" width="12.81640625" style="3" customWidth="1"/>
    <col min="8" max="8" width="12.453125" style="3" customWidth="1"/>
    <col min="9" max="9" width="13.453125" style="3" bestFit="1" customWidth="1"/>
    <col min="10" max="16384" width="9.453125" style="3"/>
  </cols>
  <sheetData>
    <row r="1" spans="1:9" x14ac:dyDescent="0.35">
      <c r="A1" s="63" t="s">
        <v>1003</v>
      </c>
      <c r="B1" s="63" t="s">
        <v>1004</v>
      </c>
    </row>
    <row r="2" spans="1:9" ht="26" x14ac:dyDescent="0.35">
      <c r="A2" s="63" t="s">
        <v>1590</v>
      </c>
      <c r="B2" s="63" t="s">
        <v>1591</v>
      </c>
    </row>
    <row r="4" spans="1:9" ht="20" x14ac:dyDescent="0.35">
      <c r="A4" s="5" t="s">
        <v>580</v>
      </c>
      <c r="B4" s="5" t="s">
        <v>117</v>
      </c>
      <c r="C4" s="4"/>
      <c r="D4" s="4"/>
    </row>
    <row r="5" spans="1:9" ht="20" x14ac:dyDescent="0.35">
      <c r="A5" s="5"/>
      <c r="B5" s="5"/>
      <c r="C5" s="4"/>
      <c r="D5" s="4"/>
    </row>
    <row r="6" spans="1:9" ht="20" x14ac:dyDescent="0.35">
      <c r="A6" s="66"/>
      <c r="B6" s="66"/>
      <c r="C6" s="4"/>
      <c r="D6" s="4"/>
    </row>
    <row r="7" spans="1:9" ht="20.5" thickBot="1" x14ac:dyDescent="0.4">
      <c r="A7" s="66" t="s">
        <v>108</v>
      </c>
      <c r="B7" s="66"/>
      <c r="C7" s="4"/>
      <c r="D7" s="4"/>
      <c r="H7" s="38" t="s">
        <v>35</v>
      </c>
    </row>
    <row r="8" spans="1:9" ht="14.5" thickTop="1" x14ac:dyDescent="0.35">
      <c r="A8" s="1500"/>
      <c r="B8" s="124"/>
      <c r="C8" s="1499" t="s">
        <v>153</v>
      </c>
      <c r="D8" s="1499"/>
      <c r="E8" s="1499"/>
      <c r="F8" s="1499"/>
      <c r="G8" s="1500" t="s">
        <v>1767</v>
      </c>
      <c r="H8" s="1500" t="s">
        <v>22</v>
      </c>
    </row>
    <row r="9" spans="1:9" ht="26.5" thickBot="1" x14ac:dyDescent="0.4">
      <c r="A9" s="1502"/>
      <c r="B9" s="125"/>
      <c r="C9" s="67" t="s">
        <v>14</v>
      </c>
      <c r="D9" s="67" t="s">
        <v>24</v>
      </c>
      <c r="E9" s="67" t="s">
        <v>15</v>
      </c>
      <c r="F9" s="67" t="s">
        <v>23</v>
      </c>
      <c r="G9" s="1501"/>
      <c r="H9" s="1501"/>
    </row>
    <row r="10" spans="1:9" ht="14.5" outlineLevel="1" thickTop="1" x14ac:dyDescent="0.35">
      <c r="A10" s="1491"/>
      <c r="B10" s="128"/>
      <c r="C10" s="1499" t="s">
        <v>154</v>
      </c>
      <c r="D10" s="1499"/>
      <c r="E10" s="1499"/>
      <c r="F10" s="1499"/>
      <c r="G10" s="1500" t="s">
        <v>99</v>
      </c>
      <c r="H10" s="1500" t="s">
        <v>62</v>
      </c>
    </row>
    <row r="11" spans="1:9" ht="26" outlineLevel="1" x14ac:dyDescent="0.35">
      <c r="A11" s="1492"/>
      <c r="B11" s="129"/>
      <c r="C11" s="67" t="s">
        <v>49</v>
      </c>
      <c r="D11" s="67" t="s">
        <v>70</v>
      </c>
      <c r="E11" s="67" t="s">
        <v>50</v>
      </c>
      <c r="F11" s="67" t="s">
        <v>71</v>
      </c>
      <c r="G11" s="1502"/>
      <c r="H11" s="1502"/>
    </row>
    <row r="12" spans="1:9" s="8" customFormat="1" ht="13" x14ac:dyDescent="0.35">
      <c r="A12" s="762"/>
      <c r="B12" s="762"/>
      <c r="C12" s="601"/>
      <c r="D12" s="601"/>
      <c r="E12" s="601"/>
      <c r="F12" s="763"/>
      <c r="G12" s="601"/>
      <c r="H12" s="763"/>
    </row>
    <row r="14" spans="1:9" x14ac:dyDescent="0.35">
      <c r="A14" s="764" t="s">
        <v>1181</v>
      </c>
      <c r="B14" s="764" t="s">
        <v>1182</v>
      </c>
      <c r="C14" s="765">
        <v>790368</v>
      </c>
      <c r="D14" s="765">
        <v>1282683</v>
      </c>
      <c r="E14" s="765">
        <v>276242</v>
      </c>
      <c r="F14" s="765">
        <v>2349293</v>
      </c>
      <c r="G14" s="765">
        <v>7126</v>
      </c>
      <c r="H14" s="765">
        <v>2356419</v>
      </c>
      <c r="I14" s="331"/>
    </row>
    <row r="15" spans="1:9" x14ac:dyDescent="0.35">
      <c r="A15" s="121"/>
      <c r="B15" s="121"/>
      <c r="C15" s="1200"/>
      <c r="D15" s="1201"/>
      <c r="E15" s="1201"/>
      <c r="F15" s="1198"/>
      <c r="G15" s="1201"/>
      <c r="H15" s="1198"/>
    </row>
    <row r="16" spans="1:9" x14ac:dyDescent="0.35">
      <c r="A16" s="766" t="s">
        <v>674</v>
      </c>
      <c r="B16" s="766" t="s">
        <v>673</v>
      </c>
      <c r="C16" s="1202">
        <v>0</v>
      </c>
      <c r="D16" s="1203">
        <v>-1524</v>
      </c>
      <c r="E16" s="1202">
        <v>1524</v>
      </c>
      <c r="F16" s="1204">
        <v>0</v>
      </c>
      <c r="G16" s="1202">
        <v>0</v>
      </c>
      <c r="H16" s="1204">
        <v>0</v>
      </c>
    </row>
    <row r="17" spans="1:9" x14ac:dyDescent="0.35">
      <c r="A17" s="768" t="s">
        <v>496</v>
      </c>
      <c r="B17" s="768" t="s">
        <v>518</v>
      </c>
      <c r="C17" s="1204">
        <v>0</v>
      </c>
      <c r="D17" s="1287">
        <v>-1524</v>
      </c>
      <c r="E17" s="1287">
        <v>1524</v>
      </c>
      <c r="F17" s="1374">
        <v>0</v>
      </c>
      <c r="G17" s="1375">
        <v>0</v>
      </c>
      <c r="H17" s="1374">
        <v>0</v>
      </c>
    </row>
    <row r="18" spans="1:9" x14ac:dyDescent="0.35">
      <c r="A18" s="1016"/>
      <c r="B18" s="1016"/>
      <c r="C18" s="1197"/>
      <c r="D18" s="1198"/>
      <c r="E18" s="1198"/>
      <c r="F18" s="1198"/>
      <c r="G18" s="1198"/>
      <c r="H18" s="1198"/>
    </row>
    <row r="19" spans="1:9" x14ac:dyDescent="0.35">
      <c r="A19" s="767" t="s">
        <v>931</v>
      </c>
      <c r="B19" s="767" t="s">
        <v>932</v>
      </c>
      <c r="C19" s="1199">
        <v>0</v>
      </c>
      <c r="D19" s="1199">
        <v>0</v>
      </c>
      <c r="E19" s="1206">
        <v>107592</v>
      </c>
      <c r="F19" s="1207">
        <v>107592</v>
      </c>
      <c r="G19" s="1206">
        <v>780</v>
      </c>
      <c r="H19" s="1207">
        <v>108372</v>
      </c>
    </row>
    <row r="20" spans="1:9" x14ac:dyDescent="0.35">
      <c r="A20" s="766" t="s">
        <v>1595</v>
      </c>
      <c r="B20" s="766" t="s">
        <v>1596</v>
      </c>
      <c r="C20" s="1202">
        <v>0</v>
      </c>
      <c r="D20" s="1208">
        <v>-15484</v>
      </c>
      <c r="E20" s="1202">
        <v>0</v>
      </c>
      <c r="F20" s="1208">
        <v>-15484</v>
      </c>
      <c r="G20" s="1202">
        <v>0</v>
      </c>
      <c r="H20" s="1209">
        <v>-15484</v>
      </c>
    </row>
    <row r="21" spans="1:9" x14ac:dyDescent="0.35">
      <c r="A21" s="1285" t="s">
        <v>1597</v>
      </c>
      <c r="B21" s="1285" t="s">
        <v>1598</v>
      </c>
      <c r="C21" s="1286">
        <v>0</v>
      </c>
      <c r="D21" s="1287">
        <v>-15484</v>
      </c>
      <c r="E21" s="1287">
        <v>107592</v>
      </c>
      <c r="F21" s="1287">
        <v>92108</v>
      </c>
      <c r="G21" s="1287">
        <v>780</v>
      </c>
      <c r="H21" s="1287">
        <v>92888</v>
      </c>
    </row>
    <row r="22" spans="1:9" x14ac:dyDescent="0.35">
      <c r="A22" s="769"/>
      <c r="B22" s="769"/>
      <c r="C22" s="1211"/>
      <c r="D22" s="771"/>
      <c r="E22" s="771"/>
      <c r="F22" s="771"/>
      <c r="G22" s="771"/>
      <c r="H22" s="771"/>
    </row>
    <row r="23" spans="1:9" x14ac:dyDescent="0.35">
      <c r="A23" s="764" t="s">
        <v>1594</v>
      </c>
      <c r="B23" s="764" t="s">
        <v>1599</v>
      </c>
      <c r="C23" s="770">
        <v>790368</v>
      </c>
      <c r="D23" s="770">
        <v>1265675</v>
      </c>
      <c r="E23" s="770">
        <v>385358</v>
      </c>
      <c r="F23" s="770">
        <v>2441401</v>
      </c>
      <c r="G23" s="770">
        <v>7906</v>
      </c>
      <c r="H23" s="770">
        <v>2449307</v>
      </c>
      <c r="I23" s="331"/>
    </row>
    <row r="24" spans="1:9" x14ac:dyDescent="0.35">
      <c r="A24" s="769"/>
      <c r="B24" s="769"/>
      <c r="C24" s="1205"/>
      <c r="D24" s="1205"/>
      <c r="E24" s="1205"/>
      <c r="F24" s="1205"/>
      <c r="G24" s="1205"/>
      <c r="H24" s="1205"/>
    </row>
    <row r="25" spans="1:9" x14ac:dyDescent="0.35">
      <c r="A25" s="766" t="s">
        <v>1387</v>
      </c>
      <c r="B25" s="766" t="s">
        <v>1388</v>
      </c>
      <c r="C25" s="1202">
        <v>0</v>
      </c>
      <c r="D25" s="1202">
        <v>0</v>
      </c>
      <c r="E25" s="1203">
        <v>-152538</v>
      </c>
      <c r="F25" s="1203">
        <v>-152538</v>
      </c>
      <c r="G25" s="1203">
        <v>-450</v>
      </c>
      <c r="H25" s="1203">
        <v>-152988</v>
      </c>
    </row>
    <row r="26" spans="1:9" x14ac:dyDescent="0.35">
      <c r="A26" s="766" t="s">
        <v>1572</v>
      </c>
      <c r="B26" s="766" t="s">
        <v>1573</v>
      </c>
      <c r="C26" s="1202">
        <v>0</v>
      </c>
      <c r="D26" s="1203">
        <v>50</v>
      </c>
      <c r="E26" s="1203">
        <v>-50</v>
      </c>
      <c r="F26" s="1202">
        <v>0</v>
      </c>
      <c r="G26" s="1202">
        <v>0</v>
      </c>
      <c r="H26" s="1202">
        <v>0</v>
      </c>
    </row>
    <row r="27" spans="1:9" x14ac:dyDescent="0.35">
      <c r="A27" s="766" t="s">
        <v>728</v>
      </c>
      <c r="B27" s="766" t="s">
        <v>673</v>
      </c>
      <c r="C27" s="1202">
        <v>0</v>
      </c>
      <c r="D27" s="1203">
        <v>-8089</v>
      </c>
      <c r="E27" s="1202">
        <v>8089</v>
      </c>
      <c r="F27" s="1202">
        <v>0</v>
      </c>
      <c r="G27" s="1202">
        <v>0</v>
      </c>
      <c r="H27" s="1202">
        <v>0</v>
      </c>
    </row>
    <row r="28" spans="1:9" x14ac:dyDescent="0.35">
      <c r="A28" s="768" t="s">
        <v>496</v>
      </c>
      <c r="B28" s="768" t="s">
        <v>518</v>
      </c>
      <c r="C28" s="1204">
        <v>0</v>
      </c>
      <c r="D28" s="1205">
        <v>-8039</v>
      </c>
      <c r="E28" s="1205">
        <v>-144499</v>
      </c>
      <c r="F28" s="1268">
        <v>-152538</v>
      </c>
      <c r="G28" s="1268">
        <v>-450</v>
      </c>
      <c r="H28" s="1268">
        <v>-152988</v>
      </c>
    </row>
    <row r="29" spans="1:9" x14ac:dyDescent="0.35">
      <c r="A29" s="769"/>
      <c r="B29" s="769"/>
      <c r="C29" s="771"/>
      <c r="D29" s="771"/>
      <c r="E29" s="771"/>
      <c r="F29" s="771"/>
      <c r="G29" s="771"/>
      <c r="H29" s="771"/>
    </row>
    <row r="30" spans="1:9" x14ac:dyDescent="0.35">
      <c r="A30" s="767" t="s">
        <v>931</v>
      </c>
      <c r="B30" s="767" t="s">
        <v>932</v>
      </c>
      <c r="C30" s="1199">
        <v>0</v>
      </c>
      <c r="D30" s="1199">
        <v>0</v>
      </c>
      <c r="E30" s="1199">
        <v>242157</v>
      </c>
      <c r="F30" s="1199">
        <v>242157</v>
      </c>
      <c r="G30" s="1199">
        <v>388</v>
      </c>
      <c r="H30" s="1199">
        <v>242545</v>
      </c>
    </row>
    <row r="31" spans="1:9" x14ac:dyDescent="0.35">
      <c r="A31" s="766" t="s">
        <v>949</v>
      </c>
      <c r="B31" s="766" t="s">
        <v>937</v>
      </c>
      <c r="C31" s="1199">
        <v>0</v>
      </c>
      <c r="D31" s="1199">
        <v>424216</v>
      </c>
      <c r="E31" s="1199">
        <v>0</v>
      </c>
      <c r="F31" s="1199">
        <v>424216</v>
      </c>
      <c r="G31" s="1199">
        <v>0</v>
      </c>
      <c r="H31" s="1199">
        <v>424216</v>
      </c>
    </row>
    <row r="32" spans="1:9" x14ac:dyDescent="0.35">
      <c r="A32" s="769" t="s">
        <v>950</v>
      </c>
      <c r="B32" s="769" t="s">
        <v>951</v>
      </c>
      <c r="C32" s="1376">
        <v>0</v>
      </c>
      <c r="D32" s="1197">
        <v>424216</v>
      </c>
      <c r="E32" s="1197">
        <v>242157</v>
      </c>
      <c r="F32" s="1197">
        <v>666373</v>
      </c>
      <c r="G32" s="1197">
        <v>388</v>
      </c>
      <c r="H32" s="1197">
        <v>666761</v>
      </c>
    </row>
    <row r="33" spans="1:9" x14ac:dyDescent="0.35">
      <c r="A33" s="769"/>
      <c r="B33" s="769"/>
      <c r="C33" s="1211"/>
      <c r="D33" s="1212"/>
      <c r="E33" s="1212"/>
      <c r="F33" s="1212"/>
      <c r="G33" s="1212"/>
      <c r="H33" s="1212"/>
    </row>
    <row r="34" spans="1:9" ht="14.5" thickBot="1" x14ac:dyDescent="0.4">
      <c r="A34" s="772" t="s">
        <v>1552</v>
      </c>
      <c r="B34" s="772" t="s">
        <v>1553</v>
      </c>
      <c r="C34" s="773">
        <v>790368</v>
      </c>
      <c r="D34" s="773">
        <v>1681852</v>
      </c>
      <c r="E34" s="773">
        <v>483016</v>
      </c>
      <c r="F34" s="773">
        <v>2955236</v>
      </c>
      <c r="G34" s="773">
        <v>7844</v>
      </c>
      <c r="H34" s="773">
        <v>2963080</v>
      </c>
      <c r="I34" s="331"/>
    </row>
    <row r="35" spans="1:9" ht="14.5" thickTop="1" x14ac:dyDescent="0.35">
      <c r="A35" s="769"/>
      <c r="B35" s="769"/>
      <c r="C35" s="771"/>
      <c r="D35" s="771"/>
      <c r="E35" s="771"/>
      <c r="F35" s="771"/>
      <c r="G35" s="771"/>
      <c r="H35" s="771"/>
      <c r="I35" s="331"/>
    </row>
    <row r="36" spans="1:9" x14ac:dyDescent="0.35">
      <c r="A36" s="766" t="s">
        <v>728</v>
      </c>
      <c r="B36" s="766" t="s">
        <v>673</v>
      </c>
      <c r="C36" s="1202">
        <v>0</v>
      </c>
      <c r="D36" s="1203">
        <v>-1235</v>
      </c>
      <c r="E36" s="1202">
        <v>1235</v>
      </c>
      <c r="F36" s="1202">
        <v>0</v>
      </c>
      <c r="G36" s="1202">
        <v>0</v>
      </c>
      <c r="H36" s="1202">
        <v>0</v>
      </c>
      <c r="I36" s="331"/>
    </row>
    <row r="37" spans="1:9" x14ac:dyDescent="0.35">
      <c r="A37" s="768" t="s">
        <v>496</v>
      </c>
      <c r="B37" s="768" t="s">
        <v>518</v>
      </c>
      <c r="C37" s="1204">
        <v>0</v>
      </c>
      <c r="D37" s="1268">
        <v>-1235</v>
      </c>
      <c r="E37" s="1204">
        <v>1235</v>
      </c>
      <c r="F37" s="1204">
        <v>0</v>
      </c>
      <c r="G37" s="1204">
        <v>0</v>
      </c>
      <c r="H37" s="1204">
        <v>0</v>
      </c>
      <c r="I37" s="331"/>
    </row>
    <row r="38" spans="1:9" x14ac:dyDescent="0.35">
      <c r="A38" s="769"/>
      <c r="B38" s="769"/>
      <c r="C38" s="771"/>
      <c r="D38" s="771"/>
      <c r="E38" s="771"/>
      <c r="F38" s="771"/>
      <c r="G38" s="771"/>
      <c r="H38" s="771"/>
      <c r="I38" s="331"/>
    </row>
    <row r="39" spans="1:9" x14ac:dyDescent="0.35">
      <c r="A39" s="767" t="s">
        <v>931</v>
      </c>
      <c r="B39" s="767" t="s">
        <v>932</v>
      </c>
      <c r="C39" s="1199">
        <v>0</v>
      </c>
      <c r="D39" s="1377">
        <v>0</v>
      </c>
      <c r="E39" s="1199">
        <v>171353</v>
      </c>
      <c r="F39" s="1199">
        <v>171353</v>
      </c>
      <c r="G39" s="1199">
        <v>1096</v>
      </c>
      <c r="H39" s="1199">
        <v>172449</v>
      </c>
      <c r="I39" s="331"/>
    </row>
    <row r="40" spans="1:9" x14ac:dyDescent="0.35">
      <c r="A40" s="766" t="s">
        <v>1595</v>
      </c>
      <c r="B40" s="766" t="s">
        <v>1596</v>
      </c>
      <c r="C40" s="1199">
        <v>0</v>
      </c>
      <c r="D40" s="1378">
        <v>-4052</v>
      </c>
      <c r="E40" s="1199">
        <v>0</v>
      </c>
      <c r="F40" s="1378">
        <v>-4052</v>
      </c>
      <c r="G40" s="1199">
        <v>0</v>
      </c>
      <c r="H40" s="1378">
        <v>-4052</v>
      </c>
      <c r="I40" s="331"/>
    </row>
    <row r="41" spans="1:9" x14ac:dyDescent="0.35">
      <c r="A41" s="769" t="s">
        <v>1597</v>
      </c>
      <c r="B41" s="769" t="s">
        <v>1598</v>
      </c>
      <c r="C41" s="1210">
        <v>0</v>
      </c>
      <c r="D41" s="1197">
        <v>-4052</v>
      </c>
      <c r="E41" s="1197">
        <v>171353</v>
      </c>
      <c r="F41" s="1197">
        <v>167301</v>
      </c>
      <c r="G41" s="1197">
        <v>1096</v>
      </c>
      <c r="H41" s="1197">
        <v>168397</v>
      </c>
      <c r="I41" s="331"/>
    </row>
    <row r="42" spans="1:9" x14ac:dyDescent="0.35">
      <c r="A42" s="769"/>
      <c r="B42" s="769"/>
      <c r="C42" s="1211"/>
      <c r="D42" s="1212"/>
      <c r="E42" s="1212"/>
      <c r="F42" s="1212"/>
      <c r="G42" s="1212"/>
      <c r="H42" s="1212"/>
      <c r="I42" s="331"/>
    </row>
    <row r="43" spans="1:9" ht="14.5" thickBot="1" x14ac:dyDescent="0.4">
      <c r="A43" s="772" t="s">
        <v>1600</v>
      </c>
      <c r="B43" s="772" t="s">
        <v>1601</v>
      </c>
      <c r="C43" s="773">
        <v>790368</v>
      </c>
      <c r="D43" s="773">
        <v>1676565</v>
      </c>
      <c r="E43" s="773">
        <v>655604</v>
      </c>
      <c r="F43" s="773">
        <v>3122537</v>
      </c>
      <c r="G43" s="773">
        <v>8940</v>
      </c>
      <c r="H43" s="773">
        <v>3131477</v>
      </c>
      <c r="I43" s="331"/>
    </row>
    <row r="44" spans="1:9" ht="14.5" thickTop="1" x14ac:dyDescent="0.35">
      <c r="A44" s="121"/>
      <c r="B44" s="121"/>
      <c r="C44" s="121"/>
      <c r="D44" s="121"/>
      <c r="E44" s="121"/>
      <c r="F44" s="121"/>
      <c r="G44" s="121"/>
      <c r="H44" s="121"/>
    </row>
    <row r="45" spans="1:9" x14ac:dyDescent="0.35">
      <c r="A45" s="774"/>
      <c r="B45" s="121"/>
      <c r="C45" s="121"/>
      <c r="D45" s="775"/>
      <c r="E45" s="775"/>
      <c r="F45" s="775"/>
      <c r="G45" s="775"/>
      <c r="H45" s="775"/>
    </row>
    <row r="46" spans="1:9" ht="15.5" x14ac:dyDescent="0.35">
      <c r="A46" s="300"/>
      <c r="B46" s="121"/>
      <c r="C46" s="121"/>
      <c r="D46" s="121"/>
      <c r="E46" s="121"/>
      <c r="F46" s="121"/>
      <c r="G46" s="121"/>
    </row>
    <row r="47" spans="1:9" x14ac:dyDescent="0.35">
      <c r="A47" s="121"/>
      <c r="B47" s="121"/>
      <c r="C47" s="121"/>
      <c r="D47" s="121"/>
      <c r="E47" s="121"/>
      <c r="F47" s="121"/>
      <c r="G47" s="121"/>
      <c r="H47" s="121"/>
    </row>
    <row r="48" spans="1:9" ht="20.5" thickBot="1" x14ac:dyDescent="0.4">
      <c r="A48" s="66" t="s">
        <v>186</v>
      </c>
      <c r="B48" s="122"/>
      <c r="C48" s="123"/>
      <c r="D48" s="123"/>
      <c r="E48" s="121"/>
      <c r="F48" s="38" t="s">
        <v>35</v>
      </c>
      <c r="G48" s="121"/>
      <c r="H48" s="121"/>
    </row>
    <row r="49" spans="1:8" ht="14.5" thickTop="1" x14ac:dyDescent="0.35">
      <c r="A49" s="1497"/>
      <c r="B49" s="126"/>
      <c r="C49" s="1499" t="s">
        <v>153</v>
      </c>
      <c r="D49" s="1499"/>
      <c r="E49" s="1499"/>
      <c r="F49" s="1500" t="s">
        <v>22</v>
      </c>
      <c r="G49" s="121"/>
      <c r="H49" s="121"/>
    </row>
    <row r="50" spans="1:8" ht="26.5" thickBot="1" x14ac:dyDescent="0.4">
      <c r="A50" s="1498"/>
      <c r="B50" s="127"/>
      <c r="C50" s="67" t="s">
        <v>14</v>
      </c>
      <c r="D50" s="67" t="s">
        <v>24</v>
      </c>
      <c r="E50" s="67" t="s">
        <v>15</v>
      </c>
      <c r="F50" s="1501"/>
      <c r="G50" s="121"/>
      <c r="H50" s="121"/>
    </row>
    <row r="51" spans="1:8" ht="14.5" outlineLevel="1" thickTop="1" x14ac:dyDescent="0.35">
      <c r="A51" s="1497"/>
      <c r="B51" s="126"/>
      <c r="C51" s="1499" t="s">
        <v>154</v>
      </c>
      <c r="D51" s="1499"/>
      <c r="E51" s="1499"/>
      <c r="F51" s="1500" t="s">
        <v>62</v>
      </c>
      <c r="G51" s="121"/>
      <c r="H51" s="121"/>
    </row>
    <row r="52" spans="1:8" ht="26" outlineLevel="1" x14ac:dyDescent="0.35">
      <c r="A52" s="1498"/>
      <c r="B52" s="127"/>
      <c r="C52" s="67" t="s">
        <v>49</v>
      </c>
      <c r="D52" s="67" t="s">
        <v>70</v>
      </c>
      <c r="E52" s="67" t="s">
        <v>50</v>
      </c>
      <c r="F52" s="1502"/>
      <c r="G52" s="121"/>
      <c r="H52" s="121"/>
    </row>
    <row r="53" spans="1:8" s="8" customFormat="1" ht="12.5" x14ac:dyDescent="0.35">
      <c r="A53" s="776"/>
      <c r="B53" s="776"/>
      <c r="C53" s="353"/>
      <c r="D53" s="353"/>
      <c r="E53" s="353"/>
      <c r="F53" s="777"/>
      <c r="G53" s="121"/>
      <c r="H53" s="121"/>
    </row>
    <row r="54" spans="1:8" x14ac:dyDescent="0.35">
      <c r="A54" s="121"/>
      <c r="B54" s="121"/>
      <c r="C54" s="121"/>
      <c r="D54" s="121"/>
      <c r="E54" s="121"/>
      <c r="F54" s="121"/>
      <c r="G54" s="121"/>
      <c r="H54" s="121"/>
    </row>
    <row r="55" spans="1:8" x14ac:dyDescent="0.35">
      <c r="A55" s="764" t="s">
        <v>1181</v>
      </c>
      <c r="B55" s="764" t="s">
        <v>1182</v>
      </c>
      <c r="C55" s="765">
        <v>790368</v>
      </c>
      <c r="D55" s="765">
        <v>910683</v>
      </c>
      <c r="E55" s="765">
        <v>317643</v>
      </c>
      <c r="F55" s="765">
        <v>2018694</v>
      </c>
      <c r="G55" s="1288"/>
      <c r="H55" s="121"/>
    </row>
    <row r="56" spans="1:8" x14ac:dyDescent="0.35">
      <c r="A56" s="1379"/>
      <c r="B56" s="1379"/>
      <c r="C56" s="1379"/>
      <c r="D56" s="1379"/>
      <c r="E56" s="1379"/>
      <c r="F56" s="1379"/>
      <c r="G56" s="1288"/>
      <c r="H56" s="121"/>
    </row>
    <row r="57" spans="1:8" x14ac:dyDescent="0.35">
      <c r="A57" s="778"/>
      <c r="B57" s="778"/>
      <c r="C57" s="1200"/>
      <c r="D57" s="1201"/>
      <c r="E57" s="1201"/>
      <c r="F57" s="1198"/>
      <c r="G57" s="1288"/>
      <c r="H57" s="121"/>
    </row>
    <row r="58" spans="1:8" x14ac:dyDescent="0.35">
      <c r="A58" s="767" t="s">
        <v>931</v>
      </c>
      <c r="B58" s="767" t="s">
        <v>932</v>
      </c>
      <c r="C58" s="1199">
        <v>0</v>
      </c>
      <c r="D58" s="1199">
        <v>0</v>
      </c>
      <c r="E58" s="1199">
        <v>105879</v>
      </c>
      <c r="F58" s="1207">
        <v>105879</v>
      </c>
      <c r="G58" s="1288"/>
      <c r="H58" s="121"/>
    </row>
    <row r="59" spans="1:8" x14ac:dyDescent="0.35">
      <c r="A59" s="766" t="s">
        <v>1595</v>
      </c>
      <c r="B59" s="766" t="s">
        <v>1596</v>
      </c>
      <c r="C59" s="1199">
        <v>0</v>
      </c>
      <c r="D59" s="1208">
        <v>-15484</v>
      </c>
      <c r="E59" s="1199">
        <v>0</v>
      </c>
      <c r="F59" s="1209">
        <v>-15484</v>
      </c>
      <c r="G59" s="1288"/>
      <c r="H59" s="121"/>
    </row>
    <row r="60" spans="1:8" x14ac:dyDescent="0.35">
      <c r="A60" s="769" t="s">
        <v>1597</v>
      </c>
      <c r="B60" s="769" t="s">
        <v>1598</v>
      </c>
      <c r="C60" s="1210">
        <v>0</v>
      </c>
      <c r="D60" s="1197">
        <v>-15484</v>
      </c>
      <c r="E60" s="1210">
        <v>105879</v>
      </c>
      <c r="F60" s="1210">
        <v>90395</v>
      </c>
      <c r="G60" s="1288"/>
      <c r="H60" s="121"/>
    </row>
    <row r="61" spans="1:8" x14ac:dyDescent="0.35">
      <c r="A61" s="769"/>
      <c r="B61" s="769"/>
      <c r="C61" s="1211"/>
      <c r="D61" s="1212"/>
      <c r="E61" s="1211"/>
      <c r="F61" s="1211"/>
      <c r="G61" s="1288"/>
      <c r="H61" s="121"/>
    </row>
    <row r="62" spans="1:8" x14ac:dyDescent="0.35">
      <c r="A62" s="764" t="s">
        <v>1594</v>
      </c>
      <c r="B62" s="764" t="s">
        <v>1599</v>
      </c>
      <c r="C62" s="770">
        <v>790368</v>
      </c>
      <c r="D62" s="770">
        <v>895199</v>
      </c>
      <c r="E62" s="770">
        <v>423522</v>
      </c>
      <c r="F62" s="770">
        <v>2109089</v>
      </c>
      <c r="G62" s="331"/>
      <c r="H62" s="121"/>
    </row>
    <row r="63" spans="1:8" x14ac:dyDescent="0.35">
      <c r="A63" s="769"/>
      <c r="B63" s="769"/>
      <c r="C63" s="771"/>
      <c r="D63" s="771"/>
      <c r="E63" s="771"/>
      <c r="F63" s="1287"/>
      <c r="G63" s="331"/>
    </row>
    <row r="64" spans="1:8" x14ac:dyDescent="0.35">
      <c r="A64" s="766" t="s">
        <v>1387</v>
      </c>
      <c r="B64" s="766" t="s">
        <v>1388</v>
      </c>
      <c r="C64" s="1202">
        <v>0</v>
      </c>
      <c r="D64" s="1202">
        <v>0</v>
      </c>
      <c r="E64" s="1213">
        <v>-152538</v>
      </c>
      <c r="F64" s="1380">
        <v>-152538</v>
      </c>
      <c r="G64" s="331"/>
    </row>
    <row r="65" spans="1:8" x14ac:dyDescent="0.35">
      <c r="A65" s="767" t="s">
        <v>728</v>
      </c>
      <c r="B65" s="767" t="s">
        <v>673</v>
      </c>
      <c r="C65" s="1199">
        <v>0</v>
      </c>
      <c r="D65" s="775">
        <v>-561</v>
      </c>
      <c r="E65" s="775">
        <v>561</v>
      </c>
      <c r="F65" s="1211">
        <v>0</v>
      </c>
      <c r="G65" s="331"/>
      <c r="H65" s="121"/>
    </row>
    <row r="66" spans="1:8" x14ac:dyDescent="0.35">
      <c r="A66" s="768" t="s">
        <v>496</v>
      </c>
      <c r="B66" s="768" t="s">
        <v>518</v>
      </c>
      <c r="C66" s="1204">
        <v>0</v>
      </c>
      <c r="D66" s="1205">
        <v>-561</v>
      </c>
      <c r="E66" s="1205">
        <v>-151977</v>
      </c>
      <c r="F66" s="1205">
        <v>-152538</v>
      </c>
      <c r="G66" s="331"/>
      <c r="H66" s="121"/>
    </row>
    <row r="67" spans="1:8" x14ac:dyDescent="0.35">
      <c r="A67" s="769"/>
      <c r="B67" s="769"/>
      <c r="C67" s="771"/>
      <c r="D67" s="771"/>
      <c r="E67" s="771"/>
      <c r="F67" s="771"/>
      <c r="G67" s="331"/>
    </row>
    <row r="68" spans="1:8" x14ac:dyDescent="0.35">
      <c r="A68" s="767" t="s">
        <v>931</v>
      </c>
      <c r="B68" s="767" t="s">
        <v>932</v>
      </c>
      <c r="C68" s="1199">
        <v>0</v>
      </c>
      <c r="D68" s="1199">
        <v>0</v>
      </c>
      <c r="E68" s="1206">
        <v>225682</v>
      </c>
      <c r="F68" s="1207">
        <v>225682</v>
      </c>
      <c r="G68" s="331"/>
      <c r="H68" s="121"/>
    </row>
    <row r="69" spans="1:8" x14ac:dyDescent="0.35">
      <c r="A69" s="766" t="s">
        <v>949</v>
      </c>
      <c r="B69" s="766" t="s">
        <v>937</v>
      </c>
      <c r="C69" s="1199">
        <v>0</v>
      </c>
      <c r="D69" s="1208">
        <v>425781</v>
      </c>
      <c r="E69" s="1199">
        <v>0</v>
      </c>
      <c r="F69" s="1209">
        <v>425781</v>
      </c>
      <c r="G69" s="331"/>
      <c r="H69" s="121"/>
    </row>
    <row r="70" spans="1:8" x14ac:dyDescent="0.35">
      <c r="A70" s="769" t="s">
        <v>950</v>
      </c>
      <c r="B70" s="769" t="s">
        <v>479</v>
      </c>
      <c r="C70" s="1210">
        <v>0</v>
      </c>
      <c r="D70" s="1197">
        <v>425781</v>
      </c>
      <c r="E70" s="1214">
        <v>225682</v>
      </c>
      <c r="F70" s="1210">
        <v>651463</v>
      </c>
      <c r="G70" s="331"/>
      <c r="H70" s="121"/>
    </row>
    <row r="71" spans="1:8" x14ac:dyDescent="0.35">
      <c r="A71" s="769"/>
      <c r="B71" s="769"/>
      <c r="C71" s="1211"/>
      <c r="D71" s="1212"/>
      <c r="E71" s="1211"/>
      <c r="F71" s="1211"/>
      <c r="G71" s="331"/>
      <c r="H71" s="121"/>
    </row>
    <row r="72" spans="1:8" ht="14.5" thickBot="1" x14ac:dyDescent="0.4">
      <c r="A72" s="772" t="s">
        <v>1552</v>
      </c>
      <c r="B72" s="772" t="s">
        <v>1553</v>
      </c>
      <c r="C72" s="773">
        <v>790368</v>
      </c>
      <c r="D72" s="773">
        <v>1320419</v>
      </c>
      <c r="E72" s="773">
        <v>497227</v>
      </c>
      <c r="F72" s="773">
        <v>2608014</v>
      </c>
      <c r="G72" s="331"/>
    </row>
    <row r="73" spans="1:8" ht="14.5" thickTop="1" x14ac:dyDescent="0.35">
      <c r="A73" s="769"/>
      <c r="B73" s="769"/>
      <c r="C73" s="771"/>
      <c r="D73" s="771"/>
      <c r="E73" s="771"/>
      <c r="F73" s="771"/>
      <c r="G73" s="317"/>
    </row>
    <row r="74" spans="1:8" x14ac:dyDescent="0.35">
      <c r="A74" s="767" t="s">
        <v>728</v>
      </c>
      <c r="B74" s="767" t="s">
        <v>673</v>
      </c>
      <c r="C74" s="1199">
        <v>0</v>
      </c>
      <c r="D74" s="1378">
        <v>-44</v>
      </c>
      <c r="E74" s="1199">
        <v>44</v>
      </c>
      <c r="F74" s="1199">
        <v>0</v>
      </c>
    </row>
    <row r="75" spans="1:8" x14ac:dyDescent="0.35">
      <c r="A75" s="768" t="s">
        <v>496</v>
      </c>
      <c r="B75" s="768" t="s">
        <v>518</v>
      </c>
      <c r="C75" s="1204">
        <v>0</v>
      </c>
      <c r="D75" s="1378">
        <v>-44</v>
      </c>
      <c r="E75" s="1199">
        <v>44</v>
      </c>
      <c r="F75" s="1199">
        <v>0</v>
      </c>
    </row>
    <row r="76" spans="1:8" x14ac:dyDescent="0.35">
      <c r="A76" s="769"/>
      <c r="B76" s="769"/>
      <c r="C76" s="771"/>
      <c r="D76" s="771"/>
      <c r="E76" s="771"/>
      <c r="F76" s="771"/>
    </row>
    <row r="77" spans="1:8" x14ac:dyDescent="0.35">
      <c r="A77" s="767" t="s">
        <v>931</v>
      </c>
      <c r="B77" s="767" t="s">
        <v>932</v>
      </c>
      <c r="C77" s="1199">
        <v>0</v>
      </c>
      <c r="D77" s="1199">
        <v>0</v>
      </c>
      <c r="E77" s="1199">
        <v>160570</v>
      </c>
      <c r="F77" s="1199">
        <v>160570</v>
      </c>
    </row>
    <row r="78" spans="1:8" x14ac:dyDescent="0.35">
      <c r="A78" s="766" t="s">
        <v>1595</v>
      </c>
      <c r="B78" s="766" t="s">
        <v>1596</v>
      </c>
      <c r="C78" s="1199">
        <v>0</v>
      </c>
      <c r="D78" s="1378">
        <v>-4052</v>
      </c>
      <c r="E78" s="1377">
        <v>0</v>
      </c>
      <c r="F78" s="1378">
        <v>-4052</v>
      </c>
    </row>
    <row r="79" spans="1:8" x14ac:dyDescent="0.35">
      <c r="A79" s="769" t="s">
        <v>1597</v>
      </c>
      <c r="B79" s="769" t="s">
        <v>1602</v>
      </c>
      <c r="C79" s="1210">
        <v>0</v>
      </c>
      <c r="D79" s="1197">
        <v>-4052</v>
      </c>
      <c r="E79" s="1197">
        <v>160570</v>
      </c>
      <c r="F79" s="1197">
        <v>156518</v>
      </c>
    </row>
    <row r="80" spans="1:8" x14ac:dyDescent="0.35">
      <c r="A80" s="769"/>
      <c r="B80" s="769"/>
      <c r="C80" s="1211"/>
      <c r="D80" s="1212"/>
      <c r="E80" s="1211"/>
      <c r="F80" s="1211"/>
    </row>
    <row r="81" spans="1:7" ht="14.5" thickBot="1" x14ac:dyDescent="0.4">
      <c r="A81" s="772" t="s">
        <v>1600</v>
      </c>
      <c r="B81" s="772" t="s">
        <v>1601</v>
      </c>
      <c r="C81" s="773">
        <v>790368</v>
      </c>
      <c r="D81" s="773">
        <v>1316323</v>
      </c>
      <c r="E81" s="773">
        <v>657841</v>
      </c>
      <c r="F81" s="773">
        <v>2764532</v>
      </c>
      <c r="G81" s="1260"/>
    </row>
    <row r="82" spans="1:7" ht="14.5" thickTop="1" x14ac:dyDescent="0.35">
      <c r="C82" s="317"/>
      <c r="D82" s="317"/>
      <c r="E82" s="317"/>
      <c r="F82" s="317"/>
    </row>
  </sheetData>
  <sheetProtection algorithmName="SHA-512" hashValue="rMIklqL080/26Cahpx0wcwV1JgACvvnCJMeDw5RLxmMMtt5cn9aBdkQfoPcccmo8QfI5lMV8ZB0jPxg3Qtfy7g==" saltValue="v8f2sL8BKPiRWmVoaJ7zeA==" spinCount="100000" sheet="1" objects="1" scenarios="1"/>
  <mergeCells count="14">
    <mergeCell ref="A8:A9"/>
    <mergeCell ref="C8:F8"/>
    <mergeCell ref="G8:G9"/>
    <mergeCell ref="H8:H9"/>
    <mergeCell ref="A10:A11"/>
    <mergeCell ref="C10:F10"/>
    <mergeCell ref="G10:G11"/>
    <mergeCell ref="H10:H11"/>
    <mergeCell ref="A49:A50"/>
    <mergeCell ref="C49:E49"/>
    <mergeCell ref="F49:F50"/>
    <mergeCell ref="A51:A52"/>
    <mergeCell ref="C51:E51"/>
    <mergeCell ref="F51:F52"/>
  </mergeCells>
  <pageMargins left="7.874015748031496E-2" right="0.15748031496062992" top="0.15748031496062992" bottom="0.35433070866141736" header="0.15748031496062992" footer="0.15748031496062992"/>
  <pageSetup paperSize="9" scale="73"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88D03-7845-48A9-826E-279F73C1726C}">
  <sheetPr>
    <tabColor rgb="FF92D050"/>
    <pageSetUpPr fitToPage="1"/>
  </sheetPr>
  <dimension ref="A1:K53"/>
  <sheetViews>
    <sheetView showGridLines="0" zoomScaleNormal="100" workbookViewId="0">
      <pane ySplit="9" topLeftCell="A10" activePane="bottomLeft" state="frozen"/>
      <selection pane="bottomLeft" activeCell="A10" sqref="A10"/>
    </sheetView>
  </sheetViews>
  <sheetFormatPr defaultColWidth="9.453125" defaultRowHeight="14" outlineLevelCol="1" x14ac:dyDescent="0.3"/>
  <cols>
    <col min="1" max="1" width="60" style="2" bestFit="1" customWidth="1"/>
    <col min="2" max="2" width="57.1796875" style="2" bestFit="1" customWidth="1" outlineLevel="1"/>
    <col min="3" max="3" width="11.453125" style="2" customWidth="1"/>
    <col min="4" max="4" width="13.54296875" style="2" customWidth="1"/>
    <col min="5" max="5" width="14.54296875" style="2" customWidth="1"/>
    <col min="6" max="6" width="3.453125" style="2" customWidth="1"/>
    <col min="7" max="8" width="16.54296875" style="2" customWidth="1"/>
    <col min="9" max="10" width="9.453125" style="2"/>
    <col min="11" max="11" width="5.453125" style="2" customWidth="1"/>
    <col min="12" max="16384" width="9.453125" style="2"/>
  </cols>
  <sheetData>
    <row r="1" spans="1:8" x14ac:dyDescent="0.3">
      <c r="A1" s="63" t="s">
        <v>1003</v>
      </c>
      <c r="B1" s="63" t="s">
        <v>1004</v>
      </c>
      <c r="C1" s="63"/>
    </row>
    <row r="2" spans="1:8" ht="26" x14ac:dyDescent="0.3">
      <c r="A2" s="63" t="s">
        <v>1590</v>
      </c>
      <c r="B2" s="63" t="s">
        <v>1591</v>
      </c>
      <c r="C2" s="63"/>
      <c r="D2" s="6"/>
      <c r="E2" s="6"/>
      <c r="G2" s="6"/>
      <c r="H2" s="6"/>
    </row>
    <row r="5" spans="1:8" ht="20" x14ac:dyDescent="0.3">
      <c r="A5" s="5" t="s">
        <v>582</v>
      </c>
      <c r="B5" s="5" t="s">
        <v>118</v>
      </c>
      <c r="D5" s="4"/>
      <c r="E5" s="4"/>
      <c r="G5" s="4"/>
      <c r="H5" s="4"/>
    </row>
    <row r="6" spans="1:8" s="3" customFormat="1" ht="20" x14ac:dyDescent="0.35">
      <c r="A6" s="5"/>
      <c r="B6" s="5"/>
      <c r="C6" s="5"/>
    </row>
    <row r="7" spans="1:8" s="3" customFormat="1" ht="14.5" thickBot="1" x14ac:dyDescent="0.4">
      <c r="A7" s="1"/>
      <c r="B7" s="1"/>
      <c r="C7" s="1"/>
      <c r="H7" s="101" t="s">
        <v>35</v>
      </c>
    </row>
    <row r="8" spans="1:8" s="3" customFormat="1" ht="16" thickTop="1" x14ac:dyDescent="0.35">
      <c r="A8" s="1500"/>
      <c r="B8" s="1500"/>
      <c r="C8" s="1503" t="s">
        <v>489</v>
      </c>
      <c r="D8" s="1495" t="s">
        <v>108</v>
      </c>
      <c r="E8" s="1495"/>
      <c r="G8" s="1495" t="s">
        <v>186</v>
      </c>
      <c r="H8" s="1495"/>
    </row>
    <row r="9" spans="1:8" s="3" customFormat="1" ht="28" x14ac:dyDescent="0.35">
      <c r="A9" s="1502"/>
      <c r="B9" s="1502"/>
      <c r="C9" s="1504"/>
      <c r="D9" s="207" t="s">
        <v>1593</v>
      </c>
      <c r="E9" s="207" t="s">
        <v>1592</v>
      </c>
      <c r="G9" s="207" t="s">
        <v>1593</v>
      </c>
      <c r="H9" s="207" t="s">
        <v>1592</v>
      </c>
    </row>
    <row r="10" spans="1:8" s="3" customFormat="1" x14ac:dyDescent="0.35">
      <c r="C10" s="745"/>
      <c r="D10" s="601"/>
      <c r="E10" s="601"/>
      <c r="G10" s="601"/>
      <c r="H10" s="601"/>
    </row>
    <row r="11" spans="1:8" ht="14.5" x14ac:dyDescent="0.35">
      <c r="B11"/>
      <c r="C11" s="805"/>
    </row>
    <row r="12" spans="1:8" x14ac:dyDescent="0.3">
      <c r="A12" s="806" t="s">
        <v>84</v>
      </c>
      <c r="B12" s="806" t="s">
        <v>58</v>
      </c>
      <c r="C12" s="807"/>
      <c r="D12" s="808"/>
      <c r="E12" s="808"/>
      <c r="G12" s="808"/>
      <c r="H12" s="808"/>
    </row>
    <row r="13" spans="1:8" x14ac:dyDescent="0.3">
      <c r="A13" s="806" t="s">
        <v>95</v>
      </c>
      <c r="B13" s="806" t="s">
        <v>85</v>
      </c>
      <c r="C13" s="811"/>
      <c r="D13" s="812">
        <v>176208</v>
      </c>
      <c r="E13" s="812">
        <v>109147</v>
      </c>
      <c r="F13" s="808"/>
      <c r="G13" s="812">
        <v>160570</v>
      </c>
      <c r="H13" s="812">
        <v>105879</v>
      </c>
    </row>
    <row r="14" spans="1:8" x14ac:dyDescent="0.3">
      <c r="A14" s="806"/>
      <c r="B14" s="806"/>
      <c r="C14" s="811"/>
      <c r="D14" s="812"/>
      <c r="E14" s="812"/>
      <c r="F14" s="808"/>
      <c r="G14" s="812"/>
      <c r="H14" s="812"/>
    </row>
    <row r="15" spans="1:8" x14ac:dyDescent="0.3">
      <c r="A15" s="806" t="s">
        <v>86</v>
      </c>
      <c r="B15" s="806" t="s">
        <v>100</v>
      </c>
      <c r="C15" s="807"/>
      <c r="D15" s="813"/>
      <c r="E15" s="813"/>
      <c r="F15" s="808"/>
      <c r="G15" s="813"/>
      <c r="H15" s="813"/>
    </row>
    <row r="16" spans="1:8" ht="25.5" x14ac:dyDescent="0.3">
      <c r="A16" s="808" t="s">
        <v>675</v>
      </c>
      <c r="B16" s="808" t="s">
        <v>833</v>
      </c>
      <c r="C16" s="811"/>
      <c r="D16" s="814">
        <v>43128</v>
      </c>
      <c r="E16" s="814">
        <v>41553</v>
      </c>
      <c r="F16" s="808"/>
      <c r="G16" s="814">
        <v>21065</v>
      </c>
      <c r="H16" s="814">
        <v>20303</v>
      </c>
    </row>
    <row r="17" spans="1:8" x14ac:dyDescent="0.3">
      <c r="A17" s="605" t="s">
        <v>1825</v>
      </c>
      <c r="B17" s="605" t="s">
        <v>1833</v>
      </c>
      <c r="C17" s="1081"/>
      <c r="D17" s="1072">
        <v>1051</v>
      </c>
      <c r="E17" s="1072">
        <v>1137</v>
      </c>
      <c r="F17" s="8"/>
      <c r="G17" s="1072">
        <v>-39</v>
      </c>
      <c r="H17" s="1072">
        <v>-6</v>
      </c>
    </row>
    <row r="18" spans="1:8" x14ac:dyDescent="0.3">
      <c r="A18" s="605" t="s">
        <v>661</v>
      </c>
      <c r="B18" s="605" t="s">
        <v>1834</v>
      </c>
      <c r="C18" s="1081"/>
      <c r="D18" s="1072">
        <v>5923</v>
      </c>
      <c r="E18" s="1072">
        <v>5480</v>
      </c>
      <c r="F18" s="8"/>
      <c r="G18" s="1072">
        <v>5865</v>
      </c>
      <c r="H18" s="1072">
        <v>5447</v>
      </c>
    </row>
    <row r="19" spans="1:8" x14ac:dyDescent="0.3">
      <c r="A19" s="605" t="s">
        <v>662</v>
      </c>
      <c r="B19" s="605" t="s">
        <v>659</v>
      </c>
      <c r="C19" s="1081"/>
      <c r="D19" s="1072">
        <v>-3277</v>
      </c>
      <c r="E19" s="1072">
        <v>-85</v>
      </c>
      <c r="F19" s="8"/>
      <c r="G19" s="1072">
        <v>-8151</v>
      </c>
      <c r="H19" s="1072">
        <v>-3328</v>
      </c>
    </row>
    <row r="20" spans="1:8" ht="25" x14ac:dyDescent="0.3">
      <c r="A20" s="605" t="s">
        <v>1820</v>
      </c>
      <c r="B20" s="809" t="s">
        <v>1835</v>
      </c>
      <c r="C20" s="810"/>
      <c r="D20" s="1475">
        <v>1098</v>
      </c>
      <c r="E20" s="1475">
        <v>-5900</v>
      </c>
      <c r="F20" s="808"/>
      <c r="G20" s="1475">
        <v>1098</v>
      </c>
      <c r="H20" s="1475">
        <v>-5900</v>
      </c>
    </row>
    <row r="21" spans="1:8" x14ac:dyDescent="0.3">
      <c r="A21" s="605" t="s">
        <v>1636</v>
      </c>
      <c r="B21" s="605" t="s">
        <v>1644</v>
      </c>
      <c r="C21" s="1081"/>
      <c r="D21" s="1072">
        <v>25226</v>
      </c>
      <c r="E21" s="1072">
        <v>17730</v>
      </c>
      <c r="F21" s="1072"/>
      <c r="G21" s="1072">
        <v>25203</v>
      </c>
      <c r="H21" s="1072">
        <v>17620</v>
      </c>
    </row>
    <row r="22" spans="1:8" x14ac:dyDescent="0.3">
      <c r="A22" s="605" t="s">
        <v>1821</v>
      </c>
      <c r="B22" s="605" t="s">
        <v>1836</v>
      </c>
      <c r="C22" s="1081"/>
      <c r="D22" s="1072">
        <v>-5</v>
      </c>
      <c r="E22" s="1018">
        <v>0</v>
      </c>
      <c r="F22" s="1072"/>
      <c r="G22" s="1072">
        <v>-5</v>
      </c>
      <c r="H22" s="1018">
        <v>0</v>
      </c>
    </row>
    <row r="23" spans="1:8" x14ac:dyDescent="0.3">
      <c r="A23" s="614" t="s">
        <v>89</v>
      </c>
      <c r="B23" s="614" t="s">
        <v>81</v>
      </c>
      <c r="C23" s="1083"/>
      <c r="D23" s="1072">
        <v>-4472</v>
      </c>
      <c r="E23" s="1072">
        <v>-1119</v>
      </c>
      <c r="F23" s="8"/>
      <c r="G23" s="1072">
        <v>-4072</v>
      </c>
      <c r="H23" s="1072">
        <v>-994</v>
      </c>
    </row>
    <row r="24" spans="1:8" x14ac:dyDescent="0.3">
      <c r="A24" s="8" t="s">
        <v>663</v>
      </c>
      <c r="B24" s="8" t="s">
        <v>660</v>
      </c>
      <c r="C24" s="601"/>
      <c r="D24" s="1073">
        <v>-37</v>
      </c>
      <c r="E24" s="1073">
        <v>-27</v>
      </c>
      <c r="F24" s="8"/>
      <c r="G24" s="1073">
        <v>-8</v>
      </c>
      <c r="H24" s="1073">
        <v>-6</v>
      </c>
    </row>
    <row r="25" spans="1:8" x14ac:dyDescent="0.3">
      <c r="A25" s="605" t="s">
        <v>90</v>
      </c>
      <c r="B25" s="605" t="s">
        <v>82</v>
      </c>
      <c r="C25" s="1081"/>
      <c r="D25" s="1072">
        <v>892</v>
      </c>
      <c r="E25" s="1072">
        <v>85</v>
      </c>
      <c r="F25" s="8"/>
      <c r="G25" s="1018">
        <v>824</v>
      </c>
      <c r="H25" s="1018">
        <v>47</v>
      </c>
    </row>
    <row r="26" spans="1:8" x14ac:dyDescent="0.3">
      <c r="A26" s="605" t="s">
        <v>400</v>
      </c>
      <c r="B26" s="605" t="s">
        <v>401</v>
      </c>
      <c r="C26" s="1081"/>
      <c r="D26" s="1072">
        <v>-118</v>
      </c>
      <c r="E26" s="1072">
        <v>-9</v>
      </c>
      <c r="F26" s="8"/>
      <c r="G26" s="1018">
        <v>0</v>
      </c>
      <c r="H26" s="1018">
        <v>0</v>
      </c>
    </row>
    <row r="27" spans="1:8" s="49" customFormat="1" x14ac:dyDescent="0.3">
      <c r="A27" s="815" t="s">
        <v>1167</v>
      </c>
      <c r="B27" s="815" t="s">
        <v>1126</v>
      </c>
      <c r="C27" s="816"/>
      <c r="D27" s="1084">
        <v>245617</v>
      </c>
      <c r="E27" s="1084">
        <v>167992</v>
      </c>
      <c r="F27" s="63"/>
      <c r="G27" s="1084">
        <v>202350</v>
      </c>
      <c r="H27" s="1084">
        <v>139062</v>
      </c>
    </row>
    <row r="28" spans="1:8" x14ac:dyDescent="0.3">
      <c r="A28" s="8" t="s">
        <v>1822</v>
      </c>
      <c r="B28" s="8" t="s">
        <v>1837</v>
      </c>
      <c r="C28" s="1083"/>
      <c r="D28" s="1073">
        <v>88891</v>
      </c>
      <c r="E28" s="1073">
        <v>128425</v>
      </c>
      <c r="F28" s="1073"/>
      <c r="G28" s="1073">
        <v>84550</v>
      </c>
      <c r="H28" s="1073">
        <v>132265</v>
      </c>
    </row>
    <row r="29" spans="1:8" ht="25.5" x14ac:dyDescent="0.3">
      <c r="A29" s="809" t="s">
        <v>1823</v>
      </c>
      <c r="B29" s="809" t="s">
        <v>1838</v>
      </c>
      <c r="C29" s="810"/>
      <c r="D29" s="1475">
        <v>-14647</v>
      </c>
      <c r="E29" s="1019">
        <v>57098</v>
      </c>
      <c r="F29" s="811"/>
      <c r="G29" s="1019">
        <v>1209</v>
      </c>
      <c r="H29" s="1019">
        <v>34250</v>
      </c>
    </row>
    <row r="30" spans="1:8" x14ac:dyDescent="0.3">
      <c r="A30" s="809" t="s">
        <v>1824</v>
      </c>
      <c r="B30" s="809" t="s">
        <v>1839</v>
      </c>
      <c r="C30" s="810"/>
      <c r="D30" s="1072">
        <v>-190000</v>
      </c>
      <c r="E30" s="1019">
        <v>0</v>
      </c>
      <c r="F30" s="811"/>
      <c r="G30" s="1072">
        <v>-190000</v>
      </c>
      <c r="H30" s="1019">
        <v>0</v>
      </c>
    </row>
    <row r="31" spans="1:8" ht="14.25" customHeight="1" x14ac:dyDescent="0.3">
      <c r="A31" s="605" t="s">
        <v>1642</v>
      </c>
      <c r="B31" s="605" t="s">
        <v>1643</v>
      </c>
      <c r="C31" s="1081"/>
      <c r="D31" s="1072">
        <v>-27291</v>
      </c>
      <c r="E31" s="1072">
        <v>84955</v>
      </c>
      <c r="F31" s="8"/>
      <c r="G31" s="1072">
        <v>-18380</v>
      </c>
      <c r="H31" s="1072">
        <v>37917</v>
      </c>
    </row>
    <row r="32" spans="1:8" ht="25.5" x14ac:dyDescent="0.3">
      <c r="A32" s="809" t="s">
        <v>399</v>
      </c>
      <c r="B32" s="809" t="s">
        <v>977</v>
      </c>
      <c r="C32" s="810"/>
      <c r="D32" s="1019">
        <v>0</v>
      </c>
      <c r="E32" s="1019">
        <v>0</v>
      </c>
      <c r="F32" s="811"/>
      <c r="G32" s="1019">
        <v>16500</v>
      </c>
      <c r="H32" s="1019">
        <v>22675</v>
      </c>
    </row>
    <row r="33" spans="1:11" x14ac:dyDescent="0.3">
      <c r="A33" s="1079" t="s">
        <v>87</v>
      </c>
      <c r="B33" s="1079" t="s">
        <v>834</v>
      </c>
      <c r="C33" s="1082"/>
      <c r="D33" s="1074">
        <v>102570</v>
      </c>
      <c r="E33" s="1074">
        <v>438470</v>
      </c>
      <c r="F33" s="8"/>
      <c r="G33" s="1074">
        <v>96229</v>
      </c>
      <c r="H33" s="1074">
        <v>366169</v>
      </c>
    </row>
    <row r="34" spans="1:11" x14ac:dyDescent="0.3">
      <c r="A34" s="808"/>
      <c r="B34" s="808"/>
      <c r="C34" s="811"/>
      <c r="D34" s="818"/>
      <c r="E34" s="818"/>
      <c r="F34" s="808"/>
      <c r="G34" s="818"/>
      <c r="H34" s="818"/>
    </row>
    <row r="35" spans="1:11" x14ac:dyDescent="0.3">
      <c r="A35" s="63" t="s">
        <v>88</v>
      </c>
      <c r="B35" s="63" t="s">
        <v>59</v>
      </c>
      <c r="C35" s="763"/>
      <c r="D35" s="1080"/>
      <c r="E35" s="1080"/>
      <c r="F35" s="8"/>
      <c r="G35" s="1080"/>
      <c r="H35" s="1080"/>
    </row>
    <row r="36" spans="1:11" x14ac:dyDescent="0.3">
      <c r="A36" s="605" t="s">
        <v>1637</v>
      </c>
      <c r="B36" s="605" t="s">
        <v>1638</v>
      </c>
      <c r="C36" s="1081">
        <v>19</v>
      </c>
      <c r="D36" s="1072">
        <v>-13173</v>
      </c>
      <c r="E36" s="1017">
        <v>0</v>
      </c>
      <c r="F36" s="8"/>
      <c r="G36" s="1072">
        <v>-47922</v>
      </c>
      <c r="H36" s="1017">
        <v>0</v>
      </c>
    </row>
    <row r="37" spans="1:11" x14ac:dyDescent="0.3">
      <c r="A37" s="605" t="s">
        <v>1639</v>
      </c>
      <c r="B37" s="605" t="s">
        <v>1640</v>
      </c>
      <c r="C37" s="1081"/>
      <c r="D37" s="1017">
        <v>0</v>
      </c>
      <c r="E37" s="1017">
        <v>0</v>
      </c>
      <c r="F37" s="8"/>
      <c r="G37" s="1017">
        <v>0</v>
      </c>
      <c r="H37" s="1017">
        <v>42570</v>
      </c>
    </row>
    <row r="38" spans="1:11" x14ac:dyDescent="0.3">
      <c r="A38" s="605" t="s">
        <v>21</v>
      </c>
      <c r="B38" s="605" t="s">
        <v>1641</v>
      </c>
      <c r="C38" s="1081"/>
      <c r="D38" s="1072">
        <v>-50688</v>
      </c>
      <c r="E38" s="1072">
        <v>-39950</v>
      </c>
      <c r="F38" s="8"/>
      <c r="G38" s="1072">
        <v>-8672</v>
      </c>
      <c r="H38" s="1072">
        <v>-13116</v>
      </c>
    </row>
    <row r="39" spans="1:11" x14ac:dyDescent="0.3">
      <c r="A39" s="605" t="s">
        <v>398</v>
      </c>
      <c r="B39" s="605" t="s">
        <v>1322</v>
      </c>
      <c r="C39" s="85"/>
      <c r="D39" s="1017">
        <v>0</v>
      </c>
      <c r="E39" s="1017">
        <v>0</v>
      </c>
      <c r="F39" s="8"/>
      <c r="G39" s="1072">
        <v>-12430</v>
      </c>
      <c r="H39" s="1017">
        <v>0</v>
      </c>
      <c r="K39" s="103"/>
    </row>
    <row r="40" spans="1:11" x14ac:dyDescent="0.3">
      <c r="A40" s="1079" t="s">
        <v>91</v>
      </c>
      <c r="B40" s="1079" t="s">
        <v>1831</v>
      </c>
      <c r="C40" s="1082"/>
      <c r="D40" s="1074">
        <v>-63861</v>
      </c>
      <c r="E40" s="1074">
        <v>-39950</v>
      </c>
      <c r="F40" s="8"/>
      <c r="G40" s="1074">
        <v>-69024</v>
      </c>
      <c r="H40" s="1074">
        <v>29454</v>
      </c>
    </row>
    <row r="41" spans="1:11" x14ac:dyDescent="0.3">
      <c r="A41" s="808"/>
      <c r="B41" s="808"/>
      <c r="C41" s="811"/>
      <c r="D41" s="814"/>
      <c r="E41" s="814"/>
      <c r="F41" s="808"/>
      <c r="G41" s="814"/>
      <c r="H41" s="814"/>
    </row>
    <row r="42" spans="1:11" x14ac:dyDescent="0.3">
      <c r="A42" s="63" t="s">
        <v>92</v>
      </c>
      <c r="B42" s="63" t="s">
        <v>60</v>
      </c>
      <c r="C42" s="807"/>
      <c r="D42" s="819"/>
      <c r="E42" s="819"/>
      <c r="F42" s="808"/>
      <c r="G42" s="819"/>
      <c r="H42" s="819"/>
    </row>
    <row r="43" spans="1:11" x14ac:dyDescent="0.3">
      <c r="A43" s="605" t="s">
        <v>762</v>
      </c>
      <c r="B43" s="605" t="s">
        <v>835</v>
      </c>
      <c r="C43" s="810">
        <v>14</v>
      </c>
      <c r="D43" s="1017">
        <v>0</v>
      </c>
      <c r="E43" s="1017">
        <v>50000</v>
      </c>
      <c r="F43" s="8"/>
      <c r="G43" s="1017">
        <v>0</v>
      </c>
      <c r="H43" s="1017">
        <v>50000</v>
      </c>
    </row>
    <row r="44" spans="1:11" x14ac:dyDescent="0.3">
      <c r="A44" s="605" t="s">
        <v>978</v>
      </c>
      <c r="B44" s="605" t="s">
        <v>836</v>
      </c>
      <c r="C44" s="810">
        <v>14</v>
      </c>
      <c r="D44" s="1072">
        <v>-7999</v>
      </c>
      <c r="E44" s="1072">
        <v>-129644</v>
      </c>
      <c r="F44" s="8"/>
      <c r="G44" s="1072">
        <v>-7381</v>
      </c>
      <c r="H44" s="1072">
        <v>-125192</v>
      </c>
    </row>
    <row r="45" spans="1:11" x14ac:dyDescent="0.3">
      <c r="A45" s="605" t="s">
        <v>516</v>
      </c>
      <c r="B45" s="605" t="s">
        <v>476</v>
      </c>
      <c r="C45" s="810"/>
      <c r="D45" s="1017">
        <v>2867</v>
      </c>
      <c r="E45" s="1017">
        <v>975</v>
      </c>
      <c r="F45" s="8"/>
      <c r="G45" s="1017">
        <v>3428</v>
      </c>
      <c r="H45" s="1017">
        <v>0</v>
      </c>
    </row>
    <row r="46" spans="1:11" x14ac:dyDescent="0.3">
      <c r="A46" s="605" t="s">
        <v>477</v>
      </c>
      <c r="B46" s="605" t="s">
        <v>478</v>
      </c>
      <c r="C46" s="810"/>
      <c r="D46" s="1072">
        <v>-523</v>
      </c>
      <c r="E46" s="1072">
        <v>-426</v>
      </c>
      <c r="F46" s="8"/>
      <c r="G46" s="1072">
        <v>-147</v>
      </c>
      <c r="H46" s="1072">
        <v>-98</v>
      </c>
    </row>
    <row r="47" spans="1:11" x14ac:dyDescent="0.3">
      <c r="A47" s="1079" t="s">
        <v>93</v>
      </c>
      <c r="B47" s="1079" t="s">
        <v>1830</v>
      </c>
      <c r="C47" s="817"/>
      <c r="D47" s="1074">
        <v>-5655</v>
      </c>
      <c r="E47" s="1074">
        <v>-79095</v>
      </c>
      <c r="F47" s="8"/>
      <c r="G47" s="1074">
        <v>-4100</v>
      </c>
      <c r="H47" s="1074">
        <v>-75290</v>
      </c>
    </row>
    <row r="48" spans="1:11" x14ac:dyDescent="0.3">
      <c r="A48" s="808"/>
      <c r="B48" s="808"/>
      <c r="C48" s="811"/>
      <c r="D48" s="814"/>
      <c r="E48" s="814"/>
      <c r="F48" s="8"/>
      <c r="G48" s="814"/>
      <c r="H48" s="814"/>
    </row>
    <row r="49" spans="1:8" x14ac:dyDescent="0.3">
      <c r="A49" s="1077" t="s">
        <v>1357</v>
      </c>
      <c r="B49" s="1077" t="s">
        <v>1358</v>
      </c>
      <c r="C49" s="820"/>
      <c r="D49" s="1075">
        <v>33054</v>
      </c>
      <c r="E49" s="1075">
        <v>319425</v>
      </c>
      <c r="F49" s="8"/>
      <c r="G49" s="1075">
        <v>23105</v>
      </c>
      <c r="H49" s="1075">
        <v>320333</v>
      </c>
    </row>
    <row r="50" spans="1:8" x14ac:dyDescent="0.3">
      <c r="A50" s="605" t="s">
        <v>1826</v>
      </c>
      <c r="B50" s="605" t="s">
        <v>1828</v>
      </c>
      <c r="C50" s="811">
        <v>12</v>
      </c>
      <c r="D50" s="689">
        <v>118456</v>
      </c>
      <c r="E50" s="689">
        <v>112757</v>
      </c>
      <c r="F50" s="8"/>
      <c r="G50" s="689">
        <v>107163</v>
      </c>
      <c r="H50" s="689">
        <v>100268</v>
      </c>
    </row>
    <row r="51" spans="1:8" ht="14.5" thickBot="1" x14ac:dyDescent="0.35">
      <c r="A51" s="1078" t="s">
        <v>1827</v>
      </c>
      <c r="B51" s="1078" t="s">
        <v>1829</v>
      </c>
      <c r="C51" s="821">
        <v>12</v>
      </c>
      <c r="D51" s="1076">
        <v>151510</v>
      </c>
      <c r="E51" s="1076">
        <v>432182</v>
      </c>
      <c r="F51" s="8"/>
      <c r="G51" s="1076">
        <v>130268</v>
      </c>
      <c r="H51" s="1076">
        <v>420601</v>
      </c>
    </row>
    <row r="52" spans="1:8" ht="10.5" customHeight="1" thickTop="1" x14ac:dyDescent="0.3">
      <c r="D52" s="100"/>
      <c r="E52" s="100"/>
      <c r="G52" s="100"/>
      <c r="H52" s="100"/>
    </row>
    <row r="53" spans="1:8" ht="51" x14ac:dyDescent="0.3">
      <c r="A53" s="473" t="s">
        <v>1832</v>
      </c>
      <c r="B53" s="363" t="s">
        <v>1840</v>
      </c>
      <c r="D53" s="103"/>
      <c r="E53" s="103"/>
      <c r="G53" s="103"/>
    </row>
  </sheetData>
  <sheetProtection algorithmName="SHA-512" hashValue="Q/glcQ30UGZPuApkzbb8DP77tK4dvaAQOZsnSkzkq7L7ng10P2n2s3wWZp5ypu0zv3881etT/ULLMQQAilpmMA==" saltValue="A5dPFnEW7MiUCsGELjyZZw==" spinCount="100000" sheet="1" objects="1" scenarios="1"/>
  <mergeCells count="5">
    <mergeCell ref="A8:A9"/>
    <mergeCell ref="B8:B9"/>
    <mergeCell ref="C8:C9"/>
    <mergeCell ref="D8:E8"/>
    <mergeCell ref="G8:H8"/>
  </mergeCells>
  <pageMargins left="0.39370078740157483" right="0.19685039370078741" top="0.19685039370078741" bottom="0.27559055118110237" header="0.19685039370078741" footer="0.15748031496062992"/>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026D-7DA2-4EB1-B58A-877FA4758FC1}">
  <sheetPr>
    <tabColor rgb="FF92D050"/>
    <pageSetUpPr fitToPage="1"/>
  </sheetPr>
  <dimension ref="A1:O154"/>
  <sheetViews>
    <sheetView showGridLines="0" zoomScaleNormal="100" workbookViewId="0">
      <pane ySplit="6" topLeftCell="A7" activePane="bottomLeft" state="frozen"/>
      <selection pane="bottomLeft" activeCell="A7" sqref="A7"/>
    </sheetView>
  </sheetViews>
  <sheetFormatPr defaultColWidth="9.453125" defaultRowHeight="14.5" outlineLevelCol="1" x14ac:dyDescent="0.35"/>
  <cols>
    <col min="1" max="1" width="62.54296875" style="15" bestFit="1" customWidth="1"/>
    <col min="2" max="2" width="57" style="15" bestFit="1" customWidth="1" outlineLevel="1"/>
    <col min="3" max="3" width="16.453125" style="921" customWidth="1"/>
    <col min="4" max="4" width="14.54296875" style="921" customWidth="1"/>
    <col min="5" max="5" width="14.453125" style="639" customWidth="1"/>
    <col min="6" max="6" width="15.453125" style="639" customWidth="1"/>
    <col min="7" max="7" width="15" style="639" customWidth="1"/>
    <col min="8" max="8" width="12.453125" style="639" customWidth="1"/>
    <col min="9" max="9" width="7.453125" style="639" customWidth="1"/>
    <col min="10" max="10" width="11.54296875" style="15" customWidth="1"/>
    <col min="11" max="11" width="11.453125" style="15" customWidth="1"/>
    <col min="12" max="14" width="11.54296875" style="15" customWidth="1"/>
    <col min="15" max="16384" width="9.453125" style="15"/>
  </cols>
  <sheetData>
    <row r="1" spans="1:9" x14ac:dyDescent="0.35">
      <c r="A1" s="63" t="s">
        <v>1003</v>
      </c>
      <c r="B1" s="63" t="s">
        <v>1004</v>
      </c>
    </row>
    <row r="2" spans="1:9" ht="26" x14ac:dyDescent="0.35">
      <c r="A2" s="63" t="s">
        <v>1590</v>
      </c>
      <c r="B2" s="63" t="s">
        <v>1591</v>
      </c>
    </row>
    <row r="3" spans="1:9" x14ac:dyDescent="0.35">
      <c r="A3" s="6"/>
      <c r="B3" s="6"/>
    </row>
    <row r="4" spans="1:9" ht="20" x14ac:dyDescent="0.35">
      <c r="A4" s="527" t="s">
        <v>1055</v>
      </c>
      <c r="B4" s="527" t="s">
        <v>583</v>
      </c>
    </row>
    <row r="5" spans="1:9" ht="15.5" x14ac:dyDescent="0.35">
      <c r="A5" s="196"/>
      <c r="B5" s="169"/>
    </row>
    <row r="6" spans="1:9" ht="17.5" x14ac:dyDescent="0.35">
      <c r="A6" s="68" t="s">
        <v>1056</v>
      </c>
      <c r="B6" s="922" t="s">
        <v>1057</v>
      </c>
    </row>
    <row r="8" spans="1:9" ht="15" thickBot="1" x14ac:dyDescent="0.4">
      <c r="A8" s="923"/>
      <c r="B8" s="923"/>
      <c r="H8" s="130" t="s">
        <v>35</v>
      </c>
    </row>
    <row r="9" spans="1:9" s="28" customFormat="1" ht="15" thickTop="1" x14ac:dyDescent="0.35">
      <c r="A9" s="1508"/>
      <c r="B9" s="1508"/>
      <c r="C9" s="1506" t="s">
        <v>155</v>
      </c>
      <c r="D9" s="1506" t="s">
        <v>72</v>
      </c>
      <c r="E9" s="1506" t="s">
        <v>32</v>
      </c>
      <c r="F9" s="1506" t="s">
        <v>1058</v>
      </c>
      <c r="G9" s="1506" t="s">
        <v>30</v>
      </c>
      <c r="H9" s="1506" t="s">
        <v>157</v>
      </c>
    </row>
    <row r="10" spans="1:9" s="28" customFormat="1" ht="15" thickBot="1" x14ac:dyDescent="0.4">
      <c r="A10" s="1511"/>
      <c r="B10" s="1511"/>
      <c r="C10" s="1507"/>
      <c r="D10" s="1507"/>
      <c r="E10" s="1507"/>
      <c r="F10" s="1507" t="s">
        <v>22</v>
      </c>
      <c r="G10" s="1507"/>
      <c r="H10" s="1507"/>
    </row>
    <row r="11" spans="1:9" s="28" customFormat="1" ht="15" thickTop="1" x14ac:dyDescent="0.35">
      <c r="A11" s="1508"/>
      <c r="B11" s="1508"/>
      <c r="C11" s="1506" t="s">
        <v>156</v>
      </c>
      <c r="D11" s="1506" t="s">
        <v>104</v>
      </c>
      <c r="E11" s="1506" t="s">
        <v>64</v>
      </c>
      <c r="F11" s="1506" t="s">
        <v>65</v>
      </c>
      <c r="G11" s="1506" t="s">
        <v>66</v>
      </c>
      <c r="H11" s="1506" t="s">
        <v>1059</v>
      </c>
    </row>
    <row r="12" spans="1:9" s="28" customFormat="1" x14ac:dyDescent="0.35">
      <c r="A12" s="1509"/>
      <c r="B12" s="1509"/>
      <c r="C12" s="1510"/>
      <c r="D12" s="1510"/>
      <c r="E12" s="1510" t="s">
        <v>64</v>
      </c>
      <c r="F12" s="1510"/>
      <c r="G12" s="1510"/>
      <c r="H12" s="1510"/>
    </row>
    <row r="13" spans="1:9" s="28" customFormat="1" ht="15.5" x14ac:dyDescent="0.35">
      <c r="A13" s="924" t="s">
        <v>1605</v>
      </c>
      <c r="B13" s="924" t="s">
        <v>1606</v>
      </c>
      <c r="C13" s="925"/>
      <c r="D13" s="925"/>
      <c r="E13" s="925"/>
      <c r="F13" s="926"/>
      <c r="G13" s="925"/>
      <c r="H13" s="926"/>
    </row>
    <row r="14" spans="1:9" s="28" customFormat="1" x14ac:dyDescent="0.35">
      <c r="A14" s="927" t="s">
        <v>0</v>
      </c>
      <c r="B14" s="927" t="s">
        <v>36</v>
      </c>
      <c r="C14" s="928"/>
      <c r="D14" s="928"/>
      <c r="E14" s="929"/>
      <c r="F14" s="930"/>
      <c r="G14" s="929"/>
      <c r="H14" s="931"/>
    </row>
    <row r="15" spans="1:9" s="28" customFormat="1" x14ac:dyDescent="0.35">
      <c r="A15" s="331" t="s">
        <v>27</v>
      </c>
      <c r="B15" s="331" t="s">
        <v>67</v>
      </c>
      <c r="C15" s="674">
        <v>500548</v>
      </c>
      <c r="D15" s="674">
        <v>96761</v>
      </c>
      <c r="E15" s="674">
        <v>2007</v>
      </c>
      <c r="F15" s="932">
        <v>599316</v>
      </c>
      <c r="G15" s="1021">
        <v>0</v>
      </c>
      <c r="H15" s="932">
        <v>599316</v>
      </c>
      <c r="I15" s="226"/>
    </row>
    <row r="16" spans="1:9" s="28" customFormat="1" x14ac:dyDescent="0.35">
      <c r="A16" s="60" t="s">
        <v>28</v>
      </c>
      <c r="B16" s="60" t="s">
        <v>1060</v>
      </c>
      <c r="C16" s="61">
        <v>14198</v>
      </c>
      <c r="D16" s="61">
        <v>298</v>
      </c>
      <c r="E16" s="61">
        <v>16220</v>
      </c>
      <c r="F16" s="934">
        <v>30716</v>
      </c>
      <c r="G16" s="61">
        <v>-30716</v>
      </c>
      <c r="H16" s="1022">
        <v>0</v>
      </c>
    </row>
    <row r="17" spans="1:9" s="28" customFormat="1" x14ac:dyDescent="0.35">
      <c r="A17" s="935" t="s">
        <v>73</v>
      </c>
      <c r="B17" s="935" t="s">
        <v>94</v>
      </c>
      <c r="C17" s="936">
        <v>514746</v>
      </c>
      <c r="D17" s="936">
        <v>97059</v>
      </c>
      <c r="E17" s="936">
        <v>18227</v>
      </c>
      <c r="F17" s="936">
        <v>630032</v>
      </c>
      <c r="G17" s="936">
        <v>-30716</v>
      </c>
      <c r="H17" s="936">
        <v>599316</v>
      </c>
    </row>
    <row r="18" spans="1:9" s="28" customFormat="1" x14ac:dyDescent="0.35">
      <c r="A18" s="938" t="s">
        <v>29</v>
      </c>
      <c r="B18" s="938" t="s">
        <v>68</v>
      </c>
      <c r="C18" s="939"/>
      <c r="D18" s="939"/>
      <c r="E18" s="940"/>
      <c r="F18" s="941"/>
      <c r="G18" s="940"/>
      <c r="H18" s="941"/>
    </row>
    <row r="19" spans="1:9" s="28" customFormat="1" x14ac:dyDescent="0.35">
      <c r="A19" s="935" t="s">
        <v>83</v>
      </c>
      <c r="B19" s="935" t="s">
        <v>83</v>
      </c>
      <c r="C19" s="936">
        <v>184718</v>
      </c>
      <c r="D19" s="936">
        <v>34629</v>
      </c>
      <c r="E19" s="936">
        <v>1743</v>
      </c>
      <c r="F19" s="936">
        <v>221090</v>
      </c>
      <c r="G19" s="937">
        <v>0</v>
      </c>
      <c r="H19" s="936">
        <v>221090</v>
      </c>
      <c r="I19" s="226"/>
    </row>
    <row r="20" spans="1:9" s="28" customFormat="1" ht="21.5" x14ac:dyDescent="0.35">
      <c r="A20" s="942" t="s">
        <v>494</v>
      </c>
      <c r="B20" s="60" t="s">
        <v>1061</v>
      </c>
      <c r="C20" s="943">
        <v>-18819</v>
      </c>
      <c r="D20" s="943">
        <v>-20960</v>
      </c>
      <c r="E20" s="943">
        <v>-3349</v>
      </c>
      <c r="F20" s="944">
        <v>-43128</v>
      </c>
      <c r="G20" s="1023">
        <v>0</v>
      </c>
      <c r="H20" s="944">
        <v>-43128</v>
      </c>
      <c r="I20" s="226"/>
    </row>
    <row r="21" spans="1:9" s="28" customFormat="1" x14ac:dyDescent="0.35">
      <c r="A21" s="935" t="s">
        <v>1062</v>
      </c>
      <c r="B21" s="935" t="s">
        <v>1063</v>
      </c>
      <c r="C21" s="936">
        <v>165899</v>
      </c>
      <c r="D21" s="936">
        <v>13669</v>
      </c>
      <c r="E21" s="936">
        <v>-1606</v>
      </c>
      <c r="F21" s="936">
        <v>177962</v>
      </c>
      <c r="G21" s="936">
        <v>-1754</v>
      </c>
      <c r="H21" s="936">
        <v>176208</v>
      </c>
      <c r="I21" s="226"/>
    </row>
    <row r="22" spans="1:9" s="28" customFormat="1" ht="15" thickBot="1" x14ac:dyDescent="0.4">
      <c r="A22" s="945" t="s">
        <v>74</v>
      </c>
      <c r="B22" s="945" t="s">
        <v>75</v>
      </c>
      <c r="C22" s="946">
        <v>23351</v>
      </c>
      <c r="D22" s="946">
        <v>24231</v>
      </c>
      <c r="E22" s="946">
        <v>2182</v>
      </c>
      <c r="F22" s="948">
        <v>49764</v>
      </c>
      <c r="G22" s="947">
        <v>0</v>
      </c>
      <c r="H22" s="949">
        <v>49764</v>
      </c>
    </row>
    <row r="23" spans="1:9" s="28" customFormat="1" ht="16" thickTop="1" x14ac:dyDescent="0.35">
      <c r="A23" s="924" t="s">
        <v>1603</v>
      </c>
      <c r="B23" s="924" t="s">
        <v>1604</v>
      </c>
      <c r="C23" s="925"/>
      <c r="D23" s="925"/>
      <c r="E23" s="925"/>
      <c r="F23" s="926"/>
      <c r="G23" s="925"/>
      <c r="H23" s="926"/>
    </row>
    <row r="24" spans="1:9" s="28" customFormat="1" x14ac:dyDescent="0.35">
      <c r="A24" s="927" t="s">
        <v>0</v>
      </c>
      <c r="B24" s="927" t="s">
        <v>36</v>
      </c>
      <c r="C24" s="928"/>
      <c r="D24" s="928"/>
      <c r="E24" s="929"/>
      <c r="F24" s="930"/>
      <c r="G24" s="929"/>
      <c r="H24" s="931"/>
    </row>
    <row r="25" spans="1:9" s="28" customFormat="1" x14ac:dyDescent="0.35">
      <c r="A25" s="331" t="s">
        <v>27</v>
      </c>
      <c r="B25" s="331" t="s">
        <v>67</v>
      </c>
      <c r="C25" s="674">
        <v>649637</v>
      </c>
      <c r="D25" s="674">
        <v>78196</v>
      </c>
      <c r="E25" s="674">
        <v>2017</v>
      </c>
      <c r="F25" s="932">
        <v>729850</v>
      </c>
      <c r="G25" s="933">
        <v>0</v>
      </c>
      <c r="H25" s="932">
        <v>729850</v>
      </c>
      <c r="I25" s="226"/>
    </row>
    <row r="26" spans="1:9" s="28" customFormat="1" x14ac:dyDescent="0.35">
      <c r="A26" s="60" t="s">
        <v>28</v>
      </c>
      <c r="B26" s="60" t="s">
        <v>1060</v>
      </c>
      <c r="C26" s="61">
        <v>10605</v>
      </c>
      <c r="D26" s="61">
        <v>102</v>
      </c>
      <c r="E26" s="61">
        <v>14752</v>
      </c>
      <c r="F26" s="934">
        <v>25459</v>
      </c>
      <c r="G26" s="61">
        <v>-25459</v>
      </c>
      <c r="H26" s="205">
        <v>0</v>
      </c>
    </row>
    <row r="27" spans="1:9" s="28" customFormat="1" x14ac:dyDescent="0.35">
      <c r="A27" s="935" t="s">
        <v>73</v>
      </c>
      <c r="B27" s="935" t="s">
        <v>94</v>
      </c>
      <c r="C27" s="936">
        <v>660242</v>
      </c>
      <c r="D27" s="936">
        <v>78298</v>
      </c>
      <c r="E27" s="936">
        <v>16769</v>
      </c>
      <c r="F27" s="936">
        <v>755309</v>
      </c>
      <c r="G27" s="936">
        <v>-25459</v>
      </c>
      <c r="H27" s="936">
        <v>729850</v>
      </c>
    </row>
    <row r="28" spans="1:9" s="28" customFormat="1" x14ac:dyDescent="0.35">
      <c r="A28" s="938" t="s">
        <v>29</v>
      </c>
      <c r="B28" s="938" t="s">
        <v>68</v>
      </c>
      <c r="C28" s="939"/>
      <c r="D28" s="939"/>
      <c r="E28" s="940"/>
      <c r="F28" s="941"/>
      <c r="G28" s="940"/>
      <c r="H28" s="941"/>
    </row>
    <row r="29" spans="1:9" s="28" customFormat="1" x14ac:dyDescent="0.35">
      <c r="A29" s="935" t="s">
        <v>83</v>
      </c>
      <c r="B29" s="935" t="s">
        <v>83</v>
      </c>
      <c r="C29" s="936">
        <v>130363</v>
      </c>
      <c r="D29" s="936">
        <v>23522</v>
      </c>
      <c r="E29" s="936">
        <v>1821</v>
      </c>
      <c r="F29" s="936">
        <v>155706</v>
      </c>
      <c r="G29" s="937">
        <v>0</v>
      </c>
      <c r="H29" s="936">
        <v>155706</v>
      </c>
      <c r="I29" s="226"/>
    </row>
    <row r="30" spans="1:9" s="28" customFormat="1" ht="21.5" x14ac:dyDescent="0.35">
      <c r="A30" s="942" t="s">
        <v>494</v>
      </c>
      <c r="B30" s="60" t="s">
        <v>1061</v>
      </c>
      <c r="C30" s="943">
        <v>-18263</v>
      </c>
      <c r="D30" s="943">
        <v>-20296</v>
      </c>
      <c r="E30" s="943">
        <v>-2994</v>
      </c>
      <c r="F30" s="944">
        <v>-41553</v>
      </c>
      <c r="G30" s="711">
        <v>0</v>
      </c>
      <c r="H30" s="944">
        <v>-41553</v>
      </c>
      <c r="I30" s="226"/>
    </row>
    <row r="31" spans="1:9" s="28" customFormat="1" x14ac:dyDescent="0.35">
      <c r="A31" s="935" t="s">
        <v>1062</v>
      </c>
      <c r="B31" s="935" t="s">
        <v>1063</v>
      </c>
      <c r="C31" s="936">
        <v>112100</v>
      </c>
      <c r="D31" s="936">
        <v>3226</v>
      </c>
      <c r="E31" s="936">
        <v>-1173</v>
      </c>
      <c r="F31" s="936">
        <v>114153</v>
      </c>
      <c r="G31" s="936">
        <v>-5006</v>
      </c>
      <c r="H31" s="936">
        <v>109147</v>
      </c>
      <c r="I31" s="226"/>
    </row>
    <row r="32" spans="1:9" s="28" customFormat="1" ht="15" thickBot="1" x14ac:dyDescent="0.4">
      <c r="A32" s="945" t="s">
        <v>74</v>
      </c>
      <c r="B32" s="945" t="s">
        <v>75</v>
      </c>
      <c r="C32" s="946">
        <v>11497</v>
      </c>
      <c r="D32" s="946">
        <v>22042</v>
      </c>
      <c r="E32" s="946">
        <v>2650</v>
      </c>
      <c r="F32" s="948">
        <v>36189</v>
      </c>
      <c r="G32" s="947">
        <v>0</v>
      </c>
      <c r="H32" s="949">
        <v>36189</v>
      </c>
    </row>
    <row r="33" spans="1:9" ht="15" thickTop="1" x14ac:dyDescent="0.35">
      <c r="A33" s="923"/>
      <c r="B33" s="923"/>
      <c r="I33" s="950"/>
    </row>
    <row r="34" spans="1:9" x14ac:dyDescent="0.35">
      <c r="A34" s="923"/>
      <c r="B34" s="923"/>
      <c r="I34" s="950"/>
    </row>
    <row r="35" spans="1:9" x14ac:dyDescent="0.35">
      <c r="A35" s="923"/>
      <c r="B35" s="923"/>
      <c r="I35" s="950"/>
    </row>
    <row r="36" spans="1:9" ht="17.5" x14ac:dyDescent="0.35">
      <c r="A36" s="68" t="s">
        <v>1064</v>
      </c>
      <c r="B36" s="68" t="s">
        <v>1065</v>
      </c>
      <c r="C36" s="639"/>
      <c r="D36" s="639"/>
      <c r="I36" s="950"/>
    </row>
    <row r="37" spans="1:9" ht="15" thickBot="1" x14ac:dyDescent="0.4">
      <c r="C37" s="639"/>
      <c r="D37" s="639"/>
      <c r="H37" s="130" t="s">
        <v>35</v>
      </c>
    </row>
    <row r="38" spans="1:9" ht="15" thickTop="1" x14ac:dyDescent="0.35">
      <c r="A38" s="1508"/>
      <c r="B38" s="1508"/>
      <c r="C38" s="1506" t="s">
        <v>155</v>
      </c>
      <c r="D38" s="1506" t="s">
        <v>72</v>
      </c>
      <c r="E38" s="1506" t="s">
        <v>32</v>
      </c>
      <c r="F38" s="1506" t="s">
        <v>1058</v>
      </c>
      <c r="G38" s="1506" t="s">
        <v>30</v>
      </c>
      <c r="H38" s="1506" t="s">
        <v>157</v>
      </c>
      <c r="I38" s="15"/>
    </row>
    <row r="39" spans="1:9" ht="15" thickBot="1" x14ac:dyDescent="0.4">
      <c r="A39" s="1511"/>
      <c r="B39" s="1511"/>
      <c r="C39" s="1507"/>
      <c r="D39" s="1507"/>
      <c r="E39" s="1507"/>
      <c r="F39" s="1507"/>
      <c r="G39" s="1507"/>
      <c r="H39" s="1507"/>
      <c r="I39" s="15"/>
    </row>
    <row r="40" spans="1:9" ht="21.5" thickTop="1" x14ac:dyDescent="0.35">
      <c r="A40" s="951"/>
      <c r="B40" s="951"/>
      <c r="C40" s="952" t="s">
        <v>156</v>
      </c>
      <c r="D40" s="953" t="s">
        <v>104</v>
      </c>
      <c r="E40" s="953" t="s">
        <v>64</v>
      </c>
      <c r="F40" s="953" t="s">
        <v>65</v>
      </c>
      <c r="G40" s="953" t="s">
        <v>66</v>
      </c>
      <c r="H40" s="953" t="s">
        <v>1059</v>
      </c>
      <c r="I40" s="15"/>
    </row>
    <row r="41" spans="1:9" x14ac:dyDescent="0.35">
      <c r="A41" s="954"/>
      <c r="B41" s="954"/>
      <c r="C41" s="925"/>
      <c r="D41" s="925"/>
      <c r="E41" s="925"/>
      <c r="F41" s="926"/>
      <c r="G41" s="925"/>
      <c r="H41" s="926"/>
      <c r="I41" s="15"/>
    </row>
    <row r="42" spans="1:9" x14ac:dyDescent="0.35">
      <c r="A42" s="351"/>
      <c r="B42" s="351"/>
      <c r="C42" s="326"/>
      <c r="D42" s="326"/>
      <c r="E42" s="326"/>
      <c r="F42" s="326"/>
      <c r="G42" s="326"/>
      <c r="H42" s="326"/>
      <c r="I42" s="15"/>
    </row>
    <row r="43" spans="1:9" x14ac:dyDescent="0.35">
      <c r="A43" s="336" t="s">
        <v>1600</v>
      </c>
      <c r="B43" s="955" t="s">
        <v>1601</v>
      </c>
      <c r="C43" s="439">
        <v>1916144</v>
      </c>
      <c r="D43" s="439">
        <v>1810553</v>
      </c>
      <c r="E43" s="439">
        <v>130171</v>
      </c>
      <c r="F43" s="453">
        <v>3856868</v>
      </c>
      <c r="G43" s="439">
        <v>482131</v>
      </c>
      <c r="H43" s="453">
        <v>4338999</v>
      </c>
      <c r="I43" s="226"/>
    </row>
    <row r="44" spans="1:9" ht="15" thickBot="1" x14ac:dyDescent="0.4">
      <c r="A44" s="956" t="s">
        <v>1556</v>
      </c>
      <c r="B44" s="945" t="s">
        <v>1553</v>
      </c>
      <c r="C44" s="957">
        <v>1986902</v>
      </c>
      <c r="D44" s="957">
        <v>1800405</v>
      </c>
      <c r="E44" s="957">
        <v>127578</v>
      </c>
      <c r="F44" s="958">
        <v>3914885</v>
      </c>
      <c r="G44" s="957">
        <v>259298</v>
      </c>
      <c r="H44" s="958">
        <v>4174183</v>
      </c>
      <c r="I44" s="226"/>
    </row>
    <row r="45" spans="1:9" ht="15" thickTop="1" x14ac:dyDescent="0.35">
      <c r="A45" s="923"/>
      <c r="B45" s="923"/>
      <c r="I45" s="950"/>
    </row>
    <row r="46" spans="1:9" x14ac:dyDescent="0.35">
      <c r="A46" s="923"/>
      <c r="B46" s="923"/>
      <c r="I46" s="950"/>
    </row>
    <row r="47" spans="1:9" x14ac:dyDescent="0.35">
      <c r="A47" s="923"/>
      <c r="B47" s="923"/>
      <c r="I47" s="950"/>
    </row>
    <row r="48" spans="1:9" x14ac:dyDescent="0.35">
      <c r="A48" s="923"/>
      <c r="B48" s="923"/>
      <c r="I48" s="950"/>
    </row>
    <row r="49" spans="1:8" ht="17.5" x14ac:dyDescent="0.35">
      <c r="A49" s="68" t="s">
        <v>1066</v>
      </c>
      <c r="B49" s="68" t="s">
        <v>1067</v>
      </c>
    </row>
    <row r="50" spans="1:8" ht="15" thickBot="1" x14ac:dyDescent="0.4">
      <c r="G50" s="130" t="s">
        <v>35</v>
      </c>
    </row>
    <row r="51" spans="1:8" s="28" customFormat="1" ht="15" thickTop="1" x14ac:dyDescent="0.35">
      <c r="A51" s="1508"/>
      <c r="B51" s="1508"/>
      <c r="C51" s="1506" t="s">
        <v>155</v>
      </c>
      <c r="D51" s="1506" t="s">
        <v>32</v>
      </c>
      <c r="E51" s="1506" t="s">
        <v>1058</v>
      </c>
      <c r="F51" s="1506" t="s">
        <v>30</v>
      </c>
      <c r="G51" s="1506" t="s">
        <v>1068</v>
      </c>
    </row>
    <row r="52" spans="1:8" s="28" customFormat="1" ht="15" thickBot="1" x14ac:dyDescent="0.4">
      <c r="A52" s="1511"/>
      <c r="B52" s="1511"/>
      <c r="C52" s="1507"/>
      <c r="D52" s="1507"/>
      <c r="E52" s="1507" t="s">
        <v>22</v>
      </c>
      <c r="F52" s="1507"/>
      <c r="G52" s="1507"/>
    </row>
    <row r="53" spans="1:8" s="28" customFormat="1" ht="15" thickTop="1" x14ac:dyDescent="0.35">
      <c r="A53" s="1508"/>
      <c r="B53" s="1508"/>
      <c r="C53" s="1506" t="s">
        <v>156</v>
      </c>
      <c r="D53" s="1506" t="s">
        <v>64</v>
      </c>
      <c r="E53" s="1506" t="s">
        <v>65</v>
      </c>
      <c r="F53" s="1506" t="s">
        <v>66</v>
      </c>
      <c r="G53" s="1506" t="s">
        <v>1069</v>
      </c>
    </row>
    <row r="54" spans="1:8" s="28" customFormat="1" x14ac:dyDescent="0.35">
      <c r="A54" s="1509"/>
      <c r="B54" s="1509"/>
      <c r="C54" s="1510"/>
      <c r="D54" s="1510" t="s">
        <v>64</v>
      </c>
      <c r="E54" s="1510"/>
      <c r="F54" s="1510"/>
      <c r="G54" s="1510"/>
    </row>
    <row r="55" spans="1:8" s="28" customFormat="1" ht="15.5" x14ac:dyDescent="0.35">
      <c r="A55" s="1128" t="s">
        <v>1605</v>
      </c>
      <c r="B55" s="1128" t="s">
        <v>1606</v>
      </c>
      <c r="C55" s="925"/>
      <c r="D55" s="925"/>
      <c r="E55" s="926"/>
      <c r="F55" s="925"/>
      <c r="G55" s="926"/>
    </row>
    <row r="56" spans="1:8" s="28" customFormat="1" x14ac:dyDescent="0.35">
      <c r="A56" s="927" t="s">
        <v>0</v>
      </c>
      <c r="B56" s="927" t="s">
        <v>36</v>
      </c>
      <c r="C56" s="928"/>
      <c r="D56" s="929"/>
      <c r="E56" s="930"/>
      <c r="F56" s="929"/>
      <c r="G56" s="931"/>
    </row>
    <row r="57" spans="1:8" s="28" customFormat="1" x14ac:dyDescent="0.35">
      <c r="A57" s="331" t="s">
        <v>27</v>
      </c>
      <c r="B57" s="331" t="s">
        <v>67</v>
      </c>
      <c r="C57" s="674">
        <v>402695</v>
      </c>
      <c r="D57" s="674">
        <v>9345</v>
      </c>
      <c r="E57" s="932">
        <v>412040</v>
      </c>
      <c r="F57" s="933">
        <v>0</v>
      </c>
      <c r="G57" s="932">
        <v>412040</v>
      </c>
      <c r="H57" s="226"/>
    </row>
    <row r="58" spans="1:8" s="28" customFormat="1" x14ac:dyDescent="0.35">
      <c r="A58" s="60" t="s">
        <v>28</v>
      </c>
      <c r="B58" s="60" t="s">
        <v>1060</v>
      </c>
      <c r="C58" s="61">
        <v>215</v>
      </c>
      <c r="D58" s="61">
        <v>10204</v>
      </c>
      <c r="E58" s="934">
        <v>10419</v>
      </c>
      <c r="F58" s="61">
        <v>-10419</v>
      </c>
      <c r="G58" s="205">
        <v>0</v>
      </c>
    </row>
    <row r="59" spans="1:8" s="28" customFormat="1" x14ac:dyDescent="0.35">
      <c r="A59" s="935" t="s">
        <v>73</v>
      </c>
      <c r="B59" s="935" t="s">
        <v>94</v>
      </c>
      <c r="C59" s="936">
        <v>402910</v>
      </c>
      <c r="D59" s="936">
        <v>19549</v>
      </c>
      <c r="E59" s="936">
        <v>422459</v>
      </c>
      <c r="F59" s="936">
        <v>-10419</v>
      </c>
      <c r="G59" s="936">
        <v>412040</v>
      </c>
    </row>
    <row r="60" spans="1:8" s="28" customFormat="1" x14ac:dyDescent="0.35">
      <c r="A60" s="938" t="s">
        <v>29</v>
      </c>
      <c r="B60" s="938" t="s">
        <v>68</v>
      </c>
      <c r="C60" s="939"/>
      <c r="D60" s="940"/>
      <c r="E60" s="941"/>
      <c r="F60" s="940"/>
      <c r="G60" s="941"/>
    </row>
    <row r="61" spans="1:8" s="28" customFormat="1" x14ac:dyDescent="0.35">
      <c r="A61" s="935" t="s">
        <v>83</v>
      </c>
      <c r="B61" s="935" t="s">
        <v>83</v>
      </c>
      <c r="C61" s="1158">
        <v>175118</v>
      </c>
      <c r="D61" s="936">
        <v>3333</v>
      </c>
      <c r="E61" s="936">
        <v>178451</v>
      </c>
      <c r="F61" s="937">
        <v>0</v>
      </c>
      <c r="G61" s="936">
        <v>178451</v>
      </c>
      <c r="H61" s="226"/>
    </row>
    <row r="62" spans="1:8" s="28" customFormat="1" ht="21.5" x14ac:dyDescent="0.35">
      <c r="A62" s="942" t="s">
        <v>494</v>
      </c>
      <c r="B62" s="60" t="s">
        <v>1061</v>
      </c>
      <c r="C62" s="943">
        <v>-17680</v>
      </c>
      <c r="D62" s="943">
        <v>-3385</v>
      </c>
      <c r="E62" s="944">
        <v>-21065</v>
      </c>
      <c r="F62" s="711">
        <v>0</v>
      </c>
      <c r="G62" s="944">
        <v>-21065</v>
      </c>
      <c r="H62" s="226"/>
    </row>
    <row r="63" spans="1:8" s="28" customFormat="1" x14ac:dyDescent="0.35">
      <c r="A63" s="935" t="s">
        <v>1062</v>
      </c>
      <c r="B63" s="935" t="s">
        <v>1063</v>
      </c>
      <c r="C63" s="936">
        <v>157438</v>
      </c>
      <c r="D63" s="936">
        <v>-52</v>
      </c>
      <c r="E63" s="936">
        <v>157386</v>
      </c>
      <c r="F63" s="936">
        <v>3184</v>
      </c>
      <c r="G63" s="936">
        <v>160570</v>
      </c>
      <c r="H63" s="226"/>
    </row>
    <row r="64" spans="1:8" s="28" customFormat="1" ht="15" thickBot="1" x14ac:dyDescent="0.4">
      <c r="A64" s="945" t="s">
        <v>74</v>
      </c>
      <c r="B64" s="945" t="s">
        <v>75</v>
      </c>
      <c r="C64" s="946">
        <v>4673</v>
      </c>
      <c r="D64" s="946">
        <v>2182</v>
      </c>
      <c r="E64" s="948">
        <v>6855</v>
      </c>
      <c r="F64" s="947">
        <v>0</v>
      </c>
      <c r="G64" s="949">
        <v>6855</v>
      </c>
    </row>
    <row r="65" spans="1:9" s="28" customFormat="1" ht="16" thickTop="1" x14ac:dyDescent="0.35">
      <c r="A65" s="1128" t="s">
        <v>1603</v>
      </c>
      <c r="B65" s="1128" t="s">
        <v>1604</v>
      </c>
      <c r="C65" s="925"/>
      <c r="D65" s="925"/>
      <c r="E65" s="926"/>
      <c r="F65" s="925"/>
      <c r="G65" s="926"/>
    </row>
    <row r="66" spans="1:9" s="28" customFormat="1" x14ac:dyDescent="0.35">
      <c r="A66" s="927" t="s">
        <v>0</v>
      </c>
      <c r="B66" s="927" t="s">
        <v>36</v>
      </c>
      <c r="C66" s="928"/>
      <c r="D66" s="929"/>
      <c r="E66" s="930"/>
      <c r="F66" s="929"/>
      <c r="G66" s="931"/>
    </row>
    <row r="67" spans="1:9" s="28" customFormat="1" x14ac:dyDescent="0.35">
      <c r="A67" s="331" t="s">
        <v>27</v>
      </c>
      <c r="B67" s="331" t="s">
        <v>67</v>
      </c>
      <c r="C67" s="674">
        <v>529279</v>
      </c>
      <c r="D67" s="674">
        <v>8866</v>
      </c>
      <c r="E67" s="932">
        <v>538145</v>
      </c>
      <c r="F67" s="933">
        <v>0</v>
      </c>
      <c r="G67" s="932">
        <v>538145</v>
      </c>
      <c r="H67" s="226"/>
    </row>
    <row r="68" spans="1:9" s="28" customFormat="1" x14ac:dyDescent="0.35">
      <c r="A68" s="60" t="s">
        <v>28</v>
      </c>
      <c r="B68" s="60" t="s">
        <v>1060</v>
      </c>
      <c r="C68" s="61">
        <v>181</v>
      </c>
      <c r="D68" s="61">
        <v>9025</v>
      </c>
      <c r="E68" s="934">
        <v>9206</v>
      </c>
      <c r="F68" s="61">
        <v>-9206</v>
      </c>
      <c r="G68" s="205">
        <v>0</v>
      </c>
    </row>
    <row r="69" spans="1:9" s="28" customFormat="1" x14ac:dyDescent="0.35">
      <c r="A69" s="935" t="s">
        <v>73</v>
      </c>
      <c r="B69" s="935" t="s">
        <v>94</v>
      </c>
      <c r="C69" s="936">
        <v>529460</v>
      </c>
      <c r="D69" s="936">
        <v>17891</v>
      </c>
      <c r="E69" s="936">
        <v>547351</v>
      </c>
      <c r="F69" s="936">
        <v>-9206</v>
      </c>
      <c r="G69" s="936">
        <v>538145</v>
      </c>
    </row>
    <row r="70" spans="1:9" s="28" customFormat="1" x14ac:dyDescent="0.35">
      <c r="A70" s="938" t="s">
        <v>29</v>
      </c>
      <c r="B70" s="938" t="s">
        <v>68</v>
      </c>
      <c r="C70" s="939"/>
      <c r="D70" s="940"/>
      <c r="E70" s="941"/>
      <c r="F70" s="940"/>
      <c r="G70" s="941"/>
    </row>
    <row r="71" spans="1:9" s="28" customFormat="1" x14ac:dyDescent="0.35">
      <c r="A71" s="935" t="s">
        <v>83</v>
      </c>
      <c r="B71" s="935" t="s">
        <v>83</v>
      </c>
      <c r="C71" s="936">
        <v>124208</v>
      </c>
      <c r="D71" s="936">
        <v>3700</v>
      </c>
      <c r="E71" s="936">
        <v>127908</v>
      </c>
      <c r="F71" s="937">
        <v>0</v>
      </c>
      <c r="G71" s="936">
        <v>127908</v>
      </c>
      <c r="H71" s="226"/>
    </row>
    <row r="72" spans="1:9" s="28" customFormat="1" ht="21.5" x14ac:dyDescent="0.35">
      <c r="A72" s="942" t="s">
        <v>494</v>
      </c>
      <c r="B72" s="60" t="s">
        <v>1061</v>
      </c>
      <c r="C72" s="943">
        <v>-17269</v>
      </c>
      <c r="D72" s="943">
        <v>-3034</v>
      </c>
      <c r="E72" s="944">
        <v>-20303</v>
      </c>
      <c r="F72" s="711">
        <v>0</v>
      </c>
      <c r="G72" s="944">
        <v>-20303</v>
      </c>
      <c r="H72" s="226"/>
    </row>
    <row r="73" spans="1:9" s="28" customFormat="1" x14ac:dyDescent="0.35">
      <c r="A73" s="935" t="s">
        <v>1062</v>
      </c>
      <c r="B73" s="935" t="s">
        <v>1063</v>
      </c>
      <c r="C73" s="936">
        <v>106939</v>
      </c>
      <c r="D73" s="936">
        <v>666</v>
      </c>
      <c r="E73" s="936">
        <v>107605</v>
      </c>
      <c r="F73" s="936">
        <v>-1726</v>
      </c>
      <c r="G73" s="936">
        <v>105879</v>
      </c>
      <c r="H73" s="226"/>
    </row>
    <row r="74" spans="1:9" s="28" customFormat="1" ht="15" thickBot="1" x14ac:dyDescent="0.4">
      <c r="A74" s="945" t="s">
        <v>74</v>
      </c>
      <c r="B74" s="945" t="s">
        <v>75</v>
      </c>
      <c r="C74" s="946">
        <v>8271</v>
      </c>
      <c r="D74" s="946">
        <v>2649</v>
      </c>
      <c r="E74" s="948">
        <v>10920</v>
      </c>
      <c r="F74" s="947">
        <v>0</v>
      </c>
      <c r="G74" s="949">
        <v>10920</v>
      </c>
    </row>
    <row r="75" spans="1:9" ht="15" thickTop="1" x14ac:dyDescent="0.35">
      <c r="A75" s="923"/>
      <c r="B75" s="923"/>
      <c r="I75" s="950"/>
    </row>
    <row r="76" spans="1:9" ht="17.5" x14ac:dyDescent="0.35">
      <c r="A76" s="68" t="s">
        <v>1070</v>
      </c>
      <c r="B76" s="68" t="s">
        <v>1071</v>
      </c>
      <c r="C76" s="639"/>
      <c r="D76" s="639"/>
      <c r="I76" s="950"/>
    </row>
    <row r="77" spans="1:9" ht="15" thickBot="1" x14ac:dyDescent="0.4">
      <c r="C77" s="639"/>
      <c r="D77" s="639"/>
      <c r="G77" s="130" t="s">
        <v>35</v>
      </c>
      <c r="I77" s="950"/>
    </row>
    <row r="78" spans="1:9" ht="15" thickTop="1" x14ac:dyDescent="0.35">
      <c r="A78" s="1508"/>
      <c r="B78" s="1508"/>
      <c r="C78" s="1506" t="s">
        <v>155</v>
      </c>
      <c r="D78" s="1506" t="s">
        <v>32</v>
      </c>
      <c r="E78" s="1506" t="s">
        <v>1058</v>
      </c>
      <c r="F78" s="1506" t="s">
        <v>30</v>
      </c>
      <c r="G78" s="1506" t="s">
        <v>1068</v>
      </c>
      <c r="H78" s="15"/>
      <c r="I78" s="15"/>
    </row>
    <row r="79" spans="1:9" ht="15" thickBot="1" x14ac:dyDescent="0.4">
      <c r="A79" s="1511"/>
      <c r="B79" s="1511"/>
      <c r="C79" s="1507"/>
      <c r="D79" s="1507"/>
      <c r="E79" s="1507"/>
      <c r="F79" s="1507"/>
      <c r="G79" s="1507"/>
      <c r="H79" s="15"/>
      <c r="I79" s="15"/>
    </row>
    <row r="80" spans="1:9" ht="21.5" thickTop="1" x14ac:dyDescent="0.35">
      <c r="A80" s="951"/>
      <c r="B80" s="951"/>
      <c r="C80" s="952" t="s">
        <v>156</v>
      </c>
      <c r="D80" s="953" t="s">
        <v>64</v>
      </c>
      <c r="E80" s="953" t="s">
        <v>65</v>
      </c>
      <c r="F80" s="953" t="s">
        <v>66</v>
      </c>
      <c r="G80" s="953" t="s">
        <v>1069</v>
      </c>
      <c r="H80" s="15"/>
      <c r="I80" s="15"/>
    </row>
    <row r="81" spans="1:15" x14ac:dyDescent="0.35">
      <c r="A81" s="954"/>
      <c r="B81" s="954"/>
      <c r="C81" s="925"/>
      <c r="D81" s="925"/>
      <c r="E81" s="926"/>
      <c r="F81" s="925"/>
      <c r="G81" s="926"/>
      <c r="H81" s="15"/>
      <c r="I81" s="15"/>
    </row>
    <row r="82" spans="1:15" x14ac:dyDescent="0.35">
      <c r="A82" s="351"/>
      <c r="B82" s="351"/>
      <c r="C82" s="326"/>
      <c r="D82" s="326"/>
      <c r="E82" s="326"/>
      <c r="F82" s="326"/>
      <c r="G82" s="326"/>
      <c r="H82" s="15"/>
      <c r="I82" s="15"/>
    </row>
    <row r="83" spans="1:15" x14ac:dyDescent="0.35">
      <c r="A83" s="336" t="s">
        <v>1600</v>
      </c>
      <c r="B83" s="955" t="s">
        <v>1601</v>
      </c>
      <c r="C83" s="439">
        <v>1717258</v>
      </c>
      <c r="D83" s="439">
        <v>173987</v>
      </c>
      <c r="E83" s="453">
        <v>1891245</v>
      </c>
      <c r="F83" s="439">
        <v>1788471</v>
      </c>
      <c r="G83" s="453">
        <v>3679716</v>
      </c>
      <c r="H83" s="226"/>
      <c r="I83" s="15"/>
    </row>
    <row r="84" spans="1:15" ht="15" thickBot="1" x14ac:dyDescent="0.4">
      <c r="A84" s="956" t="s">
        <v>1556</v>
      </c>
      <c r="B84" s="945" t="s">
        <v>1553</v>
      </c>
      <c r="C84" s="957">
        <v>1821772</v>
      </c>
      <c r="D84" s="957">
        <v>155340</v>
      </c>
      <c r="E84" s="958">
        <v>1977112</v>
      </c>
      <c r="F84" s="957">
        <v>1543181</v>
      </c>
      <c r="G84" s="958">
        <v>3520293</v>
      </c>
      <c r="H84" s="226"/>
      <c r="I84" s="15"/>
    </row>
    <row r="85" spans="1:15" ht="15" thickTop="1" x14ac:dyDescent="0.35">
      <c r="A85" s="14"/>
      <c r="B85" s="14"/>
    </row>
    <row r="86" spans="1:15" x14ac:dyDescent="0.35">
      <c r="A86" s="14"/>
      <c r="B86" s="14"/>
    </row>
    <row r="87" spans="1:15" s="28" customFormat="1" ht="23.5" thickBot="1" x14ac:dyDescent="0.4">
      <c r="A87" s="985" t="s">
        <v>1076</v>
      </c>
      <c r="B87" s="985" t="s">
        <v>1077</v>
      </c>
      <c r="C87" s="344"/>
      <c r="D87" s="344"/>
      <c r="E87" s="344"/>
      <c r="F87" s="344"/>
      <c r="G87" s="344"/>
      <c r="H87" s="344"/>
      <c r="I87" s="344"/>
      <c r="M87" s="959" t="s">
        <v>598</v>
      </c>
      <c r="O87" s="226"/>
    </row>
    <row r="88" spans="1:15" s="28" customFormat="1" ht="15" thickBot="1" x14ac:dyDescent="0.4">
      <c r="A88" s="1340"/>
      <c r="B88" s="1340"/>
      <c r="C88" s="1505" t="s">
        <v>108</v>
      </c>
      <c r="D88" s="1505"/>
      <c r="E88" s="1505"/>
      <c r="F88" s="1505"/>
      <c r="G88" s="1505"/>
      <c r="H88" s="528"/>
      <c r="I88" s="267"/>
      <c r="J88" s="1512" t="s">
        <v>186</v>
      </c>
      <c r="K88" s="1512"/>
      <c r="L88" s="1512"/>
      <c r="M88" s="1512"/>
    </row>
    <row r="89" spans="1:15" s="28" customFormat="1" x14ac:dyDescent="0.35">
      <c r="A89" s="1509"/>
      <c r="B89" s="1509"/>
      <c r="C89" s="1513" t="s">
        <v>155</v>
      </c>
      <c r="D89" s="1513" t="s">
        <v>72</v>
      </c>
      <c r="E89" s="1513" t="s">
        <v>32</v>
      </c>
      <c r="F89" s="1513" t="s">
        <v>650</v>
      </c>
      <c r="G89" s="1513" t="s">
        <v>157</v>
      </c>
      <c r="H89" s="267"/>
      <c r="J89" s="1513" t="s">
        <v>155</v>
      </c>
      <c r="K89" s="1513" t="s">
        <v>32</v>
      </c>
      <c r="L89" s="1513" t="s">
        <v>650</v>
      </c>
      <c r="M89" s="1513" t="s">
        <v>651</v>
      </c>
    </row>
    <row r="90" spans="1:15" s="28" customFormat="1" ht="15" thickBot="1" x14ac:dyDescent="0.4">
      <c r="A90" s="1509"/>
      <c r="B90" s="1509"/>
      <c r="C90" s="1514"/>
      <c r="D90" s="1515"/>
      <c r="E90" s="1514"/>
      <c r="F90" s="1514" t="s">
        <v>22</v>
      </c>
      <c r="G90" s="1514"/>
      <c r="H90" s="267"/>
      <c r="J90" s="1514"/>
      <c r="K90" s="1514"/>
      <c r="L90" s="1514" t="s">
        <v>22</v>
      </c>
      <c r="M90" s="1514"/>
    </row>
    <row r="91" spans="1:15" s="28" customFormat="1" ht="15" thickTop="1" x14ac:dyDescent="0.35">
      <c r="A91" s="1509"/>
      <c r="B91" s="1509"/>
      <c r="C91" s="1516" t="s">
        <v>156</v>
      </c>
      <c r="D91" s="1516" t="s">
        <v>104</v>
      </c>
      <c r="E91" s="1516" t="s">
        <v>652</v>
      </c>
      <c r="F91" s="1516" t="s">
        <v>65</v>
      </c>
      <c r="G91" s="1516" t="s">
        <v>653</v>
      </c>
      <c r="H91" s="267"/>
      <c r="J91" s="1516" t="s">
        <v>156</v>
      </c>
      <c r="K91" s="1516" t="s">
        <v>652</v>
      </c>
      <c r="L91" s="1516" t="s">
        <v>65</v>
      </c>
      <c r="M91" s="1516" t="s">
        <v>654</v>
      </c>
    </row>
    <row r="92" spans="1:15" s="28" customFormat="1" ht="15" thickBot="1" x14ac:dyDescent="0.4">
      <c r="A92" s="1509"/>
      <c r="B92" s="1509"/>
      <c r="C92" s="1514"/>
      <c r="D92" s="1514"/>
      <c r="E92" s="1514" t="s">
        <v>64</v>
      </c>
      <c r="F92" s="1514"/>
      <c r="G92" s="1514"/>
      <c r="H92" s="267"/>
      <c r="J92" s="1514"/>
      <c r="K92" s="1514" t="s">
        <v>64</v>
      </c>
      <c r="L92" s="1514"/>
      <c r="M92" s="1514"/>
    </row>
    <row r="93" spans="1:15" s="28" customFormat="1" ht="15.5" x14ac:dyDescent="0.35">
      <c r="A93" s="924" t="s">
        <v>1605</v>
      </c>
      <c r="B93" s="1139" t="s">
        <v>1606</v>
      </c>
      <c r="C93" s="328"/>
      <c r="D93" s="328"/>
      <c r="E93" s="328"/>
      <c r="F93" s="328"/>
      <c r="G93" s="328"/>
      <c r="H93" s="328"/>
      <c r="J93" s="328"/>
      <c r="K93" s="328"/>
      <c r="L93" s="328"/>
      <c r="M93" s="328"/>
      <c r="N93" s="328"/>
    </row>
    <row r="94" spans="1:15" s="28" customFormat="1" ht="15.5" x14ac:dyDescent="0.35">
      <c r="A94" s="960"/>
      <c r="B94" s="960"/>
      <c r="C94" s="328"/>
      <c r="D94" s="328"/>
      <c r="E94" s="328"/>
      <c r="F94" s="328"/>
      <c r="G94" s="328"/>
      <c r="H94" s="328"/>
      <c r="J94" s="328"/>
      <c r="K94" s="328"/>
      <c r="L94" s="328"/>
      <c r="M94" s="328"/>
      <c r="N94" s="328"/>
    </row>
    <row r="95" spans="1:15" s="28" customFormat="1" x14ac:dyDescent="0.35">
      <c r="A95" s="325" t="s">
        <v>1363</v>
      </c>
      <c r="B95" s="325" t="s">
        <v>1361</v>
      </c>
      <c r="C95" s="344"/>
      <c r="D95" s="344"/>
      <c r="E95" s="344"/>
      <c r="F95" s="344"/>
      <c r="G95" s="344"/>
      <c r="H95" s="344"/>
    </row>
    <row r="96" spans="1:15" s="28" customFormat="1" x14ac:dyDescent="0.35">
      <c r="A96" s="333" t="s">
        <v>584</v>
      </c>
      <c r="B96" s="333" t="s">
        <v>589</v>
      </c>
      <c r="C96" s="365">
        <v>430574</v>
      </c>
      <c r="D96" s="365">
        <v>800</v>
      </c>
      <c r="E96" s="416">
        <v>0</v>
      </c>
      <c r="F96" s="348">
        <v>431374</v>
      </c>
      <c r="G96" s="348">
        <v>431374</v>
      </c>
      <c r="H96" s="382"/>
      <c r="J96" s="365">
        <v>349609</v>
      </c>
      <c r="K96" s="416">
        <v>0</v>
      </c>
      <c r="L96" s="348">
        <v>349609</v>
      </c>
      <c r="M96" s="348">
        <v>349609</v>
      </c>
      <c r="N96" s="382"/>
    </row>
    <row r="97" spans="1:14" s="28" customFormat="1" x14ac:dyDescent="0.35">
      <c r="A97" s="333" t="s">
        <v>103</v>
      </c>
      <c r="B97" s="333" t="s">
        <v>231</v>
      </c>
      <c r="C97" s="416">
        <v>0</v>
      </c>
      <c r="D97" s="365">
        <v>90893</v>
      </c>
      <c r="E97" s="416">
        <v>0</v>
      </c>
      <c r="F97" s="414">
        <v>90893</v>
      </c>
      <c r="G97" s="414">
        <v>90893</v>
      </c>
      <c r="H97" s="382"/>
      <c r="J97" s="416">
        <v>0</v>
      </c>
      <c r="K97" s="416">
        <v>0</v>
      </c>
      <c r="L97" s="414">
        <v>0</v>
      </c>
      <c r="M97" s="414">
        <v>0</v>
      </c>
      <c r="N97" s="382"/>
    </row>
    <row r="98" spans="1:14" s="28" customFormat="1" x14ac:dyDescent="0.35">
      <c r="A98" s="333" t="s">
        <v>119</v>
      </c>
      <c r="B98" s="333" t="s">
        <v>234</v>
      </c>
      <c r="C98" s="365">
        <v>60573</v>
      </c>
      <c r="D98" s="365">
        <v>63</v>
      </c>
      <c r="E98" s="416">
        <v>0</v>
      </c>
      <c r="F98" s="414">
        <v>60636</v>
      </c>
      <c r="G98" s="414">
        <v>60636</v>
      </c>
      <c r="H98" s="382"/>
      <c r="J98" s="365">
        <v>51867</v>
      </c>
      <c r="K98" s="416">
        <v>0</v>
      </c>
      <c r="L98" s="414">
        <v>51867</v>
      </c>
      <c r="M98" s="414">
        <v>51867</v>
      </c>
      <c r="N98" s="382"/>
    </row>
    <row r="99" spans="1:14" s="28" customFormat="1" x14ac:dyDescent="0.35">
      <c r="A99" s="339" t="s">
        <v>1339</v>
      </c>
      <c r="B99" s="339" t="s">
        <v>1340</v>
      </c>
      <c r="C99" s="377">
        <v>7725</v>
      </c>
      <c r="D99" s="421">
        <v>0</v>
      </c>
      <c r="E99" s="421">
        <v>0</v>
      </c>
      <c r="F99" s="414">
        <v>7725</v>
      </c>
      <c r="G99" s="414">
        <v>7725</v>
      </c>
      <c r="H99" s="382"/>
      <c r="J99" s="377">
        <v>731</v>
      </c>
      <c r="K99" s="421">
        <v>0</v>
      </c>
      <c r="L99" s="414">
        <v>731</v>
      </c>
      <c r="M99" s="414">
        <v>731</v>
      </c>
      <c r="N99" s="382"/>
    </row>
    <row r="100" spans="1:14" s="28" customFormat="1" ht="15" thickBot="1" x14ac:dyDescent="0.4">
      <c r="A100" s="339" t="s">
        <v>1</v>
      </c>
      <c r="B100" s="339" t="s">
        <v>235</v>
      </c>
      <c r="C100" s="377">
        <v>1676</v>
      </c>
      <c r="D100" s="377">
        <v>4986</v>
      </c>
      <c r="E100" s="377">
        <v>1650</v>
      </c>
      <c r="F100" s="414">
        <v>8312</v>
      </c>
      <c r="G100" s="414">
        <v>8312</v>
      </c>
      <c r="H100" s="382"/>
      <c r="J100" s="377">
        <v>453</v>
      </c>
      <c r="K100" s="377">
        <v>8549</v>
      </c>
      <c r="L100" s="414">
        <v>9002</v>
      </c>
      <c r="M100" s="414">
        <v>9002</v>
      </c>
      <c r="N100" s="382"/>
    </row>
    <row r="101" spans="1:14" s="28" customFormat="1" ht="15" thickBot="1" x14ac:dyDescent="0.4">
      <c r="A101" s="1341" t="s">
        <v>217</v>
      </c>
      <c r="B101" s="1341" t="s">
        <v>236</v>
      </c>
      <c r="C101" s="1342">
        <v>500548</v>
      </c>
      <c r="D101" s="1342">
        <v>96742</v>
      </c>
      <c r="E101" s="1342">
        <v>1650</v>
      </c>
      <c r="F101" s="1342">
        <v>598940</v>
      </c>
      <c r="G101" s="1342">
        <v>598940</v>
      </c>
      <c r="H101" s="382"/>
      <c r="J101" s="1342">
        <v>402660</v>
      </c>
      <c r="K101" s="1342">
        <v>8549</v>
      </c>
      <c r="L101" s="1342">
        <v>411209</v>
      </c>
      <c r="M101" s="1342">
        <v>411209</v>
      </c>
      <c r="N101" s="382"/>
    </row>
    <row r="102" spans="1:14" s="28" customFormat="1" x14ac:dyDescent="0.35">
      <c r="A102" s="342"/>
      <c r="B102" s="342"/>
      <c r="C102" s="342"/>
      <c r="D102" s="342"/>
      <c r="E102" s="382"/>
      <c r="F102" s="342"/>
      <c r="G102" s="342"/>
      <c r="H102" s="342"/>
      <c r="J102" s="342"/>
      <c r="K102" s="342"/>
      <c r="L102" s="342"/>
      <c r="M102" s="342"/>
    </row>
    <row r="103" spans="1:14" s="28" customFormat="1" x14ac:dyDescent="0.35">
      <c r="A103" s="325" t="s">
        <v>602</v>
      </c>
      <c r="B103" s="325" t="s">
        <v>237</v>
      </c>
      <c r="C103" s="344"/>
      <c r="D103" s="344"/>
      <c r="E103" s="344"/>
      <c r="F103" s="344"/>
      <c r="G103" s="344"/>
      <c r="H103" s="344"/>
    </row>
    <row r="104" spans="1:14" s="28" customFormat="1" ht="15" thickBot="1" x14ac:dyDescent="0.4">
      <c r="A104" s="333" t="s">
        <v>218</v>
      </c>
      <c r="B104" s="333" t="s">
        <v>601</v>
      </c>
      <c r="C104" s="416">
        <v>0</v>
      </c>
      <c r="D104" s="365">
        <v>19</v>
      </c>
      <c r="E104" s="365">
        <v>357</v>
      </c>
      <c r="F104" s="415">
        <v>376</v>
      </c>
      <c r="G104" s="415">
        <v>376</v>
      </c>
      <c r="H104" s="382"/>
      <c r="J104" s="416">
        <v>35</v>
      </c>
      <c r="K104" s="365">
        <v>796</v>
      </c>
      <c r="L104" s="415">
        <v>831</v>
      </c>
      <c r="M104" s="415">
        <v>831</v>
      </c>
      <c r="N104" s="382"/>
    </row>
    <row r="105" spans="1:14" s="28" customFormat="1" ht="15" thickBot="1" x14ac:dyDescent="0.4">
      <c r="A105" s="443" t="s">
        <v>219</v>
      </c>
      <c r="B105" s="443" t="s">
        <v>238</v>
      </c>
      <c r="C105" s="1342">
        <v>0</v>
      </c>
      <c r="D105" s="1342">
        <v>19</v>
      </c>
      <c r="E105" s="1342">
        <v>357</v>
      </c>
      <c r="F105" s="1342">
        <v>376</v>
      </c>
      <c r="G105" s="1342">
        <v>376</v>
      </c>
      <c r="H105" s="382"/>
      <c r="J105" s="1342">
        <v>35</v>
      </c>
      <c r="K105" s="1342">
        <v>796</v>
      </c>
      <c r="L105" s="1342">
        <v>831</v>
      </c>
      <c r="M105" s="1342">
        <v>831</v>
      </c>
      <c r="N105" s="382"/>
    </row>
    <row r="106" spans="1:14" s="28" customFormat="1" x14ac:dyDescent="0.35">
      <c r="A106" s="419"/>
      <c r="B106" s="419"/>
      <c r="C106" s="420"/>
      <c r="D106" s="420"/>
      <c r="E106" s="420"/>
      <c r="F106" s="420"/>
      <c r="G106" s="420"/>
      <c r="H106" s="382"/>
      <c r="J106" s="420"/>
      <c r="K106" s="420"/>
      <c r="L106" s="420"/>
      <c r="M106" s="420"/>
    </row>
    <row r="107" spans="1:14" s="28" customFormat="1" ht="15.5" x14ac:dyDescent="0.35">
      <c r="A107" s="960" t="s">
        <v>1603</v>
      </c>
      <c r="B107" s="1140" t="s">
        <v>1604</v>
      </c>
      <c r="C107" s="328"/>
      <c r="D107" s="328"/>
      <c r="E107" s="328"/>
      <c r="F107" s="328"/>
      <c r="G107" s="328"/>
      <c r="H107" s="328"/>
      <c r="J107" s="328"/>
      <c r="K107" s="328"/>
      <c r="L107" s="328"/>
      <c r="M107" s="328"/>
      <c r="N107" s="328"/>
    </row>
    <row r="108" spans="1:14" s="28" customFormat="1" ht="15.5" x14ac:dyDescent="0.35">
      <c r="A108" s="960"/>
      <c r="B108" s="960"/>
      <c r="C108" s="328"/>
      <c r="D108" s="328"/>
      <c r="E108" s="328"/>
      <c r="F108" s="328"/>
      <c r="G108" s="328"/>
      <c r="H108" s="328"/>
      <c r="J108" s="328"/>
      <c r="K108" s="328"/>
      <c r="L108" s="328"/>
      <c r="M108" s="328"/>
      <c r="N108" s="328"/>
    </row>
    <row r="109" spans="1:14" s="28" customFormat="1" x14ac:dyDescent="0.35">
      <c r="A109" s="325" t="s">
        <v>1363</v>
      </c>
      <c r="B109" s="325" t="s">
        <v>1361</v>
      </c>
      <c r="C109" s="344"/>
      <c r="D109" s="344"/>
      <c r="E109" s="344"/>
      <c r="F109" s="344"/>
      <c r="G109" s="344"/>
      <c r="H109" s="344"/>
    </row>
    <row r="110" spans="1:14" s="28" customFormat="1" x14ac:dyDescent="0.35">
      <c r="A110" s="333" t="s">
        <v>584</v>
      </c>
      <c r="B110" s="333" t="s">
        <v>589</v>
      </c>
      <c r="C110" s="319">
        <v>501495</v>
      </c>
      <c r="D110" s="319">
        <v>813</v>
      </c>
      <c r="E110" s="416">
        <v>0</v>
      </c>
      <c r="F110" s="348">
        <v>502308</v>
      </c>
      <c r="G110" s="348">
        <v>502308</v>
      </c>
      <c r="H110" s="382"/>
      <c r="J110" s="319">
        <v>394715</v>
      </c>
      <c r="K110" s="416">
        <v>0</v>
      </c>
      <c r="L110" s="348">
        <v>394715</v>
      </c>
      <c r="M110" s="348">
        <v>394715</v>
      </c>
      <c r="N110" s="382"/>
    </row>
    <row r="111" spans="1:14" s="28" customFormat="1" x14ac:dyDescent="0.35">
      <c r="A111" s="333" t="s">
        <v>103</v>
      </c>
      <c r="B111" s="333" t="s">
        <v>231</v>
      </c>
      <c r="C111" s="416">
        <v>0</v>
      </c>
      <c r="D111" s="319">
        <v>72571</v>
      </c>
      <c r="E111" s="416">
        <v>0</v>
      </c>
      <c r="F111" s="414">
        <v>72571</v>
      </c>
      <c r="G111" s="414">
        <v>72571</v>
      </c>
      <c r="H111" s="382"/>
      <c r="J111" s="416">
        <v>0</v>
      </c>
      <c r="K111" s="416">
        <v>0</v>
      </c>
      <c r="L111" s="414">
        <v>0</v>
      </c>
      <c r="M111" s="414">
        <v>0</v>
      </c>
      <c r="N111" s="382"/>
    </row>
    <row r="112" spans="1:14" s="28" customFormat="1" x14ac:dyDescent="0.35">
      <c r="A112" s="333" t="s">
        <v>119</v>
      </c>
      <c r="B112" s="333" t="s">
        <v>234</v>
      </c>
      <c r="C112" s="319">
        <v>140449</v>
      </c>
      <c r="D112" s="319">
        <v>75</v>
      </c>
      <c r="E112" s="416">
        <v>0</v>
      </c>
      <c r="F112" s="414">
        <v>140524</v>
      </c>
      <c r="G112" s="414">
        <v>140524</v>
      </c>
      <c r="H112" s="382"/>
      <c r="J112" s="319">
        <v>131341</v>
      </c>
      <c r="K112" s="416">
        <v>0</v>
      </c>
      <c r="L112" s="414">
        <v>131341</v>
      </c>
      <c r="M112" s="414">
        <v>131341</v>
      </c>
      <c r="N112" s="382"/>
    </row>
    <row r="113" spans="1:14" s="28" customFormat="1" x14ac:dyDescent="0.35">
      <c r="A113" s="339" t="s">
        <v>1339</v>
      </c>
      <c r="B113" s="339" t="s">
        <v>1340</v>
      </c>
      <c r="C113" s="377">
        <v>6492</v>
      </c>
      <c r="D113" s="416">
        <v>0</v>
      </c>
      <c r="E113" s="416">
        <v>0</v>
      </c>
      <c r="F113" s="414">
        <v>6492</v>
      </c>
      <c r="G113" s="414">
        <v>6492</v>
      </c>
      <c r="H113" s="255"/>
      <c r="J113" s="377">
        <v>2893</v>
      </c>
      <c r="K113" s="416">
        <v>0</v>
      </c>
      <c r="L113" s="414">
        <v>2893</v>
      </c>
      <c r="M113" s="414">
        <v>2893</v>
      </c>
      <c r="N113" s="382"/>
    </row>
    <row r="114" spans="1:14" s="28" customFormat="1" ht="15" thickBot="1" x14ac:dyDescent="0.4">
      <c r="A114" s="339" t="s">
        <v>1</v>
      </c>
      <c r="B114" s="339" t="s">
        <v>235</v>
      </c>
      <c r="C114" s="377">
        <v>1200</v>
      </c>
      <c r="D114" s="377">
        <v>4721</v>
      </c>
      <c r="E114" s="377">
        <v>1670</v>
      </c>
      <c r="F114" s="414">
        <v>7591</v>
      </c>
      <c r="G114" s="414">
        <v>7591</v>
      </c>
      <c r="H114" s="255"/>
      <c r="J114" s="377">
        <v>330</v>
      </c>
      <c r="K114" s="377">
        <v>8091</v>
      </c>
      <c r="L114" s="414">
        <v>8421</v>
      </c>
      <c r="M114" s="414">
        <v>8421</v>
      </c>
      <c r="N114" s="382"/>
    </row>
    <row r="115" spans="1:14" s="28" customFormat="1" ht="15" thickBot="1" x14ac:dyDescent="0.4">
      <c r="A115" s="330" t="s">
        <v>217</v>
      </c>
      <c r="B115" s="330" t="s">
        <v>236</v>
      </c>
      <c r="C115" s="330">
        <v>649636</v>
      </c>
      <c r="D115" s="330">
        <v>78180</v>
      </c>
      <c r="E115" s="330">
        <v>1670</v>
      </c>
      <c r="F115" s="417">
        <v>729486</v>
      </c>
      <c r="G115" s="417">
        <v>729486</v>
      </c>
      <c r="H115" s="255"/>
      <c r="J115" s="417">
        <v>529279</v>
      </c>
      <c r="K115" s="417">
        <v>8091</v>
      </c>
      <c r="L115" s="417">
        <v>537370</v>
      </c>
      <c r="M115" s="417">
        <v>537370</v>
      </c>
      <c r="N115" s="382"/>
    </row>
    <row r="116" spans="1:14" s="28" customFormat="1" x14ac:dyDescent="0.35">
      <c r="A116" s="342"/>
      <c r="B116" s="342"/>
      <c r="C116" s="342"/>
      <c r="D116" s="342"/>
      <c r="E116" s="342"/>
      <c r="F116" s="342"/>
      <c r="G116" s="342"/>
      <c r="H116" s="342"/>
      <c r="J116" s="342"/>
      <c r="K116" s="342"/>
      <c r="L116" s="342"/>
      <c r="M116" s="342"/>
    </row>
    <row r="117" spans="1:14" s="28" customFormat="1" x14ac:dyDescent="0.35">
      <c r="A117" s="325" t="s">
        <v>602</v>
      </c>
      <c r="B117" s="325" t="s">
        <v>237</v>
      </c>
      <c r="C117" s="344"/>
      <c r="D117" s="344"/>
      <c r="E117" s="344"/>
      <c r="F117" s="344"/>
      <c r="G117" s="344"/>
      <c r="H117" s="344"/>
    </row>
    <row r="118" spans="1:14" s="28" customFormat="1" ht="15" thickBot="1" x14ac:dyDescent="0.4">
      <c r="A118" s="333" t="s">
        <v>218</v>
      </c>
      <c r="B118" s="333" t="s">
        <v>601</v>
      </c>
      <c r="C118" s="416">
        <v>1</v>
      </c>
      <c r="D118" s="319">
        <v>16</v>
      </c>
      <c r="E118" s="319">
        <v>347</v>
      </c>
      <c r="F118" s="415">
        <v>364</v>
      </c>
      <c r="G118" s="415">
        <v>364</v>
      </c>
      <c r="H118" s="382"/>
      <c r="J118" s="416">
        <v>0</v>
      </c>
      <c r="K118" s="365">
        <v>775</v>
      </c>
      <c r="L118" s="415">
        <v>775</v>
      </c>
      <c r="M118" s="415">
        <v>775</v>
      </c>
      <c r="N118" s="382"/>
    </row>
    <row r="119" spans="1:14" s="28" customFormat="1" ht="15" thickBot="1" x14ac:dyDescent="0.4">
      <c r="A119" s="418" t="s">
        <v>219</v>
      </c>
      <c r="B119" s="418" t="s">
        <v>238</v>
      </c>
      <c r="C119" s="417">
        <v>1</v>
      </c>
      <c r="D119" s="417">
        <v>16</v>
      </c>
      <c r="E119" s="417">
        <v>347</v>
      </c>
      <c r="F119" s="417">
        <v>364</v>
      </c>
      <c r="G119" s="417">
        <v>364</v>
      </c>
      <c r="H119" s="382"/>
      <c r="J119" s="417">
        <v>0</v>
      </c>
      <c r="K119" s="417">
        <v>775</v>
      </c>
      <c r="L119" s="417">
        <v>775</v>
      </c>
      <c r="M119" s="417">
        <v>775</v>
      </c>
      <c r="N119" s="382"/>
    </row>
    <row r="120" spans="1:14" s="28" customFormat="1" x14ac:dyDescent="0.35">
      <c r="A120" s="344"/>
      <c r="B120" s="344"/>
      <c r="C120" s="420"/>
      <c r="D120" s="420"/>
      <c r="E120" s="420"/>
      <c r="F120" s="420"/>
      <c r="G120" s="420"/>
      <c r="H120" s="344"/>
      <c r="J120" s="420"/>
      <c r="K120" s="420"/>
      <c r="L120" s="420"/>
      <c r="M120" s="420"/>
    </row>
    <row r="121" spans="1:14" x14ac:dyDescent="0.35">
      <c r="A121" s="14"/>
      <c r="B121" s="14"/>
    </row>
    <row r="122" spans="1:14" x14ac:dyDescent="0.35">
      <c r="A122" s="14"/>
      <c r="B122" s="14"/>
    </row>
    <row r="123" spans="1:14" ht="15.5" x14ac:dyDescent="0.35">
      <c r="A123" s="961" t="s">
        <v>30</v>
      </c>
      <c r="B123" s="961" t="s">
        <v>66</v>
      </c>
    </row>
    <row r="124" spans="1:14" x14ac:dyDescent="0.35">
      <c r="A124" s="14"/>
      <c r="B124" s="14"/>
    </row>
    <row r="125" spans="1:14" ht="15" thickBot="1" x14ac:dyDescent="0.4">
      <c r="A125" s="923" t="s">
        <v>1072</v>
      </c>
      <c r="B125" s="923" t="s">
        <v>1073</v>
      </c>
      <c r="F125" s="950"/>
      <c r="G125" s="130" t="s">
        <v>35</v>
      </c>
      <c r="I125" s="962"/>
    </row>
    <row r="126" spans="1:14" ht="16" thickTop="1" x14ac:dyDescent="0.35">
      <c r="A126" s="1517"/>
      <c r="B126" s="1517"/>
      <c r="C126" s="1521" t="s">
        <v>108</v>
      </c>
      <c r="D126" s="1521"/>
      <c r="E126" s="15"/>
      <c r="F126" s="1521" t="s">
        <v>186</v>
      </c>
      <c r="G126" s="1521"/>
      <c r="H126" s="15"/>
      <c r="I126" s="15"/>
      <c r="K126" s="639"/>
      <c r="L126" s="639"/>
      <c r="M126" s="639"/>
    </row>
    <row r="127" spans="1:14" x14ac:dyDescent="0.35">
      <c r="A127" s="1520"/>
      <c r="B127" s="1520"/>
      <c r="C127" s="679" t="s">
        <v>1593</v>
      </c>
      <c r="D127" s="679" t="s">
        <v>1592</v>
      </c>
      <c r="E127" s="105"/>
      <c r="F127" s="679" t="s">
        <v>1593</v>
      </c>
      <c r="G127" s="679" t="s">
        <v>1592</v>
      </c>
      <c r="H127" s="15"/>
      <c r="I127" s="15"/>
      <c r="K127" s="639"/>
      <c r="L127" s="639"/>
      <c r="M127" s="639"/>
    </row>
    <row r="128" spans="1:14" x14ac:dyDescent="0.35">
      <c r="A128" s="963"/>
      <c r="B128" s="963"/>
      <c r="C128" s="36"/>
      <c r="D128" s="36"/>
      <c r="E128" s="15"/>
      <c r="F128" s="36"/>
      <c r="G128" s="36"/>
      <c r="H128" s="15"/>
      <c r="I128" s="15"/>
      <c r="K128" s="639"/>
      <c r="L128" s="639"/>
      <c r="M128" s="639"/>
    </row>
    <row r="129" spans="1:14" x14ac:dyDescent="0.35">
      <c r="A129" s="964"/>
      <c r="B129" s="964"/>
      <c r="C129" s="965"/>
      <c r="D129" s="965"/>
      <c r="E129" s="15"/>
      <c r="F129" s="965"/>
      <c r="G129" s="965"/>
      <c r="H129" s="15"/>
      <c r="I129" s="15"/>
      <c r="K129" s="639"/>
      <c r="L129" s="639"/>
      <c r="M129" s="639"/>
    </row>
    <row r="130" spans="1:14" x14ac:dyDescent="0.35">
      <c r="A130" s="966" t="s">
        <v>83</v>
      </c>
      <c r="B130" s="967" t="s">
        <v>83</v>
      </c>
      <c r="C130" s="968">
        <v>221090</v>
      </c>
      <c r="D130" s="968">
        <v>155706</v>
      </c>
      <c r="E130" s="15"/>
      <c r="F130" s="968">
        <v>178451</v>
      </c>
      <c r="G130" s="968">
        <v>127908</v>
      </c>
      <c r="H130" s="15"/>
      <c r="I130" s="15"/>
      <c r="K130" s="639"/>
      <c r="L130" s="639"/>
      <c r="M130" s="639"/>
    </row>
    <row r="131" spans="1:14" ht="25" x14ac:dyDescent="0.25">
      <c r="A131" s="969" t="s">
        <v>494</v>
      </c>
      <c r="B131" s="842" t="s">
        <v>1061</v>
      </c>
      <c r="C131" s="970">
        <v>-43128</v>
      </c>
      <c r="D131" s="970">
        <v>-41553</v>
      </c>
      <c r="E131" s="15"/>
      <c r="F131" s="970">
        <v>-21065</v>
      </c>
      <c r="G131" s="970">
        <v>-20303</v>
      </c>
      <c r="H131" s="15"/>
      <c r="I131" s="15"/>
      <c r="K131" s="639"/>
      <c r="L131" s="639"/>
      <c r="M131" s="639"/>
    </row>
    <row r="132" spans="1:14" x14ac:dyDescent="0.35">
      <c r="A132" s="966" t="s">
        <v>444</v>
      </c>
      <c r="B132" s="967" t="s">
        <v>497</v>
      </c>
      <c r="C132" s="968">
        <v>177962</v>
      </c>
      <c r="D132" s="968">
        <v>114153</v>
      </c>
      <c r="E132" s="15"/>
      <c r="F132" s="968">
        <v>157386</v>
      </c>
      <c r="G132" s="968">
        <v>107605</v>
      </c>
      <c r="H132" s="15"/>
      <c r="I132" s="15"/>
      <c r="K132" s="639"/>
      <c r="L132" s="639"/>
      <c r="M132" s="639"/>
    </row>
    <row r="133" spans="1:14" x14ac:dyDescent="0.35">
      <c r="A133" s="969" t="s">
        <v>5</v>
      </c>
      <c r="B133" s="842" t="s">
        <v>41</v>
      </c>
      <c r="C133" s="971">
        <v>4216</v>
      </c>
      <c r="D133" s="971">
        <v>561</v>
      </c>
      <c r="E133" s="15"/>
      <c r="F133" s="971">
        <v>9091</v>
      </c>
      <c r="G133" s="971">
        <v>3803</v>
      </c>
      <c r="H133" s="15"/>
      <c r="I133" s="15"/>
      <c r="K133" s="639"/>
      <c r="L133" s="639"/>
      <c r="M133" s="639"/>
    </row>
    <row r="134" spans="1:14" x14ac:dyDescent="0.35">
      <c r="A134" s="969" t="s">
        <v>6</v>
      </c>
      <c r="B134" s="842" t="s">
        <v>42</v>
      </c>
      <c r="C134" s="971">
        <v>-5970</v>
      </c>
      <c r="D134" s="971">
        <v>-5567</v>
      </c>
      <c r="E134" s="15"/>
      <c r="F134" s="971">
        <v>-5907</v>
      </c>
      <c r="G134" s="971">
        <v>-5529</v>
      </c>
      <c r="H134" s="15"/>
      <c r="I134" s="15"/>
      <c r="K134" s="639"/>
      <c r="L134" s="639"/>
      <c r="M134" s="639"/>
    </row>
    <row r="135" spans="1:14" x14ac:dyDescent="0.35">
      <c r="A135" s="972" t="s">
        <v>109</v>
      </c>
      <c r="B135" s="842" t="s">
        <v>495</v>
      </c>
      <c r="C135" s="747">
        <v>0</v>
      </c>
      <c r="D135" s="193">
        <v>0</v>
      </c>
      <c r="E135" s="15"/>
      <c r="F135" s="971">
        <v>0</v>
      </c>
      <c r="G135" s="978">
        <v>0</v>
      </c>
      <c r="H135" s="15"/>
      <c r="I135" s="15"/>
      <c r="K135" s="639"/>
      <c r="L135" s="639"/>
      <c r="M135" s="639"/>
    </row>
    <row r="136" spans="1:14" ht="15" thickBot="1" x14ac:dyDescent="0.4">
      <c r="A136" s="973" t="s">
        <v>1074</v>
      </c>
      <c r="B136" s="974" t="s">
        <v>85</v>
      </c>
      <c r="C136" s="975">
        <v>176208</v>
      </c>
      <c r="D136" s="975">
        <v>109147</v>
      </c>
      <c r="E136" s="15"/>
      <c r="F136" s="975">
        <v>160570</v>
      </c>
      <c r="G136" s="975">
        <v>105879</v>
      </c>
      <c r="H136" s="15"/>
      <c r="I136" s="15"/>
      <c r="K136" s="639"/>
      <c r="L136" s="639"/>
      <c r="M136" s="639"/>
    </row>
    <row r="137" spans="1:14" ht="15" thickTop="1" x14ac:dyDescent="0.35">
      <c r="C137" s="15"/>
      <c r="D137" s="15"/>
      <c r="F137" s="15"/>
      <c r="G137" s="15"/>
    </row>
    <row r="138" spans="1:14" x14ac:dyDescent="0.35">
      <c r="C138" s="1116"/>
      <c r="D138" s="639"/>
    </row>
    <row r="139" spans="1:14" ht="15" thickBot="1" x14ac:dyDescent="0.4">
      <c r="A139" s="14" t="s">
        <v>34</v>
      </c>
      <c r="B139" s="14" t="s">
        <v>69</v>
      </c>
      <c r="C139" s="639"/>
      <c r="D139" s="639"/>
      <c r="E139" s="950"/>
      <c r="G139" s="130" t="s">
        <v>35</v>
      </c>
    </row>
    <row r="140" spans="1:14" ht="16" thickTop="1" x14ac:dyDescent="0.35">
      <c r="A140" s="1517"/>
      <c r="B140" s="1517"/>
      <c r="C140" s="1519" t="s">
        <v>108</v>
      </c>
      <c r="D140" s="1519"/>
      <c r="E140" s="15"/>
      <c r="F140" s="1519" t="s">
        <v>186</v>
      </c>
      <c r="G140" s="1519"/>
      <c r="H140" s="15"/>
      <c r="I140" s="15"/>
      <c r="L140" s="639"/>
      <c r="M140" s="639"/>
      <c r="N140" s="639"/>
    </row>
    <row r="141" spans="1:14" x14ac:dyDescent="0.35">
      <c r="A141" s="1518"/>
      <c r="B141" s="1518"/>
      <c r="C141" s="1365" t="s">
        <v>1607</v>
      </c>
      <c r="D141" s="1365" t="s">
        <v>1554</v>
      </c>
      <c r="E141" s="183"/>
      <c r="F141" s="679" t="s">
        <v>1607</v>
      </c>
      <c r="G141" s="679" t="s">
        <v>1554</v>
      </c>
      <c r="H141" s="15"/>
      <c r="I141" s="15"/>
      <c r="L141" s="639"/>
      <c r="M141" s="639"/>
      <c r="N141" s="639"/>
    </row>
    <row r="142" spans="1:14" x14ac:dyDescent="0.35">
      <c r="A142" s="351"/>
      <c r="B142" s="351"/>
      <c r="C142" s="36"/>
      <c r="D142" s="36"/>
      <c r="E142" s="15"/>
      <c r="F142" s="36"/>
      <c r="G142" s="36"/>
      <c r="H142" s="15"/>
      <c r="I142" s="15"/>
      <c r="L142" s="639"/>
      <c r="M142" s="639"/>
      <c r="N142" s="639"/>
    </row>
    <row r="143" spans="1:14" x14ac:dyDescent="0.35">
      <c r="A143" s="351"/>
      <c r="B143" s="351"/>
      <c r="C143" s="639"/>
      <c r="D143" s="639"/>
      <c r="E143" s="15"/>
      <c r="H143" s="15"/>
      <c r="I143" s="15"/>
      <c r="L143" s="639"/>
      <c r="M143" s="639"/>
      <c r="N143" s="639"/>
    </row>
    <row r="144" spans="1:14" x14ac:dyDescent="0.35">
      <c r="A144" s="976" t="s">
        <v>31</v>
      </c>
      <c r="B144" s="967" t="s">
        <v>519</v>
      </c>
      <c r="C144" s="968">
        <v>3856868</v>
      </c>
      <c r="D144" s="968">
        <v>3914885</v>
      </c>
      <c r="E144" s="15"/>
      <c r="F144" s="968">
        <v>1891245</v>
      </c>
      <c r="G144" s="968">
        <v>1977112</v>
      </c>
      <c r="H144" s="15"/>
      <c r="I144" s="15"/>
      <c r="L144" s="639"/>
      <c r="M144" s="639"/>
      <c r="N144" s="639"/>
    </row>
    <row r="145" spans="1:14" x14ac:dyDescent="0.35">
      <c r="A145" s="977" t="s">
        <v>101</v>
      </c>
      <c r="B145" s="842" t="s">
        <v>102</v>
      </c>
      <c r="C145" s="971">
        <v>40</v>
      </c>
      <c r="D145" s="971">
        <v>42</v>
      </c>
      <c r="E145" s="15"/>
      <c r="F145" s="971">
        <v>672508</v>
      </c>
      <c r="G145" s="971">
        <v>671720</v>
      </c>
      <c r="H145" s="15"/>
      <c r="I145" s="15"/>
      <c r="L145" s="639"/>
      <c r="M145" s="639"/>
      <c r="N145" s="639"/>
    </row>
    <row r="146" spans="1:14" x14ac:dyDescent="0.35">
      <c r="A146" s="977" t="s">
        <v>480</v>
      </c>
      <c r="B146" s="842" t="s">
        <v>481</v>
      </c>
      <c r="C146" s="1024">
        <v>0</v>
      </c>
      <c r="D146" s="978">
        <v>0</v>
      </c>
      <c r="E146" s="15"/>
      <c r="F146" s="971">
        <v>655695</v>
      </c>
      <c r="G146" s="971">
        <v>624298</v>
      </c>
      <c r="H146" s="15"/>
      <c r="I146" s="15"/>
      <c r="L146" s="639"/>
      <c r="M146" s="639"/>
      <c r="N146" s="639"/>
    </row>
    <row r="147" spans="1:14" x14ac:dyDescent="0.35">
      <c r="A147" s="977" t="s">
        <v>485</v>
      </c>
      <c r="B147" s="979" t="s">
        <v>1558</v>
      </c>
      <c r="C147" s="1350">
        <v>330000</v>
      </c>
      <c r="D147" s="1351">
        <v>140000</v>
      </c>
      <c r="E147" s="15"/>
      <c r="F147" s="971">
        <v>330000</v>
      </c>
      <c r="G147" s="1351">
        <v>140000</v>
      </c>
      <c r="H147" s="15"/>
      <c r="I147" s="15"/>
      <c r="L147" s="639"/>
      <c r="M147" s="639"/>
      <c r="N147" s="639"/>
    </row>
    <row r="148" spans="1:14" x14ac:dyDescent="0.35">
      <c r="A148" s="977" t="s">
        <v>469</v>
      </c>
      <c r="B148" s="979" t="s">
        <v>757</v>
      </c>
      <c r="C148" s="1350">
        <v>581</v>
      </c>
      <c r="D148" s="1351">
        <v>800</v>
      </c>
      <c r="E148" s="15"/>
      <c r="F148" s="1351">
        <v>0</v>
      </c>
      <c r="G148" s="1351">
        <v>0</v>
      </c>
      <c r="H148" s="15"/>
      <c r="I148" s="15"/>
      <c r="L148" s="639"/>
      <c r="M148" s="639"/>
      <c r="N148" s="639"/>
    </row>
    <row r="149" spans="1:14" x14ac:dyDescent="0.35">
      <c r="A149" s="969" t="s">
        <v>12</v>
      </c>
      <c r="B149" s="979" t="s">
        <v>47</v>
      </c>
      <c r="C149" s="971">
        <v>151510</v>
      </c>
      <c r="D149" s="980">
        <v>118456</v>
      </c>
      <c r="E149" s="15"/>
      <c r="F149" s="971">
        <v>130268</v>
      </c>
      <c r="G149" s="980">
        <v>107163</v>
      </c>
      <c r="H149" s="15"/>
      <c r="I149" s="15"/>
      <c r="L149" s="639"/>
      <c r="M149" s="639"/>
      <c r="N149" s="639"/>
    </row>
    <row r="150" spans="1:14" ht="15" thickBot="1" x14ac:dyDescent="0.4">
      <c r="A150" s="981" t="s">
        <v>158</v>
      </c>
      <c r="B150" s="982" t="s">
        <v>1075</v>
      </c>
      <c r="C150" s="975">
        <v>4338999</v>
      </c>
      <c r="D150" s="975">
        <v>4174183</v>
      </c>
      <c r="E150" s="15"/>
      <c r="F150" s="975">
        <v>3679716</v>
      </c>
      <c r="G150" s="975">
        <v>3520293</v>
      </c>
      <c r="H150" s="15"/>
      <c r="I150" s="15"/>
      <c r="L150" s="639"/>
      <c r="M150" s="639"/>
      <c r="N150" s="639"/>
    </row>
    <row r="151" spans="1:14" ht="15" thickTop="1" x14ac:dyDescent="0.35">
      <c r="C151" s="639"/>
      <c r="D151" s="639"/>
    </row>
    <row r="153" spans="1:14" x14ac:dyDescent="0.35">
      <c r="C153" s="983"/>
      <c r="F153" s="984"/>
    </row>
    <row r="154" spans="1:14" x14ac:dyDescent="0.35">
      <c r="C154" s="983"/>
      <c r="F154" s="983"/>
    </row>
  </sheetData>
  <sheetProtection algorithmName="SHA-512" hashValue="Mz4mxLrj9QEUTIeGrZJpBqOK2E0eSEpkvHxaDCZhrxwXnip1Wwq4oVFsg7PAQ4Y1T6HV/I0mQ0e81GIDK4jjsg==" saltValue="BihCWP5r8PIYksY6E04eDQ==" spinCount="100000" sheet="1" objects="1" scenarios="1"/>
  <mergeCells count="75">
    <mergeCell ref="A140:A141"/>
    <mergeCell ref="B140:B141"/>
    <mergeCell ref="C140:D140"/>
    <mergeCell ref="F140:G140"/>
    <mergeCell ref="G91:G92"/>
    <mergeCell ref="A126:A127"/>
    <mergeCell ref="B126:B127"/>
    <mergeCell ref="C126:D126"/>
    <mergeCell ref="F126:G126"/>
    <mergeCell ref="C91:C92"/>
    <mergeCell ref="D91:D92"/>
    <mergeCell ref="E91:E92"/>
    <mergeCell ref="F91:F92"/>
    <mergeCell ref="K89:K90"/>
    <mergeCell ref="L89:L90"/>
    <mergeCell ref="M89:M90"/>
    <mergeCell ref="J91:J92"/>
    <mergeCell ref="K91:K92"/>
    <mergeCell ref="L91:L92"/>
    <mergeCell ref="M91:M92"/>
    <mergeCell ref="G78:G79"/>
    <mergeCell ref="J88:M88"/>
    <mergeCell ref="A89:A92"/>
    <mergeCell ref="B89:B92"/>
    <mergeCell ref="C89:C90"/>
    <mergeCell ref="D89:D90"/>
    <mergeCell ref="E89:E90"/>
    <mergeCell ref="F89:F90"/>
    <mergeCell ref="A78:A79"/>
    <mergeCell ref="B78:B79"/>
    <mergeCell ref="C78:C79"/>
    <mergeCell ref="D78:D79"/>
    <mergeCell ref="E78:E79"/>
    <mergeCell ref="F78:F79"/>
    <mergeCell ref="G89:G90"/>
    <mergeCell ref="J89:J90"/>
    <mergeCell ref="G51:G52"/>
    <mergeCell ref="A53:A54"/>
    <mergeCell ref="B53:B54"/>
    <mergeCell ref="C53:C54"/>
    <mergeCell ref="D53:D54"/>
    <mergeCell ref="E53:E54"/>
    <mergeCell ref="F53:F54"/>
    <mergeCell ref="G53:G54"/>
    <mergeCell ref="A51:A52"/>
    <mergeCell ref="B51:B52"/>
    <mergeCell ref="C51:C52"/>
    <mergeCell ref="D51:D52"/>
    <mergeCell ref="E51:E52"/>
    <mergeCell ref="F51:F52"/>
    <mergeCell ref="H11:H12"/>
    <mergeCell ref="A38:A39"/>
    <mergeCell ref="B38:B39"/>
    <mergeCell ref="C38:C39"/>
    <mergeCell ref="D38:D39"/>
    <mergeCell ref="E38:E39"/>
    <mergeCell ref="F38:F39"/>
    <mergeCell ref="G38:G39"/>
    <mergeCell ref="H38:H39"/>
    <mergeCell ref="C88:G88"/>
    <mergeCell ref="F9:F10"/>
    <mergeCell ref="G9:G10"/>
    <mergeCell ref="H9:H10"/>
    <mergeCell ref="A11:A12"/>
    <mergeCell ref="B11:B12"/>
    <mergeCell ref="C11:C12"/>
    <mergeCell ref="D11:D12"/>
    <mergeCell ref="E11:E12"/>
    <mergeCell ref="F11:F12"/>
    <mergeCell ref="A9:A10"/>
    <mergeCell ref="B9:B10"/>
    <mergeCell ref="C9:C10"/>
    <mergeCell ref="D9:D10"/>
    <mergeCell ref="E9:E10"/>
    <mergeCell ref="G11:G12"/>
  </mergeCells>
  <pageMargins left="0" right="0" top="0.55118110236220474" bottom="0.55118110236220474" header="0.11811023622047245" footer="0.11811023622047245"/>
  <pageSetup paperSize="9"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CB1F-4EF0-4474-9999-8C114A74C42F}">
  <sheetPr>
    <tabColor rgb="FF92D050"/>
    <pageSetUpPr fitToPage="1"/>
  </sheetPr>
  <dimension ref="A1:M94"/>
  <sheetViews>
    <sheetView showGridLines="0" zoomScaleNormal="100" workbookViewId="0">
      <pane ySplit="2" topLeftCell="A3" activePane="bottomLeft" state="frozen"/>
      <selection pane="bottomLeft" activeCell="A3" sqref="A3"/>
    </sheetView>
  </sheetViews>
  <sheetFormatPr defaultColWidth="9.453125" defaultRowHeight="14.5" outlineLevelCol="1" x14ac:dyDescent="0.35"/>
  <cols>
    <col min="1" max="1" width="61.26953125" style="15" bestFit="1" customWidth="1"/>
    <col min="2" max="2" width="57.453125" style="15" customWidth="1" outlineLevel="1"/>
    <col min="3" max="3" width="15.54296875" style="15" customWidth="1"/>
    <col min="4" max="4" width="14.54296875" style="639" customWidth="1"/>
    <col min="5" max="5" width="2.54296875" style="15" customWidth="1"/>
    <col min="6" max="6" width="13.54296875" style="15" customWidth="1"/>
    <col min="7" max="7" width="14" style="639" customWidth="1"/>
    <col min="8" max="8" width="9.453125" style="15"/>
    <col min="9" max="9" width="18.54296875" style="15" customWidth="1"/>
    <col min="10" max="16384" width="9.453125" style="15"/>
  </cols>
  <sheetData>
    <row r="1" spans="1:9" x14ac:dyDescent="0.35">
      <c r="A1" s="63" t="s">
        <v>1003</v>
      </c>
      <c r="B1" s="63" t="s">
        <v>1004</v>
      </c>
      <c r="C1" s="63"/>
      <c r="F1" s="63"/>
    </row>
    <row r="2" spans="1:9" ht="26" x14ac:dyDescent="0.35">
      <c r="A2" s="63" t="s">
        <v>1590</v>
      </c>
      <c r="B2" s="63" t="s">
        <v>1591</v>
      </c>
      <c r="C2" s="63"/>
      <c r="D2" s="640"/>
      <c r="F2" s="63"/>
      <c r="G2" s="640"/>
    </row>
    <row r="3" spans="1:9" x14ac:dyDescent="0.35">
      <c r="A3" s="641"/>
      <c r="B3" s="641"/>
      <c r="C3" s="641"/>
      <c r="F3" s="641"/>
    </row>
    <row r="4" spans="1:9" ht="20" x14ac:dyDescent="0.35">
      <c r="A4" s="642" t="s">
        <v>858</v>
      </c>
      <c r="B4" s="642" t="s">
        <v>61</v>
      </c>
      <c r="C4" s="31"/>
      <c r="F4" s="31"/>
      <c r="G4" s="36"/>
      <c r="I4" s="31"/>
    </row>
    <row r="5" spans="1:9" ht="15" thickBot="1" x14ac:dyDescent="0.4">
      <c r="D5" s="15"/>
      <c r="G5" s="1431" t="s">
        <v>859</v>
      </c>
    </row>
    <row r="6" spans="1:9" ht="26.25" customHeight="1" thickTop="1" thickBot="1" x14ac:dyDescent="0.4">
      <c r="A6" s="1432"/>
      <c r="B6" s="1432"/>
      <c r="C6" s="1522" t="s">
        <v>108</v>
      </c>
      <c r="D6" s="1522"/>
      <c r="E6" s="643"/>
      <c r="F6" s="1522" t="s">
        <v>186</v>
      </c>
      <c r="G6" s="1522"/>
      <c r="I6" s="1523" t="s">
        <v>860</v>
      </c>
    </row>
    <row r="7" spans="1:9" ht="15.5" thickTop="1" thickBot="1" x14ac:dyDescent="0.4">
      <c r="A7" s="829"/>
      <c r="B7" s="829"/>
      <c r="C7" s="644" t="s">
        <v>1593</v>
      </c>
      <c r="D7" s="645" t="s">
        <v>1592</v>
      </c>
      <c r="E7" s="105"/>
      <c r="F7" s="644" t="s">
        <v>1593</v>
      </c>
      <c r="G7" s="645" t="s">
        <v>1592</v>
      </c>
      <c r="I7" s="1524"/>
    </row>
    <row r="8" spans="1:9" x14ac:dyDescent="0.35">
      <c r="A8" s="646"/>
      <c r="B8" s="646"/>
      <c r="C8" s="647"/>
      <c r="D8" s="106"/>
      <c r="E8" s="106"/>
      <c r="F8" s="647"/>
      <c r="G8" s="106"/>
      <c r="I8" s="646"/>
    </row>
    <row r="9" spans="1:9" ht="15" thickBot="1" x14ac:dyDescent="0.4">
      <c r="A9" s="648" t="s">
        <v>1362</v>
      </c>
      <c r="B9" s="648" t="s">
        <v>1361</v>
      </c>
      <c r="C9" s="649"/>
      <c r="D9" s="650"/>
      <c r="E9" s="89"/>
      <c r="F9" s="649"/>
      <c r="G9" s="650"/>
      <c r="I9" s="648"/>
    </row>
    <row r="10" spans="1:9" ht="15" thickBot="1" x14ac:dyDescent="0.4">
      <c r="A10" s="651" t="s">
        <v>584</v>
      </c>
      <c r="B10" s="651" t="s">
        <v>589</v>
      </c>
      <c r="C10" s="107">
        <v>431374</v>
      </c>
      <c r="D10" s="108">
        <v>502308</v>
      </c>
      <c r="E10" s="89"/>
      <c r="F10" s="107">
        <v>349609</v>
      </c>
      <c r="G10" s="108">
        <v>394715</v>
      </c>
      <c r="I10" s="74" t="s">
        <v>719</v>
      </c>
    </row>
    <row r="11" spans="1:9" ht="15" thickBot="1" x14ac:dyDescent="0.4">
      <c r="A11" s="651" t="s">
        <v>103</v>
      </c>
      <c r="B11" s="651" t="s">
        <v>231</v>
      </c>
      <c r="C11" s="107">
        <v>90893</v>
      </c>
      <c r="D11" s="108">
        <v>72571</v>
      </c>
      <c r="E11" s="89"/>
      <c r="F11" s="652">
        <v>0</v>
      </c>
      <c r="G11" s="1111">
        <v>0</v>
      </c>
      <c r="I11" s="74" t="s">
        <v>719</v>
      </c>
    </row>
    <row r="12" spans="1:9" ht="15" thickBot="1" x14ac:dyDescent="0.4">
      <c r="A12" s="543" t="s">
        <v>119</v>
      </c>
      <c r="B12" s="543" t="s">
        <v>234</v>
      </c>
      <c r="C12" s="107">
        <v>60636</v>
      </c>
      <c r="D12" s="108">
        <v>140524</v>
      </c>
      <c r="E12" s="89"/>
      <c r="F12" s="107">
        <v>51867</v>
      </c>
      <c r="G12" s="108">
        <v>131341</v>
      </c>
      <c r="I12" s="74" t="s">
        <v>719</v>
      </c>
    </row>
    <row r="13" spans="1:9" ht="15" thickBot="1" x14ac:dyDescent="0.4">
      <c r="A13" s="1215" t="s">
        <v>1342</v>
      </c>
      <c r="B13" s="1433" t="s">
        <v>1340</v>
      </c>
      <c r="C13" s="107">
        <v>7725</v>
      </c>
      <c r="D13" s="108">
        <v>6492</v>
      </c>
      <c r="E13" s="89"/>
      <c r="F13" s="107">
        <v>731</v>
      </c>
      <c r="G13" s="108">
        <v>2893</v>
      </c>
      <c r="I13" s="74" t="s">
        <v>1341</v>
      </c>
    </row>
    <row r="14" spans="1:9" ht="15" thickBot="1" x14ac:dyDescent="0.4">
      <c r="A14" s="993" t="s">
        <v>1</v>
      </c>
      <c r="B14" s="993" t="s">
        <v>235</v>
      </c>
      <c r="C14" s="654">
        <v>8312</v>
      </c>
      <c r="D14" s="1109">
        <v>7591</v>
      </c>
      <c r="E14" s="89"/>
      <c r="F14" s="654">
        <v>9002</v>
      </c>
      <c r="G14" s="1109">
        <v>8421</v>
      </c>
      <c r="I14" s="655" t="s">
        <v>719</v>
      </c>
    </row>
    <row r="15" spans="1:9" ht="15.5" thickTop="1" thickBot="1" x14ac:dyDescent="0.4">
      <c r="A15" s="656" t="s">
        <v>217</v>
      </c>
      <c r="B15" s="656" t="s">
        <v>600</v>
      </c>
      <c r="C15" s="529">
        <v>598940</v>
      </c>
      <c r="D15" s="746">
        <v>729486</v>
      </c>
      <c r="E15" s="92"/>
      <c r="F15" s="529">
        <v>411209</v>
      </c>
      <c r="G15" s="746">
        <v>537370</v>
      </c>
      <c r="I15" s="544"/>
    </row>
    <row r="16" spans="1:9" ht="15" thickBot="1" x14ac:dyDescent="0.4">
      <c r="A16" s="543"/>
      <c r="B16" s="543"/>
      <c r="C16" s="649"/>
      <c r="D16" s="650"/>
      <c r="E16" s="89"/>
      <c r="F16" s="649"/>
      <c r="G16" s="650"/>
      <c r="I16" s="74"/>
    </row>
    <row r="17" spans="1:9" ht="15" thickBot="1" x14ac:dyDescent="0.4">
      <c r="A17" s="656" t="s">
        <v>1</v>
      </c>
      <c r="B17" s="656" t="s">
        <v>237</v>
      </c>
      <c r="C17" s="649"/>
      <c r="D17" s="650"/>
      <c r="E17" s="89"/>
      <c r="F17" s="649"/>
      <c r="G17" s="650"/>
      <c r="I17" s="544"/>
    </row>
    <row r="18" spans="1:9" ht="15" thickBot="1" x14ac:dyDescent="0.4">
      <c r="A18" s="543" t="s">
        <v>218</v>
      </c>
      <c r="B18" s="543" t="s">
        <v>861</v>
      </c>
      <c r="C18" s="107">
        <v>376</v>
      </c>
      <c r="D18" s="108">
        <v>364</v>
      </c>
      <c r="E18" s="92"/>
      <c r="F18" s="107">
        <v>831</v>
      </c>
      <c r="G18" s="108">
        <v>775</v>
      </c>
      <c r="I18" s="74" t="s">
        <v>720</v>
      </c>
    </row>
    <row r="19" spans="1:9" ht="15" thickBot="1" x14ac:dyDescent="0.4">
      <c r="A19" s="656" t="s">
        <v>219</v>
      </c>
      <c r="B19" s="656" t="s">
        <v>862</v>
      </c>
      <c r="C19" s="529">
        <v>376</v>
      </c>
      <c r="D19" s="746">
        <v>364</v>
      </c>
      <c r="E19" s="92"/>
      <c r="F19" s="529">
        <v>831</v>
      </c>
      <c r="G19" s="746">
        <v>775</v>
      </c>
      <c r="I19" s="656"/>
    </row>
    <row r="20" spans="1:9" ht="15" thickBot="1" x14ac:dyDescent="0.4">
      <c r="A20" s="653"/>
      <c r="B20" s="653"/>
      <c r="C20" s="657"/>
      <c r="D20" s="1110"/>
      <c r="E20" s="92"/>
      <c r="F20" s="657"/>
      <c r="G20" s="1110"/>
      <c r="I20" s="653"/>
    </row>
    <row r="21" spans="1:9" ht="15.5" thickTop="1" thickBot="1" x14ac:dyDescent="0.4">
      <c r="A21" s="658" t="s">
        <v>863</v>
      </c>
      <c r="B21" s="658" t="s">
        <v>239</v>
      </c>
      <c r="C21" s="659">
        <v>599316</v>
      </c>
      <c r="D21" s="1070">
        <v>729850</v>
      </c>
      <c r="E21" s="92"/>
      <c r="F21" s="659">
        <v>412040</v>
      </c>
      <c r="G21" s="1070">
        <v>538145</v>
      </c>
      <c r="I21" s="660"/>
    </row>
    <row r="22" spans="1:9" ht="15" thickTop="1" x14ac:dyDescent="0.35">
      <c r="A22" s="109"/>
      <c r="B22" s="109"/>
      <c r="C22" s="685"/>
      <c r="D22" s="685"/>
      <c r="E22" s="55"/>
      <c r="F22" s="685"/>
      <c r="G22" s="685"/>
    </row>
    <row r="23" spans="1:9" x14ac:dyDescent="0.35">
      <c r="A23" s="109"/>
      <c r="B23" s="109"/>
      <c r="C23" s="685"/>
      <c r="D23" s="685"/>
      <c r="E23" s="55"/>
      <c r="F23" s="685"/>
      <c r="G23" s="685"/>
    </row>
    <row r="24" spans="1:9" ht="23.5" thickBot="1" x14ac:dyDescent="0.4">
      <c r="A24" s="6" t="s">
        <v>1345</v>
      </c>
      <c r="B24" s="184" t="s">
        <v>1336</v>
      </c>
      <c r="C24" s="132"/>
      <c r="D24" s="132"/>
      <c r="E24" s="55"/>
      <c r="F24" s="132"/>
      <c r="G24" s="132"/>
      <c r="H24" s="1434"/>
    </row>
    <row r="25" spans="1:9" ht="26.25" customHeight="1" thickTop="1" thickBot="1" x14ac:dyDescent="0.4">
      <c r="A25" s="316"/>
      <c r="B25" s="316"/>
      <c r="C25" s="1522" t="s">
        <v>108</v>
      </c>
      <c r="D25" s="1522"/>
      <c r="E25" s="643"/>
      <c r="F25" s="1522" t="s">
        <v>186</v>
      </c>
      <c r="G25" s="1522"/>
      <c r="H25" s="1434"/>
    </row>
    <row r="26" spans="1:9" ht="15.5" thickTop="1" thickBot="1" x14ac:dyDescent="0.4">
      <c r="A26" s="332"/>
      <c r="B26" s="332"/>
      <c r="C26" s="1221" t="s">
        <v>1593</v>
      </c>
      <c r="D26" s="645" t="s">
        <v>1592</v>
      </c>
      <c r="E26" s="55"/>
      <c r="F26" s="1221" t="s">
        <v>1593</v>
      </c>
      <c r="G26" s="645" t="s">
        <v>1592</v>
      </c>
      <c r="H26" s="1434"/>
    </row>
    <row r="27" spans="1:9" ht="15" thickTop="1" x14ac:dyDescent="0.35">
      <c r="A27" s="250"/>
      <c r="B27" s="250"/>
      <c r="C27" s="451"/>
      <c r="D27" s="250"/>
      <c r="E27" s="55"/>
      <c r="F27" s="451"/>
      <c r="G27" s="250"/>
      <c r="H27" s="1434"/>
    </row>
    <row r="28" spans="1:9" x14ac:dyDescent="0.35">
      <c r="A28" s="335" t="s">
        <v>1344</v>
      </c>
      <c r="B28" s="335" t="s">
        <v>1338</v>
      </c>
      <c r="C28" s="337">
        <v>545953</v>
      </c>
      <c r="D28" s="1263">
        <v>692373</v>
      </c>
      <c r="E28" s="55"/>
      <c r="F28" s="337">
        <v>362719</v>
      </c>
      <c r="G28" s="1263">
        <v>502063</v>
      </c>
      <c r="H28" s="1434"/>
    </row>
    <row r="29" spans="1:9" x14ac:dyDescent="0.35">
      <c r="A29" s="335" t="s">
        <v>1343</v>
      </c>
      <c r="B29" s="335" t="s">
        <v>1337</v>
      </c>
      <c r="C29" s="337">
        <v>52987</v>
      </c>
      <c r="D29" s="1263">
        <v>37113</v>
      </c>
      <c r="E29" s="55"/>
      <c r="F29" s="337">
        <v>48490</v>
      </c>
      <c r="G29" s="324">
        <v>35307</v>
      </c>
      <c r="H29" s="1434"/>
    </row>
    <row r="30" spans="1:9" x14ac:dyDescent="0.35">
      <c r="A30" s="251" t="s">
        <v>217</v>
      </c>
      <c r="B30" s="251" t="s">
        <v>600</v>
      </c>
      <c r="C30" s="252">
        <v>598940</v>
      </c>
      <c r="D30" s="437">
        <v>729486</v>
      </c>
      <c r="E30" s="55"/>
      <c r="F30" s="252">
        <v>411209</v>
      </c>
      <c r="G30" s="251">
        <v>537370</v>
      </c>
      <c r="H30" s="1434"/>
    </row>
    <row r="31" spans="1:9" x14ac:dyDescent="0.35">
      <c r="A31" s="109"/>
      <c r="B31" s="109"/>
      <c r="C31" s="685"/>
      <c r="D31" s="685"/>
      <c r="E31" s="55"/>
      <c r="F31" s="685"/>
      <c r="G31" s="685"/>
      <c r="H31" s="1434"/>
    </row>
    <row r="32" spans="1:9" x14ac:dyDescent="0.35">
      <c r="A32" s="109"/>
      <c r="B32" s="109"/>
      <c r="C32" s="685"/>
      <c r="D32" s="685"/>
      <c r="E32" s="55"/>
      <c r="F32" s="685"/>
      <c r="G32" s="685"/>
      <c r="H32" s="1434"/>
    </row>
    <row r="33" spans="1:7" ht="35" thickBot="1" x14ac:dyDescent="0.4">
      <c r="A33" s="133" t="s">
        <v>1779</v>
      </c>
      <c r="B33" s="133" t="s">
        <v>1778</v>
      </c>
      <c r="D33" s="15"/>
      <c r="G33" s="1431" t="s">
        <v>859</v>
      </c>
    </row>
    <row r="34" spans="1:7" ht="26.25" customHeight="1" thickTop="1" thickBot="1" x14ac:dyDescent="0.4">
      <c r="A34" s="1432"/>
      <c r="B34" s="1432"/>
      <c r="C34" s="1522" t="s">
        <v>108</v>
      </c>
      <c r="D34" s="1522"/>
      <c r="E34" s="643"/>
      <c r="F34" s="1522" t="s">
        <v>186</v>
      </c>
      <c r="G34" s="1522"/>
    </row>
    <row r="35" spans="1:7" ht="15.5" thickTop="1" thickBot="1" x14ac:dyDescent="0.4">
      <c r="A35" s="1435"/>
      <c r="B35" s="1435"/>
      <c r="C35" s="644" t="s">
        <v>1593</v>
      </c>
      <c r="D35" s="1071" t="s">
        <v>1592</v>
      </c>
      <c r="E35" s="105"/>
      <c r="F35" s="644" t="s">
        <v>1593</v>
      </c>
      <c r="G35" s="1071" t="s">
        <v>1592</v>
      </c>
    </row>
    <row r="36" spans="1:7" ht="15" thickTop="1" x14ac:dyDescent="0.35">
      <c r="A36" s="89"/>
      <c r="B36" s="89"/>
      <c r="C36" s="647"/>
      <c r="D36" s="106"/>
      <c r="E36" s="106"/>
      <c r="F36" s="647"/>
      <c r="G36" s="106"/>
    </row>
    <row r="37" spans="1:7" ht="15" thickBot="1" x14ac:dyDescent="0.4">
      <c r="A37" s="543" t="s">
        <v>864</v>
      </c>
      <c r="B37" s="543" t="s">
        <v>231</v>
      </c>
      <c r="C37" s="994">
        <v>22912</v>
      </c>
      <c r="D37" s="1108">
        <v>12244</v>
      </c>
      <c r="E37" s="661"/>
      <c r="F37" s="994">
        <v>50709</v>
      </c>
      <c r="G37" s="1108">
        <v>25648</v>
      </c>
    </row>
    <row r="38" spans="1:7" ht="15" thickBot="1" x14ac:dyDescent="0.4">
      <c r="A38" s="473" t="s">
        <v>865</v>
      </c>
      <c r="B38" s="473" t="s">
        <v>232</v>
      </c>
      <c r="C38" s="994">
        <v>609</v>
      </c>
      <c r="D38" s="1108">
        <v>70</v>
      </c>
      <c r="E38" s="661"/>
      <c r="F38" s="994">
        <v>614</v>
      </c>
      <c r="G38" s="1108">
        <v>70</v>
      </c>
    </row>
    <row r="39" spans="1:7" ht="15" thickBot="1" x14ac:dyDescent="0.4">
      <c r="A39" s="993" t="s">
        <v>1096</v>
      </c>
      <c r="B39" s="993" t="s">
        <v>765</v>
      </c>
      <c r="C39" s="994">
        <v>486</v>
      </c>
      <c r="D39" s="1108">
        <v>407</v>
      </c>
      <c r="E39" s="661"/>
      <c r="F39" s="994">
        <v>454</v>
      </c>
      <c r="G39" s="1108">
        <v>395</v>
      </c>
    </row>
    <row r="40" spans="1:7" ht="15.5" thickTop="1" thickBot="1" x14ac:dyDescent="0.4">
      <c r="A40" s="660" t="s">
        <v>220</v>
      </c>
      <c r="B40" s="660" t="s">
        <v>233</v>
      </c>
      <c r="C40" s="659">
        <v>24007</v>
      </c>
      <c r="D40" s="1070">
        <v>12721</v>
      </c>
      <c r="E40" s="92"/>
      <c r="F40" s="659">
        <v>51777</v>
      </c>
      <c r="G40" s="1070">
        <v>26113</v>
      </c>
    </row>
    <row r="41" spans="1:7" ht="15" thickTop="1" x14ac:dyDescent="0.35">
      <c r="C41" s="685"/>
      <c r="F41" s="639"/>
    </row>
    <row r="42" spans="1:7" x14ac:dyDescent="0.35">
      <c r="A42" s="133"/>
      <c r="B42" s="133"/>
    </row>
    <row r="43" spans="1:7" x14ac:dyDescent="0.35">
      <c r="A43" s="663"/>
      <c r="B43" s="664"/>
      <c r="C43" s="664"/>
      <c r="D43" s="664"/>
      <c r="G43" s="15"/>
    </row>
    <row r="44" spans="1:7" ht="15.5" x14ac:dyDescent="0.35">
      <c r="A44" s="665"/>
      <c r="B44" s="665"/>
      <c r="C44" s="665"/>
      <c r="F44" s="665"/>
    </row>
    <row r="45" spans="1:7" ht="20" x14ac:dyDescent="0.35">
      <c r="A45" s="642" t="s">
        <v>866</v>
      </c>
      <c r="B45" s="642" t="s">
        <v>867</v>
      </c>
      <c r="C45" s="31"/>
      <c r="F45" s="31"/>
    </row>
    <row r="46" spans="1:7" ht="15" thickBot="1" x14ac:dyDescent="0.4">
      <c r="A46" s="1431"/>
      <c r="D46" s="15"/>
      <c r="G46" s="1431" t="s">
        <v>859</v>
      </c>
    </row>
    <row r="47" spans="1:7" ht="26.25" customHeight="1" thickTop="1" thickBot="1" x14ac:dyDescent="0.4">
      <c r="A47" s="1432"/>
      <c r="B47" s="1432"/>
      <c r="C47" s="1522" t="s">
        <v>108</v>
      </c>
      <c r="D47" s="1522"/>
      <c r="E47" s="643"/>
      <c r="F47" s="1522" t="s">
        <v>186</v>
      </c>
      <c r="G47" s="1522"/>
    </row>
    <row r="48" spans="1:7" ht="15.5" thickTop="1" thickBot="1" x14ac:dyDescent="0.4">
      <c r="A48" s="1435"/>
      <c r="B48" s="1435"/>
      <c r="C48" s="644" t="s">
        <v>1593</v>
      </c>
      <c r="D48" s="645" t="s">
        <v>1592</v>
      </c>
      <c r="E48" s="105"/>
      <c r="F48" s="644" t="s">
        <v>1593</v>
      </c>
      <c r="G48" s="645" t="s">
        <v>1592</v>
      </c>
    </row>
    <row r="49" spans="1:9" ht="15" thickTop="1" x14ac:dyDescent="0.35">
      <c r="A49" s="89"/>
      <c r="B49" s="89"/>
      <c r="C49" s="647"/>
      <c r="D49" s="106"/>
      <c r="E49" s="106"/>
      <c r="F49" s="647"/>
      <c r="G49" s="106"/>
    </row>
    <row r="50" spans="1:9" x14ac:dyDescent="0.35">
      <c r="A50" s="110" t="s">
        <v>1086</v>
      </c>
      <c r="B50" s="110" t="s">
        <v>588</v>
      </c>
      <c r="C50" s="111"/>
      <c r="D50" s="89"/>
      <c r="E50" s="89"/>
      <c r="F50" s="111"/>
      <c r="G50" s="89"/>
    </row>
    <row r="51" spans="1:9" ht="15" thickBot="1" x14ac:dyDescent="0.4">
      <c r="A51" s="543" t="s">
        <v>585</v>
      </c>
      <c r="B51" s="543" t="s">
        <v>586</v>
      </c>
      <c r="C51" s="107">
        <v>92999</v>
      </c>
      <c r="D51" s="108">
        <v>85955</v>
      </c>
      <c r="E51" s="661"/>
      <c r="F51" s="1259">
        <v>5246</v>
      </c>
      <c r="G51" s="1437">
        <v>-23567</v>
      </c>
      <c r="I51" s="28"/>
    </row>
    <row r="52" spans="1:9" ht="15" thickBot="1" x14ac:dyDescent="0.4">
      <c r="A52" s="667" t="s">
        <v>587</v>
      </c>
      <c r="B52" s="667" t="s">
        <v>229</v>
      </c>
      <c r="C52" s="668">
        <v>23350</v>
      </c>
      <c r="D52" s="1112">
        <v>18216</v>
      </c>
      <c r="E52" s="661"/>
      <c r="F52" s="668">
        <v>661</v>
      </c>
      <c r="G52" s="1112">
        <v>672</v>
      </c>
      <c r="I52" s="28"/>
    </row>
    <row r="53" spans="1:9" ht="15" thickBot="1" x14ac:dyDescent="0.4">
      <c r="A53" s="651" t="s">
        <v>520</v>
      </c>
      <c r="B53" s="651" t="s">
        <v>521</v>
      </c>
      <c r="C53" s="107">
        <v>180417</v>
      </c>
      <c r="D53" s="108">
        <v>406895</v>
      </c>
      <c r="E53" s="661"/>
      <c r="F53" s="107">
        <v>176092</v>
      </c>
      <c r="G53" s="108">
        <v>398702</v>
      </c>
      <c r="I53" s="28"/>
    </row>
    <row r="54" spans="1:9" ht="15" thickBot="1" x14ac:dyDescent="0.4">
      <c r="A54" s="1441" t="s">
        <v>1780</v>
      </c>
      <c r="B54" s="336" t="s">
        <v>1781</v>
      </c>
      <c r="C54" s="107">
        <v>25102</v>
      </c>
      <c r="D54" s="108">
        <v>17435</v>
      </c>
      <c r="E54" s="661"/>
      <c r="F54" s="107">
        <v>25102</v>
      </c>
      <c r="G54" s="108">
        <v>17435</v>
      </c>
      <c r="I54" s="28"/>
    </row>
    <row r="55" spans="1:9" ht="20.5" thickBot="1" x14ac:dyDescent="0.3">
      <c r="A55" s="543" t="s">
        <v>1782</v>
      </c>
      <c r="B55" s="1436" t="s">
        <v>1783</v>
      </c>
      <c r="C55" s="666">
        <v>1105</v>
      </c>
      <c r="D55" s="1113">
        <v>-5942</v>
      </c>
      <c r="E55" s="1442"/>
      <c r="F55" s="666">
        <v>1105</v>
      </c>
      <c r="G55" s="1113">
        <v>-5942</v>
      </c>
      <c r="H55" s="685"/>
      <c r="I55" s="685"/>
    </row>
    <row r="56" spans="1:9" x14ac:dyDescent="0.35">
      <c r="A56" s="669"/>
      <c r="B56" s="669"/>
      <c r="C56" s="670">
        <v>322973</v>
      </c>
      <c r="D56" s="1114">
        <v>522559</v>
      </c>
      <c r="E56" s="661"/>
      <c r="F56" s="670">
        <v>208206</v>
      </c>
      <c r="G56" s="1114">
        <v>387300</v>
      </c>
      <c r="I56" s="28"/>
    </row>
    <row r="57" spans="1:9" x14ac:dyDescent="0.35">
      <c r="A57" s="671"/>
      <c r="B57" s="671"/>
      <c r="C57" s="345"/>
      <c r="D57" s="267"/>
      <c r="E57" s="661"/>
      <c r="F57" s="345"/>
      <c r="G57" s="267"/>
      <c r="I57" s="28"/>
    </row>
    <row r="58" spans="1:9" ht="15" thickBot="1" x14ac:dyDescent="0.4">
      <c r="A58" s="672" t="s">
        <v>25</v>
      </c>
      <c r="B58" s="672" t="s">
        <v>230</v>
      </c>
      <c r="C58" s="662">
        <v>7941</v>
      </c>
      <c r="D58" s="1115">
        <v>6719</v>
      </c>
      <c r="E58" s="661"/>
      <c r="F58" s="662">
        <v>3811</v>
      </c>
      <c r="G58" s="1115">
        <v>3089</v>
      </c>
      <c r="I58" s="28"/>
    </row>
    <row r="59" spans="1:9" ht="15.5" thickTop="1" thickBot="1" x14ac:dyDescent="0.4">
      <c r="A59" s="658" t="s">
        <v>868</v>
      </c>
      <c r="B59" s="658" t="s">
        <v>869</v>
      </c>
      <c r="C59" s="659">
        <v>330914</v>
      </c>
      <c r="D59" s="1070">
        <v>529278</v>
      </c>
      <c r="E59" s="661"/>
      <c r="F59" s="659">
        <v>212017</v>
      </c>
      <c r="G59" s="1070">
        <v>390389</v>
      </c>
      <c r="I59" s="28"/>
    </row>
    <row r="60" spans="1:9" ht="15" thickTop="1" x14ac:dyDescent="0.35">
      <c r="C60" s="685"/>
      <c r="D60" s="685"/>
      <c r="E60" s="55"/>
      <c r="F60" s="685"/>
      <c r="G60" s="685"/>
    </row>
    <row r="63" spans="1:9" ht="20" x14ac:dyDescent="0.35">
      <c r="A63" s="642" t="s">
        <v>870</v>
      </c>
      <c r="B63" s="642" t="s">
        <v>871</v>
      </c>
      <c r="C63" s="31"/>
      <c r="F63" s="31"/>
    </row>
    <row r="64" spans="1:9" x14ac:dyDescent="0.35">
      <c r="A64" s="1431"/>
      <c r="D64" s="15"/>
      <c r="G64" s="15"/>
    </row>
    <row r="65" spans="1:8" ht="20" x14ac:dyDescent="0.35">
      <c r="A65" s="16" t="s">
        <v>604</v>
      </c>
      <c r="B65" s="16" t="s">
        <v>603</v>
      </c>
      <c r="D65" s="89"/>
      <c r="G65" s="89"/>
    </row>
    <row r="66" spans="1:8" ht="15" thickBot="1" x14ac:dyDescent="0.4">
      <c r="A66" s="1431"/>
      <c r="D66" s="15"/>
      <c r="G66" s="1431" t="s">
        <v>859</v>
      </c>
    </row>
    <row r="67" spans="1:8" ht="26.25" customHeight="1" thickTop="1" thickBot="1" x14ac:dyDescent="0.4">
      <c r="A67" s="1432"/>
      <c r="B67" s="1432"/>
      <c r="C67" s="1522" t="s">
        <v>108</v>
      </c>
      <c r="D67" s="1522"/>
      <c r="E67" s="643"/>
      <c r="F67" s="1522" t="s">
        <v>186</v>
      </c>
      <c r="G67" s="1522"/>
    </row>
    <row r="68" spans="1:8" ht="15.5" thickTop="1" thickBot="1" x14ac:dyDescent="0.4">
      <c r="A68" s="1435"/>
      <c r="B68" s="1435"/>
      <c r="C68" s="644" t="s">
        <v>1593</v>
      </c>
      <c r="D68" s="645" t="s">
        <v>1592</v>
      </c>
      <c r="E68" s="105"/>
      <c r="F68" s="644" t="s">
        <v>1593</v>
      </c>
      <c r="G68" s="645" t="s">
        <v>1592</v>
      </c>
    </row>
    <row r="69" spans="1:8" ht="20.5" thickTop="1" x14ac:dyDescent="0.35">
      <c r="A69" s="16"/>
      <c r="B69" s="16"/>
      <c r="C69" s="111"/>
      <c r="D69" s="89"/>
      <c r="E69" s="89"/>
      <c r="F69" s="111"/>
      <c r="G69" s="89"/>
    </row>
    <row r="70" spans="1:8" ht="15" thickBot="1" x14ac:dyDescent="0.4">
      <c r="A70" s="543" t="s">
        <v>763</v>
      </c>
      <c r="B70" s="543" t="s">
        <v>764</v>
      </c>
      <c r="C70" s="1356">
        <v>60</v>
      </c>
      <c r="D70" s="1357">
        <v>0</v>
      </c>
      <c r="E70" s="1141"/>
      <c r="F70" s="994">
        <v>4942</v>
      </c>
      <c r="G70" s="1108">
        <v>3281</v>
      </c>
    </row>
    <row r="71" spans="1:8" ht="15" thickBot="1" x14ac:dyDescent="0.4">
      <c r="A71" s="543" t="s">
        <v>1190</v>
      </c>
      <c r="B71" s="543" t="s">
        <v>1191</v>
      </c>
      <c r="C71" s="994">
        <v>928</v>
      </c>
      <c r="D71" s="479">
        <v>475</v>
      </c>
      <c r="E71" s="1141"/>
      <c r="F71" s="994">
        <v>928</v>
      </c>
      <c r="G71" s="479">
        <v>475</v>
      </c>
    </row>
    <row r="72" spans="1:8" ht="15" thickBot="1" x14ac:dyDescent="0.4">
      <c r="A72" s="543" t="s">
        <v>499</v>
      </c>
      <c r="B72" s="543" t="s">
        <v>872</v>
      </c>
      <c r="C72" s="994">
        <v>3217</v>
      </c>
      <c r="D72" s="650">
        <v>86</v>
      </c>
      <c r="E72" s="1141"/>
      <c r="F72" s="994">
        <v>3209</v>
      </c>
      <c r="G72" s="650">
        <v>47</v>
      </c>
      <c r="H72" s="28"/>
    </row>
    <row r="73" spans="1:8" ht="15" thickBot="1" x14ac:dyDescent="0.3">
      <c r="A73" s="543" t="s">
        <v>1082</v>
      </c>
      <c r="B73" s="1445" t="s">
        <v>1083</v>
      </c>
      <c r="C73" s="1336">
        <v>7</v>
      </c>
      <c r="D73" s="1125">
        <v>0</v>
      </c>
      <c r="E73" s="1337"/>
      <c r="F73" s="1336">
        <v>7</v>
      </c>
      <c r="G73" s="1125">
        <v>0</v>
      </c>
    </row>
    <row r="74" spans="1:8" ht="15" thickBot="1" x14ac:dyDescent="0.4">
      <c r="A74" s="1443" t="s">
        <v>467</v>
      </c>
      <c r="B74" s="1444" t="s">
        <v>873</v>
      </c>
      <c r="C74" s="1289">
        <v>4</v>
      </c>
      <c r="D74" s="1397">
        <v>0</v>
      </c>
      <c r="E74" s="1141"/>
      <c r="F74" s="536">
        <v>5</v>
      </c>
      <c r="G74" s="425">
        <v>0</v>
      </c>
    </row>
    <row r="75" spans="1:8" ht="15" thickBot="1" x14ac:dyDescent="0.4">
      <c r="A75" s="658" t="s">
        <v>407</v>
      </c>
      <c r="B75" s="658" t="s">
        <v>408</v>
      </c>
      <c r="C75" s="1142">
        <v>4216</v>
      </c>
      <c r="D75" s="1143">
        <v>561</v>
      </c>
      <c r="E75" s="1396"/>
      <c r="F75" s="1394">
        <v>9091</v>
      </c>
      <c r="G75" s="1395">
        <v>3803</v>
      </c>
    </row>
    <row r="76" spans="1:8" ht="15" thickTop="1" x14ac:dyDescent="0.35">
      <c r="A76" s="473"/>
      <c r="B76" s="473"/>
      <c r="C76" s="1438"/>
      <c r="D76" s="1438"/>
      <c r="E76" s="1264"/>
      <c r="F76" s="1438"/>
      <c r="G76" s="1438"/>
    </row>
    <row r="77" spans="1:8" ht="20" x14ac:dyDescent="0.35">
      <c r="A77" s="16" t="s">
        <v>874</v>
      </c>
      <c r="B77" s="16" t="s">
        <v>875</v>
      </c>
      <c r="C77" s="89"/>
      <c r="D77" s="89"/>
      <c r="E77" s="89"/>
      <c r="F77" s="89"/>
      <c r="G77" s="89"/>
    </row>
    <row r="78" spans="1:8" ht="20.5" thickBot="1" x14ac:dyDescent="0.4">
      <c r="A78" s="16"/>
      <c r="B78" s="16"/>
      <c r="C78" s="89"/>
      <c r="D78" s="89"/>
      <c r="E78" s="89"/>
      <c r="F78" s="89"/>
      <c r="G78" s="89"/>
    </row>
    <row r="79" spans="1:8" ht="26.25" customHeight="1" thickTop="1" thickBot="1" x14ac:dyDescent="0.4">
      <c r="A79" s="1432"/>
      <c r="B79" s="1432"/>
      <c r="C79" s="1522" t="s">
        <v>108</v>
      </c>
      <c r="D79" s="1522"/>
      <c r="E79" s="643"/>
      <c r="F79" s="1522" t="s">
        <v>186</v>
      </c>
      <c r="G79" s="1522"/>
    </row>
    <row r="80" spans="1:8" ht="15.5" thickTop="1" thickBot="1" x14ac:dyDescent="0.4">
      <c r="A80" s="1435"/>
      <c r="B80" s="1435"/>
      <c r="C80" s="644" t="s">
        <v>1593</v>
      </c>
      <c r="D80" s="645" t="s">
        <v>1592</v>
      </c>
      <c r="E80" s="105"/>
      <c r="F80" s="644" t="s">
        <v>1593</v>
      </c>
      <c r="G80" s="645" t="s">
        <v>1592</v>
      </c>
    </row>
    <row r="81" spans="1:13" ht="20.5" thickTop="1" x14ac:dyDescent="0.35">
      <c r="A81" s="16"/>
      <c r="B81" s="16"/>
      <c r="C81" s="111"/>
      <c r="D81" s="89"/>
      <c r="E81" s="89"/>
      <c r="F81" s="111"/>
      <c r="G81" s="89"/>
    </row>
    <row r="82" spans="1:13" ht="15" thickBot="1" x14ac:dyDescent="0.4">
      <c r="A82" s="543" t="s">
        <v>1084</v>
      </c>
      <c r="B82" s="543" t="s">
        <v>1085</v>
      </c>
      <c r="C82" s="994">
        <v>5106</v>
      </c>
      <c r="D82" s="1108">
        <v>4745</v>
      </c>
      <c r="E82" s="1141"/>
      <c r="F82" s="994">
        <v>5073</v>
      </c>
      <c r="G82" s="1108">
        <v>4734</v>
      </c>
    </row>
    <row r="83" spans="1:13" ht="15" thickBot="1" x14ac:dyDescent="0.4">
      <c r="A83" s="543" t="s">
        <v>410</v>
      </c>
      <c r="B83" s="543" t="s">
        <v>452</v>
      </c>
      <c r="C83" s="994">
        <v>1283</v>
      </c>
      <c r="D83" s="1108">
        <v>909</v>
      </c>
      <c r="E83" s="1141"/>
      <c r="F83" s="994">
        <v>1283</v>
      </c>
      <c r="G83" s="1108">
        <v>909</v>
      </c>
    </row>
    <row r="84" spans="1:13" ht="15" thickBot="1" x14ac:dyDescent="0.4">
      <c r="A84" s="543" t="s">
        <v>405</v>
      </c>
      <c r="B84" s="543" t="s">
        <v>453</v>
      </c>
      <c r="C84" s="994">
        <v>41</v>
      </c>
      <c r="D84" s="1108">
        <v>42</v>
      </c>
      <c r="E84" s="1141"/>
      <c r="F84" s="994">
        <v>16</v>
      </c>
      <c r="G84" s="1108">
        <v>22</v>
      </c>
      <c r="I84" s="220"/>
      <c r="J84" s="220"/>
      <c r="K84" s="220"/>
      <c r="L84" s="220"/>
      <c r="M84" s="220"/>
    </row>
    <row r="85" spans="1:13" ht="15" thickBot="1" x14ac:dyDescent="0.4">
      <c r="A85" s="543" t="s">
        <v>1359</v>
      </c>
      <c r="B85" s="543" t="s">
        <v>1360</v>
      </c>
      <c r="C85" s="1280">
        <v>0</v>
      </c>
      <c r="D85" s="1227">
        <v>43</v>
      </c>
      <c r="E85" s="1141"/>
      <c r="F85" s="1280">
        <v>0</v>
      </c>
      <c r="G85" s="1227">
        <v>43</v>
      </c>
      <c r="I85" s="220"/>
      <c r="J85" s="220"/>
      <c r="K85" s="220"/>
      <c r="L85" s="220"/>
      <c r="M85" s="220"/>
    </row>
    <row r="86" spans="1:13" ht="15" thickBot="1" x14ac:dyDescent="0.4">
      <c r="A86" s="543" t="s">
        <v>876</v>
      </c>
      <c r="B86" s="543" t="s">
        <v>454</v>
      </c>
      <c r="C86" s="1226">
        <v>-507</v>
      </c>
      <c r="D86" s="1227">
        <v>-216</v>
      </c>
      <c r="E86" s="661"/>
      <c r="F86" s="1226">
        <v>-507</v>
      </c>
      <c r="G86" s="1227">
        <v>-216</v>
      </c>
    </row>
    <row r="87" spans="1:13" ht="15" thickBot="1" x14ac:dyDescent="0.4">
      <c r="A87" s="543" t="s">
        <v>411</v>
      </c>
      <c r="B87" s="543" t="s">
        <v>455</v>
      </c>
      <c r="C87" s="994">
        <v>47</v>
      </c>
      <c r="D87" s="1108">
        <v>44</v>
      </c>
      <c r="E87" s="661"/>
      <c r="F87" s="994">
        <v>42</v>
      </c>
      <c r="G87" s="1108">
        <v>37</v>
      </c>
    </row>
    <row r="88" spans="1:13" ht="15" thickBot="1" x14ac:dyDescent="0.4">
      <c r="A88" s="658" t="s">
        <v>406</v>
      </c>
      <c r="B88" s="658" t="s">
        <v>409</v>
      </c>
      <c r="C88" s="1439">
        <v>5970</v>
      </c>
      <c r="D88" s="1440">
        <v>5567</v>
      </c>
      <c r="E88" s="661"/>
      <c r="F88" s="1439">
        <v>5907</v>
      </c>
      <c r="G88" s="1440">
        <v>5529</v>
      </c>
    </row>
    <row r="89" spans="1:13" ht="15" thickTop="1" x14ac:dyDescent="0.35">
      <c r="C89" s="1438"/>
      <c r="D89" s="1438"/>
      <c r="E89" s="661"/>
      <c r="F89" s="1181"/>
      <c r="G89" s="1181"/>
    </row>
    <row r="90" spans="1:13" x14ac:dyDescent="0.35">
      <c r="E90" s="661"/>
    </row>
    <row r="91" spans="1:13" x14ac:dyDescent="0.35">
      <c r="C91" s="28"/>
      <c r="D91" s="28"/>
      <c r="E91" s="28"/>
      <c r="F91" s="28"/>
      <c r="G91" s="28"/>
    </row>
    <row r="93" spans="1:13" x14ac:dyDescent="0.35">
      <c r="D93" s="673"/>
    </row>
    <row r="94" spans="1:13" x14ac:dyDescent="0.35">
      <c r="D94" s="673"/>
    </row>
  </sheetData>
  <sheetProtection algorithmName="SHA-512" hashValue="odotgLiSYb9ydjA4TO5B+UWpYsbchvWaePwek2i88aLzZ8hD0JXv7Z2rU993S3TZAQ7dtKlx7F4Ixx0xB+NRmw==" saltValue="K6svmP9vm9Mh/BLKflnZ4Q==" spinCount="100000" sheet="1" objects="1" scenarios="1"/>
  <mergeCells count="13">
    <mergeCell ref="I6:I7"/>
    <mergeCell ref="C34:D34"/>
    <mergeCell ref="F34:G34"/>
    <mergeCell ref="C47:D47"/>
    <mergeCell ref="F47:G47"/>
    <mergeCell ref="C67:D67"/>
    <mergeCell ref="F67:G67"/>
    <mergeCell ref="C79:D79"/>
    <mergeCell ref="F79:G79"/>
    <mergeCell ref="C6:D6"/>
    <mergeCell ref="F6:G6"/>
    <mergeCell ref="C25:D25"/>
    <mergeCell ref="F25:G25"/>
  </mergeCells>
  <phoneticPr fontId="90" type="noConversion"/>
  <conditionalFormatting sqref="C22:G23 E24 E26:E31 C31:D31 F31:G31 C32:G32">
    <cfRule type="containsText" dxfId="10" priority="6" operator="containsText" text="FALSE">
      <formula>NOT(ISERROR(SEARCH("FALSE",C22)))</formula>
    </cfRule>
  </conditionalFormatting>
  <conditionalFormatting sqref="C41:G41">
    <cfRule type="containsText" dxfId="9" priority="5" operator="containsText" text="FALSE">
      <formula>NOT(ISERROR(SEARCH("FALSE",C41)))</formula>
    </cfRule>
  </conditionalFormatting>
  <conditionalFormatting sqref="C60:G60">
    <cfRule type="containsText" dxfId="8" priority="1" operator="containsText" text="FALSE">
      <formula>NOT(ISERROR(SEARCH("FALSE",C60)))</formula>
    </cfRule>
  </conditionalFormatting>
  <conditionalFormatting sqref="C76:G76">
    <cfRule type="containsText" dxfId="7" priority="3" operator="containsText" text="FALSE">
      <formula>NOT(ISERROR(SEARCH("FALSE",C76)))</formula>
    </cfRule>
  </conditionalFormatting>
  <conditionalFormatting sqref="C89:G89">
    <cfRule type="containsText" dxfId="6" priority="2" operator="containsText" text="FALSE">
      <formula>NOT(ISERROR(SEARCH("FALSE",C89)))</formula>
    </cfRule>
  </conditionalFormatting>
  <pageMargins left="0.31496062992125984" right="0.31496062992125984" top="0.59055118110236227" bottom="0" header="0" footer="0"/>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089A1-DF38-4926-9543-07078F22D885}">
  <sheetPr>
    <tabColor rgb="FF92D050"/>
    <pageSetUpPr fitToPage="1"/>
  </sheetPr>
  <dimension ref="A1:J126"/>
  <sheetViews>
    <sheetView showGridLines="0" zoomScaleNormal="100" workbookViewId="0">
      <pane ySplit="2" topLeftCell="A3" activePane="bottomLeft" state="frozen"/>
      <selection pane="bottomLeft" activeCell="A3" sqref="A3"/>
    </sheetView>
  </sheetViews>
  <sheetFormatPr defaultColWidth="9.453125" defaultRowHeight="14.5" outlineLevelCol="1" x14ac:dyDescent="0.35"/>
  <cols>
    <col min="1" max="1" width="59.54296875" style="15" bestFit="1" customWidth="1"/>
    <col min="2" max="2" width="56.7265625" style="15" bestFit="1" customWidth="1" outlineLevel="1"/>
    <col min="3" max="5" width="15.54296875" style="15" customWidth="1"/>
    <col min="6" max="6" width="12.54296875" style="15" customWidth="1"/>
    <col min="7" max="8" width="16.453125" style="15" customWidth="1"/>
    <col min="9" max="9" width="12.54296875" style="15" customWidth="1"/>
    <col min="10" max="16384" width="9.453125" style="15"/>
  </cols>
  <sheetData>
    <row r="1" spans="1:9" x14ac:dyDescent="0.35">
      <c r="A1" s="63" t="s">
        <v>1003</v>
      </c>
      <c r="B1" s="63" t="s">
        <v>1004</v>
      </c>
      <c r="C1" s="545"/>
    </row>
    <row r="2" spans="1:9" ht="26" x14ac:dyDescent="0.35">
      <c r="A2" s="63" t="s">
        <v>1590</v>
      </c>
      <c r="B2" s="63" t="s">
        <v>1591</v>
      </c>
      <c r="C2" s="546"/>
    </row>
    <row r="4" spans="1:9" ht="40" x14ac:dyDescent="0.35">
      <c r="A4" s="547" t="s">
        <v>839</v>
      </c>
      <c r="B4" s="547" t="s">
        <v>840</v>
      </c>
    </row>
    <row r="5" spans="1:9" x14ac:dyDescent="0.35">
      <c r="A5" s="351"/>
      <c r="B5" s="351"/>
      <c r="C5" s="351"/>
      <c r="D5" s="351"/>
      <c r="E5" s="351"/>
      <c r="F5" s="351"/>
      <c r="G5" s="351"/>
    </row>
    <row r="6" spans="1:9" ht="20" x14ac:dyDescent="0.35">
      <c r="A6" s="16" t="s">
        <v>1392</v>
      </c>
      <c r="B6" s="16" t="s">
        <v>1393</v>
      </c>
      <c r="C6" s="351"/>
      <c r="D6" s="351"/>
      <c r="E6" s="351"/>
      <c r="F6" s="351"/>
      <c r="G6" s="351"/>
    </row>
    <row r="7" spans="1:9" x14ac:dyDescent="0.35">
      <c r="A7" s="351"/>
      <c r="B7" s="351"/>
      <c r="C7" s="351"/>
      <c r="D7" s="351"/>
      <c r="E7" s="351"/>
      <c r="F7" s="351"/>
      <c r="G7" s="351"/>
    </row>
    <row r="8" spans="1:9" x14ac:dyDescent="0.35">
      <c r="A8" s="219"/>
      <c r="B8" s="219"/>
    </row>
    <row r="9" spans="1:9" ht="15" thickBot="1" x14ac:dyDescent="0.4">
      <c r="A9" s="548"/>
      <c r="B9" s="55"/>
      <c r="C9" s="55"/>
      <c r="D9" s="55"/>
      <c r="E9" s="55"/>
      <c r="F9" s="55"/>
      <c r="H9" s="549"/>
      <c r="I9" s="549" t="s">
        <v>35</v>
      </c>
    </row>
    <row r="10" spans="1:9" ht="15.5" thickTop="1" thickBot="1" x14ac:dyDescent="0.4">
      <c r="A10" s="550"/>
      <c r="B10" s="550"/>
      <c r="C10" s="1528" t="s">
        <v>108</v>
      </c>
      <c r="D10" s="1528"/>
      <c r="E10" s="1528"/>
      <c r="G10" s="1528" t="s">
        <v>186</v>
      </c>
      <c r="H10" s="1528"/>
      <c r="I10" s="1528"/>
    </row>
    <row r="11" spans="1:9" ht="15.5" thickTop="1" thickBot="1" x14ac:dyDescent="0.4">
      <c r="A11" s="551"/>
      <c r="B11" s="551"/>
      <c r="C11" s="552" t="s">
        <v>1593</v>
      </c>
      <c r="D11" s="1366" t="s">
        <v>1592</v>
      </c>
      <c r="E11" s="1367">
        <v>2023</v>
      </c>
      <c r="F11" s="1368"/>
      <c r="G11" s="552" t="s">
        <v>1593</v>
      </c>
      <c r="H11" s="1366" t="s">
        <v>1592</v>
      </c>
      <c r="I11" s="1367">
        <v>2023</v>
      </c>
    </row>
    <row r="12" spans="1:9" ht="15" thickTop="1" x14ac:dyDescent="0.35">
      <c r="A12" s="555"/>
      <c r="B12" s="555"/>
      <c r="C12" s="556"/>
      <c r="D12" s="557"/>
      <c r="E12" s="1216"/>
      <c r="F12" s="557"/>
      <c r="G12" s="556"/>
      <c r="H12" s="557"/>
      <c r="I12" s="1216"/>
    </row>
    <row r="13" spans="1:9" x14ac:dyDescent="0.35">
      <c r="A13" s="558" t="s">
        <v>841</v>
      </c>
      <c r="B13" s="558" t="s">
        <v>606</v>
      </c>
      <c r="C13" s="559">
        <v>134711</v>
      </c>
      <c r="D13" s="561">
        <v>123660</v>
      </c>
      <c r="E13" s="560">
        <v>123660</v>
      </c>
      <c r="F13" s="562"/>
      <c r="G13" s="559">
        <v>73666</v>
      </c>
      <c r="H13" s="561">
        <v>67879</v>
      </c>
      <c r="I13" s="560">
        <v>67879</v>
      </c>
    </row>
    <row r="14" spans="1:9" ht="15" thickBot="1" x14ac:dyDescent="0.4">
      <c r="A14" s="563" t="s">
        <v>842</v>
      </c>
      <c r="B14" s="563" t="s">
        <v>605</v>
      </c>
      <c r="C14" s="559">
        <v>-77385</v>
      </c>
      <c r="D14" s="561">
        <v>-71871</v>
      </c>
      <c r="E14" s="560">
        <v>-71871</v>
      </c>
      <c r="F14" s="562"/>
      <c r="G14" s="559">
        <v>-52019</v>
      </c>
      <c r="H14" s="561">
        <v>-49482</v>
      </c>
      <c r="I14" s="560">
        <v>-49482</v>
      </c>
    </row>
    <row r="15" spans="1:9" ht="15" thickBot="1" x14ac:dyDescent="0.4">
      <c r="A15" s="564" t="s">
        <v>1791</v>
      </c>
      <c r="B15" s="564" t="s">
        <v>1327</v>
      </c>
      <c r="C15" s="565">
        <v>57326</v>
      </c>
      <c r="D15" s="566">
        <v>51789</v>
      </c>
      <c r="E15" s="1217">
        <v>51789</v>
      </c>
      <c r="F15" s="562"/>
      <c r="G15" s="565">
        <v>21647</v>
      </c>
      <c r="H15" s="566">
        <v>18397</v>
      </c>
      <c r="I15" s="1217">
        <v>18397</v>
      </c>
    </row>
    <row r="16" spans="1:9" x14ac:dyDescent="0.35">
      <c r="A16" s="567" t="s">
        <v>120</v>
      </c>
      <c r="B16" s="567" t="s">
        <v>121</v>
      </c>
      <c r="C16" s="1452">
        <v>1661</v>
      </c>
      <c r="D16" s="568">
        <v>1360</v>
      </c>
      <c r="E16" s="1218">
        <v>11983</v>
      </c>
      <c r="F16" s="562"/>
      <c r="G16" s="1452">
        <v>822</v>
      </c>
      <c r="H16" s="1218">
        <v>1360</v>
      </c>
      <c r="I16" s="1218">
        <v>6717</v>
      </c>
    </row>
    <row r="17" spans="1:9" ht="15" thickBot="1" x14ac:dyDescent="0.4">
      <c r="A17" s="569" t="s">
        <v>124</v>
      </c>
      <c r="B17" s="569" t="s">
        <v>125</v>
      </c>
      <c r="C17" s="559">
        <v>-1720</v>
      </c>
      <c r="D17" s="571">
        <v>-1584</v>
      </c>
      <c r="E17" s="571">
        <v>-6446</v>
      </c>
      <c r="F17" s="562"/>
      <c r="G17" s="559">
        <v>-973</v>
      </c>
      <c r="H17" s="571">
        <v>-850</v>
      </c>
      <c r="I17" s="571">
        <v>-3467</v>
      </c>
    </row>
    <row r="18" spans="1:9" ht="15" thickBot="1" x14ac:dyDescent="0.4">
      <c r="A18" s="564" t="s">
        <v>1790</v>
      </c>
      <c r="B18" s="564" t="s">
        <v>1328</v>
      </c>
      <c r="C18" s="565">
        <v>57267</v>
      </c>
      <c r="D18" s="566">
        <v>51565</v>
      </c>
      <c r="E18" s="1217">
        <v>57326</v>
      </c>
      <c r="F18" s="562"/>
      <c r="G18" s="565">
        <v>21496</v>
      </c>
      <c r="H18" s="1217">
        <v>18907</v>
      </c>
      <c r="I18" s="1217">
        <v>21647</v>
      </c>
    </row>
    <row r="19" spans="1:9" x14ac:dyDescent="0.35">
      <c r="A19" s="573"/>
      <c r="B19" s="573"/>
      <c r="C19" s="1446"/>
      <c r="D19" s="585"/>
      <c r="E19" s="1447"/>
      <c r="F19" s="562"/>
      <c r="G19" s="612"/>
      <c r="H19" s="1448"/>
      <c r="I19" s="1448"/>
    </row>
    <row r="20" spans="1:9" x14ac:dyDescent="0.35">
      <c r="A20" s="558" t="s">
        <v>841</v>
      </c>
      <c r="B20" s="558" t="s">
        <v>606</v>
      </c>
      <c r="C20" s="559">
        <v>136372</v>
      </c>
      <c r="D20" s="561">
        <v>125018</v>
      </c>
      <c r="E20" s="560">
        <v>134711</v>
      </c>
      <c r="F20" s="562"/>
      <c r="G20" s="559">
        <v>74489</v>
      </c>
      <c r="H20" s="560">
        <v>69239</v>
      </c>
      <c r="I20" s="560">
        <v>73666</v>
      </c>
    </row>
    <row r="21" spans="1:9" ht="15" thickBot="1" x14ac:dyDescent="0.4">
      <c r="A21" s="563" t="s">
        <v>842</v>
      </c>
      <c r="B21" s="563" t="s">
        <v>605</v>
      </c>
      <c r="C21" s="1446">
        <v>-79105</v>
      </c>
      <c r="D21" s="1117">
        <v>-73453</v>
      </c>
      <c r="E21" s="1447">
        <v>-77385</v>
      </c>
      <c r="F21" s="562"/>
      <c r="G21" s="1446">
        <v>-52993</v>
      </c>
      <c r="H21" s="560">
        <v>-50332</v>
      </c>
      <c r="I21" s="560">
        <v>-52019</v>
      </c>
    </row>
    <row r="22" spans="1:9" ht="15" thickBot="1" x14ac:dyDescent="0.4">
      <c r="A22" s="564" t="s">
        <v>1790</v>
      </c>
      <c r="B22" s="564" t="s">
        <v>1328</v>
      </c>
      <c r="C22" s="565">
        <v>57267</v>
      </c>
      <c r="D22" s="566">
        <v>51565</v>
      </c>
      <c r="E22" s="1217">
        <v>57326</v>
      </c>
      <c r="F22" s="562"/>
      <c r="G22" s="565">
        <v>21496</v>
      </c>
      <c r="H22" s="1217">
        <v>18907</v>
      </c>
      <c r="I22" s="1217">
        <v>21647</v>
      </c>
    </row>
    <row r="23" spans="1:9" x14ac:dyDescent="0.35">
      <c r="A23" s="219"/>
      <c r="B23" s="219"/>
      <c r="C23" s="55"/>
      <c r="D23" s="55"/>
      <c r="E23" s="55"/>
      <c r="F23" s="55"/>
      <c r="G23" s="55"/>
      <c r="H23" s="55"/>
      <c r="I23" s="55"/>
    </row>
    <row r="24" spans="1:9" x14ac:dyDescent="0.35">
      <c r="C24" s="1157"/>
      <c r="D24" s="55"/>
      <c r="E24" s="55"/>
      <c r="F24" s="55"/>
      <c r="G24" s="55"/>
      <c r="H24" s="55"/>
      <c r="I24" s="55"/>
    </row>
    <row r="25" spans="1:9" x14ac:dyDescent="0.35">
      <c r="A25" s="315"/>
      <c r="B25" s="315"/>
      <c r="C25" s="1157"/>
      <c r="D25" s="55"/>
      <c r="E25" s="55"/>
      <c r="F25" s="55"/>
      <c r="G25" s="55"/>
      <c r="H25" s="55"/>
      <c r="I25" s="55"/>
    </row>
    <row r="26" spans="1:9" ht="20" x14ac:dyDescent="0.35">
      <c r="A26" s="16" t="s">
        <v>1390</v>
      </c>
      <c r="B26" s="16" t="s">
        <v>1391</v>
      </c>
      <c r="C26" s="351"/>
      <c r="D26" s="351"/>
      <c r="E26" s="351"/>
      <c r="F26" s="351"/>
      <c r="G26" s="351"/>
      <c r="H26" s="351"/>
    </row>
    <row r="27" spans="1:9" x14ac:dyDescent="0.35">
      <c r="A27" s="315"/>
      <c r="B27" s="315"/>
      <c r="C27" s="1157"/>
      <c r="D27" s="55"/>
      <c r="E27" s="55"/>
      <c r="F27" s="55"/>
      <c r="G27" s="55"/>
      <c r="H27" s="55"/>
      <c r="I27" s="55"/>
    </row>
    <row r="28" spans="1:9" ht="15" thickBot="1" x14ac:dyDescent="0.4">
      <c r="A28" s="577" t="s">
        <v>1791</v>
      </c>
      <c r="B28" s="577" t="s">
        <v>1327</v>
      </c>
      <c r="C28" s="578">
        <v>69312</v>
      </c>
      <c r="D28" s="1338">
        <v>70847</v>
      </c>
      <c r="E28" s="1338">
        <v>70847</v>
      </c>
      <c r="F28" s="1339"/>
      <c r="G28" s="578">
        <v>69312</v>
      </c>
      <c r="H28" s="1338">
        <v>70847</v>
      </c>
      <c r="I28" s="1338">
        <v>70847</v>
      </c>
    </row>
    <row r="29" spans="1:9" x14ac:dyDescent="0.35">
      <c r="A29" s="1405" t="s">
        <v>120</v>
      </c>
      <c r="B29" s="1405" t="s">
        <v>121</v>
      </c>
      <c r="C29" s="559">
        <v>12995</v>
      </c>
      <c r="D29" s="1384">
        <v>0</v>
      </c>
      <c r="E29" s="561">
        <v>37624</v>
      </c>
      <c r="F29" s="55"/>
      <c r="G29" s="559">
        <v>12995</v>
      </c>
      <c r="H29" s="1384">
        <v>0</v>
      </c>
      <c r="I29" s="561">
        <v>37624</v>
      </c>
    </row>
    <row r="30" spans="1:9" ht="15" thickBot="1" x14ac:dyDescent="0.4">
      <c r="A30" s="1404" t="s">
        <v>1649</v>
      </c>
      <c r="B30" s="1404" t="s">
        <v>1649</v>
      </c>
      <c r="C30" s="1386">
        <v>0</v>
      </c>
      <c r="D30" s="1384">
        <v>0</v>
      </c>
      <c r="E30" s="561">
        <v>-39159</v>
      </c>
      <c r="F30" s="55"/>
      <c r="G30" s="1386">
        <v>0</v>
      </c>
      <c r="H30" s="1384">
        <v>0</v>
      </c>
      <c r="I30" s="561">
        <v>-39159</v>
      </c>
    </row>
    <row r="31" spans="1:9" ht="15" thickBot="1" x14ac:dyDescent="0.4">
      <c r="A31" s="564" t="s">
        <v>1790</v>
      </c>
      <c r="B31" s="564" t="s">
        <v>1328</v>
      </c>
      <c r="C31" s="565">
        <v>82307</v>
      </c>
      <c r="D31" s="566">
        <v>70847</v>
      </c>
      <c r="E31" s="566">
        <v>69312</v>
      </c>
      <c r="F31" s="55"/>
      <c r="G31" s="565">
        <v>82307</v>
      </c>
      <c r="H31" s="566">
        <v>70847</v>
      </c>
      <c r="I31" s="566">
        <v>69312</v>
      </c>
    </row>
    <row r="32" spans="1:9" x14ac:dyDescent="0.35">
      <c r="A32" s="579"/>
      <c r="B32" s="579"/>
      <c r="C32" s="351"/>
      <c r="D32" s="351"/>
      <c r="E32" s="351"/>
      <c r="F32" s="55"/>
      <c r="G32" s="351"/>
      <c r="H32" s="351"/>
      <c r="I32" s="351"/>
    </row>
    <row r="34" spans="1:9" ht="20" x14ac:dyDescent="0.35">
      <c r="A34" s="16" t="s">
        <v>1389</v>
      </c>
      <c r="B34" s="16" t="s">
        <v>1394</v>
      </c>
      <c r="C34" s="351"/>
      <c r="D34" s="351"/>
      <c r="E34" s="351"/>
      <c r="F34" s="351"/>
      <c r="G34" s="351"/>
      <c r="H34" s="351"/>
    </row>
    <row r="35" spans="1:9" ht="15" thickBot="1" x14ac:dyDescent="0.4">
      <c r="A35" s="55"/>
      <c r="B35" s="55"/>
      <c r="C35" s="55"/>
      <c r="D35" s="55"/>
      <c r="E35" s="55"/>
      <c r="F35" s="55"/>
      <c r="H35" s="549"/>
      <c r="I35" s="549" t="s">
        <v>35</v>
      </c>
    </row>
    <row r="36" spans="1:9" ht="15.5" thickTop="1" thickBot="1" x14ac:dyDescent="0.4">
      <c r="A36" s="550"/>
      <c r="B36" s="550"/>
      <c r="C36" s="1528" t="s">
        <v>108</v>
      </c>
      <c r="D36" s="1528"/>
      <c r="E36" s="1528"/>
      <c r="G36" s="1528" t="s">
        <v>186</v>
      </c>
      <c r="H36" s="1528"/>
      <c r="I36" s="1528"/>
    </row>
    <row r="37" spans="1:9" ht="15.5" thickTop="1" thickBot="1" x14ac:dyDescent="0.4">
      <c r="A37" s="551"/>
      <c r="B37" s="551"/>
      <c r="C37" s="552" t="s">
        <v>1593</v>
      </c>
      <c r="D37" s="553" t="s">
        <v>1592</v>
      </c>
      <c r="E37" s="553">
        <v>2023</v>
      </c>
      <c r="F37" s="554"/>
      <c r="G37" s="552" t="s">
        <v>1593</v>
      </c>
      <c r="H37" s="581" t="s">
        <v>1592</v>
      </c>
      <c r="I37" s="581">
        <v>2023</v>
      </c>
    </row>
    <row r="38" spans="1:9" ht="15" thickTop="1" x14ac:dyDescent="0.35">
      <c r="A38" s="555"/>
      <c r="B38" s="555"/>
      <c r="C38" s="556"/>
      <c r="D38" s="557"/>
      <c r="E38" s="557"/>
      <c r="F38" s="557"/>
      <c r="G38" s="556"/>
      <c r="H38" s="557"/>
      <c r="I38" s="557"/>
    </row>
    <row r="39" spans="1:9" x14ac:dyDescent="0.35">
      <c r="A39" s="1121" t="s">
        <v>613</v>
      </c>
      <c r="B39" s="1121" t="s">
        <v>721</v>
      </c>
      <c r="C39" s="559">
        <v>7335425</v>
      </c>
      <c r="D39" s="561">
        <v>6904473</v>
      </c>
      <c r="E39" s="561">
        <v>6904473</v>
      </c>
      <c r="F39" s="1225"/>
      <c r="G39" s="559">
        <v>4002104</v>
      </c>
      <c r="H39" s="561">
        <v>3639619</v>
      </c>
      <c r="I39" s="561">
        <v>3639619</v>
      </c>
    </row>
    <row r="40" spans="1:9" ht="15" thickBot="1" x14ac:dyDescent="0.4">
      <c r="A40" s="1119" t="s">
        <v>608</v>
      </c>
      <c r="B40" s="1119" t="s">
        <v>612</v>
      </c>
      <c r="C40" s="1118">
        <v>-4034374</v>
      </c>
      <c r="D40" s="590">
        <v>-3899103</v>
      </c>
      <c r="E40" s="590">
        <v>-3899103</v>
      </c>
      <c r="F40" s="1225"/>
      <c r="G40" s="1449">
        <v>-2496693</v>
      </c>
      <c r="H40" s="1450">
        <v>-2396959</v>
      </c>
      <c r="I40" s="561">
        <v>-2396959</v>
      </c>
    </row>
    <row r="41" spans="1:9" ht="15" thickBot="1" x14ac:dyDescent="0.4">
      <c r="A41" s="586" t="s">
        <v>1791</v>
      </c>
      <c r="B41" s="586" t="s">
        <v>1327</v>
      </c>
      <c r="C41" s="565">
        <v>3301051</v>
      </c>
      <c r="D41" s="566">
        <v>3005370</v>
      </c>
      <c r="E41" s="566">
        <v>3005370</v>
      </c>
      <c r="F41" s="1225"/>
      <c r="G41" s="565">
        <v>1505411</v>
      </c>
      <c r="H41" s="566">
        <v>1242660</v>
      </c>
      <c r="I41" s="566">
        <v>1242660</v>
      </c>
    </row>
    <row r="42" spans="1:9" x14ac:dyDescent="0.35">
      <c r="A42" s="1122"/>
      <c r="B42" s="1122"/>
      <c r="C42" s="1123"/>
      <c r="D42" s="1124"/>
      <c r="E42" s="1124"/>
      <c r="F42" s="562"/>
      <c r="G42" s="1123"/>
      <c r="H42" s="1124"/>
      <c r="I42" s="1124"/>
    </row>
    <row r="43" spans="1:9" x14ac:dyDescent="0.35">
      <c r="A43" s="1120" t="s">
        <v>120</v>
      </c>
      <c r="B43" s="1120" t="s">
        <v>121</v>
      </c>
      <c r="C43" s="1291">
        <v>46950</v>
      </c>
      <c r="D43" s="804">
        <v>34828</v>
      </c>
      <c r="E43" s="804">
        <v>181108</v>
      </c>
      <c r="F43" s="562"/>
      <c r="G43" s="803">
        <v>6033</v>
      </c>
      <c r="H43" s="804">
        <v>9560</v>
      </c>
      <c r="I43" s="804">
        <v>57735</v>
      </c>
    </row>
    <row r="44" spans="1:9" x14ac:dyDescent="0.35">
      <c r="A44" s="1120" t="s">
        <v>1397</v>
      </c>
      <c r="B44" s="1120" t="s">
        <v>1398</v>
      </c>
      <c r="C44" s="803">
        <v>1153</v>
      </c>
      <c r="D44" s="1384">
        <v>0</v>
      </c>
      <c r="E44" s="804">
        <v>257</v>
      </c>
      <c r="F44" s="562"/>
      <c r="G44" s="1386">
        <v>0</v>
      </c>
      <c r="H44" s="1384">
        <v>0</v>
      </c>
      <c r="I44" s="1384">
        <v>0</v>
      </c>
    </row>
    <row r="45" spans="1:9" x14ac:dyDescent="0.35">
      <c r="A45" s="583" t="s">
        <v>1785</v>
      </c>
      <c r="B45" s="583" t="s">
        <v>1787</v>
      </c>
      <c r="C45" s="572">
        <v>-122</v>
      </c>
      <c r="D45" s="571">
        <v>-75</v>
      </c>
      <c r="E45" s="571">
        <v>-612</v>
      </c>
      <c r="F45" s="562"/>
      <c r="G45" s="572">
        <v>75</v>
      </c>
      <c r="H45" s="571">
        <v>-2</v>
      </c>
      <c r="I45" s="571">
        <v>-58</v>
      </c>
    </row>
    <row r="46" spans="1:9" x14ac:dyDescent="0.35">
      <c r="A46" s="583" t="s">
        <v>1784</v>
      </c>
      <c r="B46" s="13" t="s">
        <v>1786</v>
      </c>
      <c r="C46" s="572">
        <v>-3156</v>
      </c>
      <c r="D46" s="571">
        <v>-21</v>
      </c>
      <c r="E46" s="571">
        <v>-39</v>
      </c>
      <c r="F46" s="562"/>
      <c r="G46" s="1385">
        <v>0</v>
      </c>
      <c r="H46" s="1382">
        <v>0</v>
      </c>
      <c r="I46" s="571">
        <v>-18</v>
      </c>
    </row>
    <row r="47" spans="1:9" x14ac:dyDescent="0.35">
      <c r="A47" s="583" t="s">
        <v>122</v>
      </c>
      <c r="B47" s="583" t="s">
        <v>123</v>
      </c>
      <c r="C47" s="572">
        <v>-1141</v>
      </c>
      <c r="D47" s="570">
        <v>-1181</v>
      </c>
      <c r="E47" s="571">
        <v>-8615</v>
      </c>
      <c r="F47" s="562"/>
      <c r="G47" s="572">
        <v>-22</v>
      </c>
      <c r="H47" s="570">
        <v>1</v>
      </c>
      <c r="I47" s="571">
        <v>-657</v>
      </c>
    </row>
    <row r="48" spans="1:9" x14ac:dyDescent="0.35">
      <c r="A48" s="582" t="s">
        <v>578</v>
      </c>
      <c r="B48" s="583" t="s">
        <v>843</v>
      </c>
      <c r="C48" s="1385">
        <v>0</v>
      </c>
      <c r="D48" s="1024">
        <v>0</v>
      </c>
      <c r="E48" s="1258">
        <v>312061</v>
      </c>
      <c r="F48" s="562"/>
      <c r="G48" s="1385">
        <v>0</v>
      </c>
      <c r="H48" s="1387">
        <v>0</v>
      </c>
      <c r="I48" s="804">
        <v>312061</v>
      </c>
    </row>
    <row r="49" spans="1:9" x14ac:dyDescent="0.35">
      <c r="A49" s="583" t="s">
        <v>579</v>
      </c>
      <c r="B49" s="583" t="s">
        <v>844</v>
      </c>
      <c r="C49" s="1385">
        <v>0</v>
      </c>
      <c r="D49" s="1024">
        <v>0</v>
      </c>
      <c r="E49" s="1258">
        <v>1108</v>
      </c>
      <c r="F49" s="562"/>
      <c r="G49" s="1385">
        <v>0</v>
      </c>
      <c r="H49" s="1024">
        <v>0</v>
      </c>
      <c r="I49" s="804">
        <v>1108</v>
      </c>
    </row>
    <row r="50" spans="1:9" x14ac:dyDescent="0.35">
      <c r="A50" s="583" t="s">
        <v>1788</v>
      </c>
      <c r="B50" s="583" t="s">
        <v>1789</v>
      </c>
      <c r="C50" s="572">
        <v>-49</v>
      </c>
      <c r="D50" s="571">
        <v>19</v>
      </c>
      <c r="E50" s="571">
        <v>-22432</v>
      </c>
      <c r="F50" s="562"/>
      <c r="G50" s="1385">
        <v>0</v>
      </c>
      <c r="H50" s="1382">
        <v>0</v>
      </c>
      <c r="I50" s="571">
        <v>-22323</v>
      </c>
    </row>
    <row r="51" spans="1:9" ht="15" thickBot="1" x14ac:dyDescent="0.4">
      <c r="A51" s="582" t="s">
        <v>127</v>
      </c>
      <c r="B51" s="583" t="s">
        <v>126</v>
      </c>
      <c r="C51" s="572">
        <v>-40735</v>
      </c>
      <c r="D51" s="571">
        <v>-39430</v>
      </c>
      <c r="E51" s="571">
        <v>-167155</v>
      </c>
      <c r="F51" s="562"/>
      <c r="G51" s="572">
        <v>-19790</v>
      </c>
      <c r="H51" s="571">
        <v>-19145</v>
      </c>
      <c r="I51" s="571">
        <v>-85097</v>
      </c>
    </row>
    <row r="52" spans="1:9" ht="15" thickBot="1" x14ac:dyDescent="0.4">
      <c r="A52" s="586" t="s">
        <v>1790</v>
      </c>
      <c r="B52" s="586" t="s">
        <v>1328</v>
      </c>
      <c r="C52" s="565">
        <v>3303951</v>
      </c>
      <c r="D52" s="566">
        <v>2999510</v>
      </c>
      <c r="E52" s="566">
        <v>3301051</v>
      </c>
      <c r="F52" s="562"/>
      <c r="G52" s="565">
        <v>1491707</v>
      </c>
      <c r="H52" s="566">
        <v>1233074</v>
      </c>
      <c r="I52" s="566">
        <v>1505411</v>
      </c>
    </row>
    <row r="53" spans="1:9" x14ac:dyDescent="0.35">
      <c r="A53" s="587"/>
      <c r="B53" s="587"/>
      <c r="C53" s="588"/>
      <c r="D53" s="589"/>
      <c r="E53" s="589"/>
      <c r="F53" s="562"/>
      <c r="G53" s="588"/>
      <c r="H53" s="589"/>
      <c r="I53" s="589"/>
    </row>
    <row r="54" spans="1:9" x14ac:dyDescent="0.35">
      <c r="A54" s="1120" t="s">
        <v>613</v>
      </c>
      <c r="B54" s="1120" t="s">
        <v>721</v>
      </c>
      <c r="C54" s="559">
        <v>7371477</v>
      </c>
      <c r="D54" s="561">
        <v>6929670</v>
      </c>
      <c r="E54" s="561">
        <v>7335425</v>
      </c>
      <c r="F54" s="562"/>
      <c r="G54" s="559">
        <v>4007149</v>
      </c>
      <c r="H54" s="561">
        <v>3649120</v>
      </c>
      <c r="I54" s="561">
        <v>4002104</v>
      </c>
    </row>
    <row r="55" spans="1:9" ht="15" thickBot="1" x14ac:dyDescent="0.4">
      <c r="A55" s="1119" t="s">
        <v>608</v>
      </c>
      <c r="B55" s="1119" t="s">
        <v>612</v>
      </c>
      <c r="C55" s="1118">
        <v>-4067526</v>
      </c>
      <c r="D55" s="590">
        <v>-3930160</v>
      </c>
      <c r="E55" s="561">
        <v>-4034374</v>
      </c>
      <c r="F55" s="562"/>
      <c r="G55" s="1118">
        <v>-2515442</v>
      </c>
      <c r="H55" s="590">
        <v>-2416046</v>
      </c>
      <c r="I55" s="561">
        <v>-2496693</v>
      </c>
    </row>
    <row r="56" spans="1:9" ht="15" thickBot="1" x14ac:dyDescent="0.4">
      <c r="A56" s="564" t="s">
        <v>1790</v>
      </c>
      <c r="B56" s="564" t="s">
        <v>1328</v>
      </c>
      <c r="C56" s="565">
        <v>3303951</v>
      </c>
      <c r="D56" s="566">
        <v>2999510</v>
      </c>
      <c r="E56" s="566">
        <v>3301051</v>
      </c>
      <c r="F56" s="562"/>
      <c r="G56" s="565">
        <v>1491707</v>
      </c>
      <c r="H56" s="566">
        <v>1233074</v>
      </c>
      <c r="I56" s="566">
        <v>1505411</v>
      </c>
    </row>
    <row r="57" spans="1:9" x14ac:dyDescent="0.35">
      <c r="A57" s="579"/>
      <c r="B57" s="579"/>
      <c r="C57" s="579"/>
      <c r="D57" s="579"/>
      <c r="E57" s="579"/>
      <c r="F57" s="685"/>
      <c r="G57" s="579"/>
      <c r="H57" s="579"/>
      <c r="I57" s="579"/>
    </row>
    <row r="58" spans="1:9" x14ac:dyDescent="0.35">
      <c r="C58" s="1438"/>
      <c r="D58" s="685"/>
      <c r="E58" s="685"/>
      <c r="F58" s="685"/>
      <c r="G58" s="685"/>
      <c r="H58" s="685"/>
    </row>
    <row r="59" spans="1:9" ht="20" x14ac:dyDescent="0.35">
      <c r="A59" s="16" t="s">
        <v>1395</v>
      </c>
      <c r="B59" s="16" t="s">
        <v>1396</v>
      </c>
      <c r="C59" s="351"/>
      <c r="D59" s="351"/>
      <c r="E59" s="351"/>
      <c r="F59" s="351"/>
      <c r="G59" s="351"/>
      <c r="H59" s="351"/>
    </row>
    <row r="60" spans="1:9" ht="15" thickBot="1" x14ac:dyDescent="0.4">
      <c r="A60" s="55"/>
      <c r="B60" s="55"/>
      <c r="C60" s="55"/>
      <c r="D60" s="55"/>
      <c r="E60" s="55"/>
      <c r="F60" s="55"/>
      <c r="H60" s="549"/>
      <c r="I60" s="549" t="s">
        <v>35</v>
      </c>
    </row>
    <row r="61" spans="1:9" ht="15.5" thickTop="1" thickBot="1" x14ac:dyDescent="0.4">
      <c r="A61" s="550"/>
      <c r="B61" s="550"/>
      <c r="C61" s="1528" t="s">
        <v>108</v>
      </c>
      <c r="D61" s="1528"/>
      <c r="E61" s="1528"/>
      <c r="G61" s="1528" t="s">
        <v>186</v>
      </c>
      <c r="H61" s="1528"/>
      <c r="I61" s="1528"/>
    </row>
    <row r="62" spans="1:9" ht="15.5" thickTop="1" thickBot="1" x14ac:dyDescent="0.4">
      <c r="A62" s="551"/>
      <c r="B62" s="551"/>
      <c r="C62" s="552" t="s">
        <v>1593</v>
      </c>
      <c r="D62" s="553" t="s">
        <v>1592</v>
      </c>
      <c r="E62" s="553">
        <v>2023</v>
      </c>
      <c r="F62" s="554"/>
      <c r="G62" s="552" t="s">
        <v>1593</v>
      </c>
      <c r="H62" s="581" t="s">
        <v>1592</v>
      </c>
      <c r="I62" s="581">
        <v>2023</v>
      </c>
    </row>
    <row r="63" spans="1:9" ht="15" thickTop="1" x14ac:dyDescent="0.35">
      <c r="A63" s="555"/>
      <c r="B63" s="555"/>
      <c r="C63" s="556"/>
      <c r="D63" s="557"/>
      <c r="E63" s="557"/>
      <c r="F63" s="557"/>
      <c r="G63" s="556"/>
      <c r="H63" s="557"/>
      <c r="I63" s="557"/>
    </row>
    <row r="64" spans="1:9" x14ac:dyDescent="0.35">
      <c r="A64" s="558" t="s">
        <v>841</v>
      </c>
      <c r="B64" s="1120" t="s">
        <v>721</v>
      </c>
      <c r="C64" s="559">
        <v>2613</v>
      </c>
      <c r="D64" s="561">
        <v>2542</v>
      </c>
      <c r="E64" s="561">
        <v>2542</v>
      </c>
      <c r="F64" s="562"/>
      <c r="G64" s="559">
        <v>2987</v>
      </c>
      <c r="H64" s="560">
        <v>2914</v>
      </c>
      <c r="I64" s="561">
        <v>2914</v>
      </c>
    </row>
    <row r="65" spans="1:9" ht="15" thickBot="1" x14ac:dyDescent="0.4">
      <c r="A65" s="563" t="s">
        <v>845</v>
      </c>
      <c r="B65" s="583" t="s">
        <v>612</v>
      </c>
      <c r="C65" s="559">
        <v>-304</v>
      </c>
      <c r="D65" s="590">
        <v>-245</v>
      </c>
      <c r="E65" s="561">
        <v>-245</v>
      </c>
      <c r="F65" s="562"/>
      <c r="G65" s="559">
        <v>-726</v>
      </c>
      <c r="H65" s="560">
        <v>-692</v>
      </c>
      <c r="I65" s="590">
        <v>-692</v>
      </c>
    </row>
    <row r="66" spans="1:9" ht="15" thickBot="1" x14ac:dyDescent="0.4">
      <c r="A66" s="586" t="s">
        <v>1803</v>
      </c>
      <c r="B66" s="586" t="s">
        <v>1327</v>
      </c>
      <c r="C66" s="565">
        <v>2309</v>
      </c>
      <c r="D66" s="566">
        <v>2297</v>
      </c>
      <c r="E66" s="566">
        <v>2297</v>
      </c>
      <c r="F66" s="562"/>
      <c r="G66" s="565">
        <v>2261</v>
      </c>
      <c r="H66" s="566">
        <v>2222</v>
      </c>
      <c r="I66" s="566">
        <v>2222</v>
      </c>
    </row>
    <row r="67" spans="1:9" x14ac:dyDescent="0.35">
      <c r="A67" s="1119"/>
      <c r="B67" s="1119"/>
      <c r="C67" s="1390"/>
      <c r="D67" s="1391"/>
      <c r="E67" s="1391"/>
      <c r="F67" s="562"/>
      <c r="G67" s="1390"/>
      <c r="H67" s="1391"/>
      <c r="I67" s="1391"/>
    </row>
    <row r="68" spans="1:9" x14ac:dyDescent="0.35">
      <c r="A68" s="1388" t="s">
        <v>1792</v>
      </c>
      <c r="B68" s="1389" t="s">
        <v>1612</v>
      </c>
      <c r="C68" s="559">
        <v>123</v>
      </c>
      <c r="D68" s="1387">
        <v>0</v>
      </c>
      <c r="E68" s="1392">
        <v>0</v>
      </c>
      <c r="F68" s="562"/>
      <c r="G68" s="559">
        <v>-74</v>
      </c>
      <c r="H68" s="1387">
        <v>0</v>
      </c>
      <c r="I68" s="1384">
        <v>0</v>
      </c>
    </row>
    <row r="69" spans="1:9" x14ac:dyDescent="0.35">
      <c r="A69" s="1388" t="s">
        <v>1793</v>
      </c>
      <c r="B69" s="1389" t="s">
        <v>1794</v>
      </c>
      <c r="C69" s="1386">
        <v>0</v>
      </c>
      <c r="D69" s="560">
        <v>75</v>
      </c>
      <c r="E69" s="1117">
        <v>612</v>
      </c>
      <c r="F69" s="562"/>
      <c r="G69" s="1386">
        <v>0</v>
      </c>
      <c r="H69" s="560">
        <v>2</v>
      </c>
      <c r="I69" s="561">
        <v>58</v>
      </c>
    </row>
    <row r="70" spans="1:9" x14ac:dyDescent="0.35">
      <c r="A70" s="582" t="s">
        <v>122</v>
      </c>
      <c r="B70" s="583" t="s">
        <v>611</v>
      </c>
      <c r="C70" s="572">
        <v>-36</v>
      </c>
      <c r="D70" s="570">
        <v>-3</v>
      </c>
      <c r="E70" s="1278">
        <v>-7</v>
      </c>
      <c r="F70" s="562"/>
      <c r="G70" s="572">
        <v>-2</v>
      </c>
      <c r="H70" s="1393">
        <v>0</v>
      </c>
      <c r="I70" s="571">
        <v>-1</v>
      </c>
    </row>
    <row r="71" spans="1:9" x14ac:dyDescent="0.35">
      <c r="A71" s="582" t="s">
        <v>610</v>
      </c>
      <c r="B71" s="583" t="s">
        <v>609</v>
      </c>
      <c r="C71" s="1385">
        <v>0</v>
      </c>
      <c r="D71" s="1393">
        <v>0</v>
      </c>
      <c r="E71" s="1278">
        <v>-581</v>
      </c>
      <c r="F71" s="562"/>
      <c r="G71" s="1383">
        <v>0</v>
      </c>
      <c r="H71" s="1024">
        <v>0</v>
      </c>
      <c r="I71" s="1382">
        <v>0</v>
      </c>
    </row>
    <row r="72" spans="1:9" ht="15" thickBot="1" x14ac:dyDescent="0.4">
      <c r="A72" s="584" t="s">
        <v>127</v>
      </c>
      <c r="B72" s="584" t="s">
        <v>126</v>
      </c>
      <c r="C72" s="572">
        <v>-3</v>
      </c>
      <c r="D72" s="570">
        <v>-3</v>
      </c>
      <c r="E72" s="1117">
        <v>-12</v>
      </c>
      <c r="F72" s="562"/>
      <c r="G72" s="572">
        <v>-3</v>
      </c>
      <c r="H72" s="570">
        <v>-5</v>
      </c>
      <c r="I72" s="590">
        <v>-18</v>
      </c>
    </row>
    <row r="73" spans="1:9" ht="15" thickBot="1" x14ac:dyDescent="0.4">
      <c r="A73" s="586" t="s">
        <v>1790</v>
      </c>
      <c r="B73" s="586" t="s">
        <v>1328</v>
      </c>
      <c r="C73" s="565">
        <v>2393</v>
      </c>
      <c r="D73" s="566">
        <v>2366</v>
      </c>
      <c r="E73" s="566">
        <v>2309</v>
      </c>
      <c r="F73" s="562"/>
      <c r="G73" s="565">
        <v>2182</v>
      </c>
      <c r="H73" s="566">
        <v>2219</v>
      </c>
      <c r="I73" s="566">
        <v>2261</v>
      </c>
    </row>
    <row r="74" spans="1:9" x14ac:dyDescent="0.35">
      <c r="A74" s="573"/>
      <c r="B74" s="573"/>
      <c r="C74" s="591"/>
      <c r="D74" s="592"/>
      <c r="E74" s="592"/>
      <c r="F74" s="562"/>
      <c r="G74" s="591"/>
      <c r="H74" s="592"/>
      <c r="I74" s="592"/>
    </row>
    <row r="75" spans="1:9" x14ac:dyDescent="0.35">
      <c r="A75" s="558" t="s">
        <v>607</v>
      </c>
      <c r="B75" s="1120" t="s">
        <v>721</v>
      </c>
      <c r="C75" s="559">
        <v>2954</v>
      </c>
      <c r="D75" s="560">
        <v>2616</v>
      </c>
      <c r="E75" s="561">
        <v>2613</v>
      </c>
      <c r="F75" s="562"/>
      <c r="G75" s="559">
        <v>2999</v>
      </c>
      <c r="H75" s="560">
        <v>2915</v>
      </c>
      <c r="I75" s="561">
        <v>2987</v>
      </c>
    </row>
    <row r="76" spans="1:9" ht="15" thickBot="1" x14ac:dyDescent="0.4">
      <c r="A76" s="563" t="s">
        <v>608</v>
      </c>
      <c r="B76" s="583" t="s">
        <v>612</v>
      </c>
      <c r="C76" s="572">
        <v>-561</v>
      </c>
      <c r="D76" s="570">
        <v>-250</v>
      </c>
      <c r="E76" s="561">
        <v>-304</v>
      </c>
      <c r="F76" s="562"/>
      <c r="G76" s="572">
        <v>-817</v>
      </c>
      <c r="H76" s="570">
        <v>-696</v>
      </c>
      <c r="I76" s="571">
        <v>-726</v>
      </c>
    </row>
    <row r="77" spans="1:9" ht="15.5" thickTop="1" thickBot="1" x14ac:dyDescent="0.4">
      <c r="A77" s="593" t="s">
        <v>1790</v>
      </c>
      <c r="B77" s="593" t="s">
        <v>1328</v>
      </c>
      <c r="C77" s="575">
        <v>2393</v>
      </c>
      <c r="D77" s="576">
        <v>2366</v>
      </c>
      <c r="E77" s="576">
        <v>2309</v>
      </c>
      <c r="F77" s="562"/>
      <c r="G77" s="575">
        <v>2182</v>
      </c>
      <c r="H77" s="576">
        <v>2219</v>
      </c>
      <c r="I77" s="576">
        <v>2261</v>
      </c>
    </row>
    <row r="78" spans="1:9" ht="15" thickTop="1" x14ac:dyDescent="0.35">
      <c r="F78" s="1438"/>
    </row>
    <row r="79" spans="1:9" x14ac:dyDescent="0.35">
      <c r="C79" s="28"/>
      <c r="D79" s="220"/>
      <c r="E79" s="220"/>
      <c r="F79" s="28"/>
      <c r="G79" s="220"/>
    </row>
    <row r="80" spans="1:9" x14ac:dyDescent="0.35">
      <c r="B80" s="183"/>
      <c r="C80" s="28"/>
      <c r="D80" s="28"/>
      <c r="E80" s="28"/>
      <c r="F80" s="28"/>
      <c r="G80" s="28"/>
      <c r="H80" s="28"/>
    </row>
    <row r="81" spans="1:9" x14ac:dyDescent="0.35">
      <c r="B81" s="183"/>
      <c r="C81" s="28"/>
      <c r="D81" s="28"/>
      <c r="E81" s="28"/>
      <c r="G81" s="28"/>
      <c r="H81" s="28"/>
    </row>
    <row r="82" spans="1:9" x14ac:dyDescent="0.35">
      <c r="B82" s="183"/>
      <c r="C82" s="28"/>
      <c r="D82" s="28"/>
      <c r="E82" s="28"/>
      <c r="F82" s="28"/>
      <c r="G82" s="220"/>
    </row>
    <row r="83" spans="1:9" x14ac:dyDescent="0.35">
      <c r="C83" s="28"/>
      <c r="D83" s="28"/>
      <c r="E83" s="28"/>
      <c r="F83" s="28"/>
      <c r="G83" s="28"/>
      <c r="H83" s="28"/>
    </row>
    <row r="84" spans="1:9" ht="20" x14ac:dyDescent="0.35">
      <c r="A84" s="547" t="s">
        <v>846</v>
      </c>
      <c r="B84" s="547" t="s">
        <v>256</v>
      </c>
      <c r="C84" s="28"/>
      <c r="D84" s="220"/>
      <c r="E84" s="220"/>
      <c r="F84" s="220"/>
      <c r="G84" s="220"/>
    </row>
    <row r="85" spans="1:9" ht="15" thickBot="1" x14ac:dyDescent="0.4">
      <c r="C85" s="220"/>
      <c r="D85" s="220"/>
      <c r="E85" s="220"/>
      <c r="F85" s="220"/>
      <c r="H85" s="549"/>
      <c r="I85" s="549" t="s">
        <v>35</v>
      </c>
    </row>
    <row r="86" spans="1:9" ht="16" thickTop="1" x14ac:dyDescent="0.35">
      <c r="A86" s="1526"/>
      <c r="B86" s="1526"/>
      <c r="C86" s="1525" t="s">
        <v>108</v>
      </c>
      <c r="D86" s="1525"/>
      <c r="E86" s="1525"/>
      <c r="G86" s="1525" t="s">
        <v>186</v>
      </c>
      <c r="H86" s="1525"/>
      <c r="I86" s="1525"/>
    </row>
    <row r="87" spans="1:9" s="55" customFormat="1" ht="13" x14ac:dyDescent="0.35">
      <c r="A87" s="1527"/>
      <c r="B87" s="1527"/>
      <c r="C87" s="594" t="s">
        <v>1593</v>
      </c>
      <c r="D87" s="595" t="s">
        <v>1592</v>
      </c>
      <c r="E87" s="595">
        <v>2023</v>
      </c>
      <c r="F87" s="596"/>
      <c r="G87" s="594" t="s">
        <v>1593</v>
      </c>
      <c r="H87" s="595" t="s">
        <v>1592</v>
      </c>
      <c r="I87" s="595">
        <v>2023</v>
      </c>
    </row>
    <row r="88" spans="1:9" s="599" customFormat="1" ht="13" x14ac:dyDescent="0.35">
      <c r="A88" s="597"/>
      <c r="B88" s="597"/>
      <c r="C88" s="350"/>
      <c r="D88" s="598"/>
      <c r="E88" s="598"/>
      <c r="F88" s="596"/>
      <c r="G88" s="350"/>
      <c r="H88" s="598"/>
      <c r="I88" s="598"/>
    </row>
    <row r="89" spans="1:9" s="599" customFormat="1" ht="14" x14ac:dyDescent="0.35">
      <c r="A89" s="47" t="s">
        <v>402</v>
      </c>
      <c r="B89" s="47" t="s">
        <v>847</v>
      </c>
      <c r="C89" s="600"/>
      <c r="D89" s="555"/>
      <c r="E89" s="555"/>
      <c r="F89" s="596"/>
      <c r="G89" s="602"/>
      <c r="H89" s="555"/>
      <c r="I89" s="555"/>
    </row>
    <row r="90" spans="1:9" s="599" customFormat="1" ht="13" x14ac:dyDescent="0.35">
      <c r="C90" s="603"/>
      <c r="D90" s="604"/>
      <c r="E90" s="604"/>
      <c r="F90" s="596"/>
      <c r="G90" s="603"/>
      <c r="H90" s="604"/>
      <c r="I90" s="604"/>
    </row>
    <row r="91" spans="1:9" s="599" customFormat="1" ht="13" x14ac:dyDescent="0.35">
      <c r="A91" s="605" t="s">
        <v>1800</v>
      </c>
      <c r="B91" s="605" t="s">
        <v>1801</v>
      </c>
      <c r="C91" s="606">
        <v>17994</v>
      </c>
      <c r="D91" s="607">
        <v>16784</v>
      </c>
      <c r="E91" s="607">
        <v>16784</v>
      </c>
      <c r="F91" s="596"/>
      <c r="G91" s="606">
        <v>9311</v>
      </c>
      <c r="H91" s="607">
        <v>8436</v>
      </c>
      <c r="I91" s="607">
        <v>8436</v>
      </c>
    </row>
    <row r="92" spans="1:9" s="599" customFormat="1" ht="13.5" thickBot="1" x14ac:dyDescent="0.4">
      <c r="A92" s="608" t="s">
        <v>1799</v>
      </c>
      <c r="B92" s="608" t="s">
        <v>1802</v>
      </c>
      <c r="C92" s="606">
        <v>-6775</v>
      </c>
      <c r="D92" s="607">
        <v>-6258</v>
      </c>
      <c r="E92" s="607">
        <v>-6258</v>
      </c>
      <c r="F92" s="596"/>
      <c r="G92" s="606">
        <v>-4601</v>
      </c>
      <c r="H92" s="607">
        <v>-3370</v>
      </c>
      <c r="I92" s="607">
        <v>-3370</v>
      </c>
    </row>
    <row r="93" spans="1:9" s="599" customFormat="1" ht="13.5" thickBot="1" x14ac:dyDescent="0.4">
      <c r="A93" s="586" t="s">
        <v>1791</v>
      </c>
      <c r="B93" s="586" t="s">
        <v>1327</v>
      </c>
      <c r="C93" s="609">
        <v>11219</v>
      </c>
      <c r="D93" s="611">
        <v>10526</v>
      </c>
      <c r="E93" s="611">
        <v>10526</v>
      </c>
      <c r="F93" s="596"/>
      <c r="G93" s="609">
        <v>4710</v>
      </c>
      <c r="H93" s="611">
        <v>5066</v>
      </c>
      <c r="I93" s="611">
        <v>5066</v>
      </c>
    </row>
    <row r="94" spans="1:9" s="599" customFormat="1" ht="13" x14ac:dyDescent="0.35">
      <c r="A94" s="8"/>
      <c r="B94" s="8"/>
      <c r="C94" s="612"/>
      <c r="D94" s="613"/>
      <c r="E94" s="613"/>
      <c r="F94" s="596"/>
      <c r="G94" s="612"/>
      <c r="H94" s="613"/>
      <c r="I94" s="613"/>
    </row>
    <row r="95" spans="1:9" s="599" customFormat="1" ht="13" x14ac:dyDescent="0.35">
      <c r="A95" s="614" t="s">
        <v>468</v>
      </c>
      <c r="B95" s="614" t="s">
        <v>500</v>
      </c>
      <c r="C95" s="615">
        <v>58</v>
      </c>
      <c r="D95" s="616">
        <v>1211</v>
      </c>
      <c r="E95" s="616">
        <v>2928</v>
      </c>
      <c r="F95" s="596"/>
      <c r="G95" s="615">
        <v>-41</v>
      </c>
      <c r="H95" s="616">
        <v>1058</v>
      </c>
      <c r="I95" s="616">
        <v>875</v>
      </c>
    </row>
    <row r="96" spans="1:9" s="599" customFormat="1" ht="13.5" thickBot="1" x14ac:dyDescent="0.4">
      <c r="A96" s="608" t="s">
        <v>127</v>
      </c>
      <c r="B96" s="608" t="s">
        <v>126</v>
      </c>
      <c r="C96" s="615">
        <v>-618</v>
      </c>
      <c r="D96" s="616">
        <v>-555</v>
      </c>
      <c r="E96" s="616">
        <v>-2235</v>
      </c>
      <c r="F96" s="596"/>
      <c r="G96" s="615">
        <v>-299</v>
      </c>
      <c r="H96" s="616">
        <v>-302</v>
      </c>
      <c r="I96" s="616">
        <v>-1231</v>
      </c>
    </row>
    <row r="97" spans="1:10" s="599" customFormat="1" ht="13.5" thickBot="1" x14ac:dyDescent="0.4">
      <c r="A97" s="617" t="s">
        <v>1790</v>
      </c>
      <c r="B97" s="617" t="s">
        <v>1328</v>
      </c>
      <c r="C97" s="609">
        <v>10659</v>
      </c>
      <c r="D97" s="610">
        <v>11182</v>
      </c>
      <c r="E97" s="610">
        <v>11219</v>
      </c>
      <c r="F97" s="596"/>
      <c r="G97" s="609">
        <v>4370</v>
      </c>
      <c r="H97" s="1270">
        <v>5822</v>
      </c>
      <c r="I97" s="610">
        <v>4710</v>
      </c>
    </row>
    <row r="98" spans="1:10" s="599" customFormat="1" ht="13" x14ac:dyDescent="0.35">
      <c r="A98" s="8"/>
      <c r="B98" s="8"/>
      <c r="C98" s="612"/>
      <c r="D98" s="613"/>
      <c r="E98" s="613"/>
      <c r="F98" s="596"/>
      <c r="G98" s="612"/>
      <c r="H98" s="585"/>
      <c r="I98" s="585"/>
    </row>
    <row r="99" spans="1:10" s="599" customFormat="1" ht="13" x14ac:dyDescent="0.35">
      <c r="A99" s="614" t="s">
        <v>1795</v>
      </c>
      <c r="B99" s="614" t="s">
        <v>1798</v>
      </c>
      <c r="C99" s="615">
        <v>18049</v>
      </c>
      <c r="D99" s="616">
        <v>16976</v>
      </c>
      <c r="E99" s="616">
        <v>17994</v>
      </c>
      <c r="F99" s="596"/>
      <c r="G99" s="615">
        <v>9269</v>
      </c>
      <c r="H99" s="616">
        <v>9494</v>
      </c>
      <c r="I99" s="616">
        <v>9311</v>
      </c>
    </row>
    <row r="100" spans="1:10" s="599" customFormat="1" ht="13.5" thickBot="1" x14ac:dyDescent="0.4">
      <c r="A100" s="608" t="s">
        <v>1796</v>
      </c>
      <c r="B100" s="608" t="s">
        <v>1797</v>
      </c>
      <c r="C100" s="615">
        <v>-7390</v>
      </c>
      <c r="D100" s="616">
        <v>-5794</v>
      </c>
      <c r="E100" s="616">
        <v>-6775</v>
      </c>
      <c r="F100" s="596"/>
      <c r="G100" s="615">
        <v>-4899</v>
      </c>
      <c r="H100" s="616">
        <v>-3672</v>
      </c>
      <c r="I100" s="616">
        <v>-4601</v>
      </c>
    </row>
    <row r="101" spans="1:10" s="599" customFormat="1" ht="14" thickTop="1" thickBot="1" x14ac:dyDescent="0.4">
      <c r="A101" s="618" t="s">
        <v>1790</v>
      </c>
      <c r="B101" s="618" t="s">
        <v>1328</v>
      </c>
      <c r="C101" s="619">
        <v>10659</v>
      </c>
      <c r="D101" s="620">
        <v>11182</v>
      </c>
      <c r="E101" s="620">
        <v>11219</v>
      </c>
      <c r="F101" s="596"/>
      <c r="G101" s="619">
        <v>4370</v>
      </c>
      <c r="H101" s="620">
        <v>5822</v>
      </c>
      <c r="I101" s="620">
        <v>4710</v>
      </c>
    </row>
    <row r="102" spans="1:10" s="599" customFormat="1" ht="13.5" thickTop="1" x14ac:dyDescent="0.35">
      <c r="A102" s="555"/>
      <c r="B102" s="555"/>
      <c r="C102" s="1451"/>
      <c r="D102" s="685"/>
      <c r="E102" s="1181"/>
      <c r="F102" s="596"/>
      <c r="G102" s="1451"/>
      <c r="H102" s="685"/>
      <c r="I102" s="1181"/>
    </row>
    <row r="103" spans="1:10" s="599" customFormat="1" ht="14" x14ac:dyDescent="0.35">
      <c r="A103" s="47" t="s">
        <v>403</v>
      </c>
      <c r="B103" s="47" t="s">
        <v>492</v>
      </c>
      <c r="C103" s="603"/>
      <c r="D103" s="604"/>
      <c r="E103" s="604"/>
      <c r="F103" s="596"/>
      <c r="G103" s="603"/>
      <c r="H103" s="604"/>
      <c r="I103" s="604"/>
    </row>
    <row r="104" spans="1:10" s="599" customFormat="1" ht="14" x14ac:dyDescent="0.35">
      <c r="A104" s="47"/>
      <c r="B104" s="47"/>
      <c r="C104" s="603"/>
      <c r="D104" s="604"/>
      <c r="E104" s="604"/>
      <c r="F104" s="596"/>
      <c r="G104" s="603"/>
      <c r="H104" s="604"/>
      <c r="I104" s="604"/>
    </row>
    <row r="105" spans="1:10" s="599" customFormat="1" ht="13.5" thickBot="1" x14ac:dyDescent="0.4">
      <c r="A105" s="587" t="s">
        <v>848</v>
      </c>
      <c r="B105" s="587" t="s">
        <v>849</v>
      </c>
      <c r="C105" s="621">
        <v>11406</v>
      </c>
      <c r="D105" s="622">
        <v>10675</v>
      </c>
      <c r="E105" s="622">
        <v>10675</v>
      </c>
      <c r="F105" s="596"/>
      <c r="G105" s="621">
        <v>4824</v>
      </c>
      <c r="H105" s="622">
        <v>5166</v>
      </c>
      <c r="I105" s="622">
        <v>5166</v>
      </c>
    </row>
    <row r="106" spans="1:10" s="599" customFormat="1" ht="13" x14ac:dyDescent="0.35">
      <c r="A106" s="623" t="s">
        <v>501</v>
      </c>
      <c r="B106" s="623" t="s">
        <v>614</v>
      </c>
      <c r="C106" s="624"/>
      <c r="D106" s="1347"/>
      <c r="E106" s="625"/>
      <c r="F106" s="626"/>
      <c r="G106" s="624"/>
      <c r="H106" s="625"/>
      <c r="I106" s="625"/>
    </row>
    <row r="107" spans="1:10" s="630" customFormat="1" ht="13" x14ac:dyDescent="0.35">
      <c r="A107" s="627" t="s">
        <v>850</v>
      </c>
      <c r="B107" s="627" t="s">
        <v>851</v>
      </c>
      <c r="C107" s="628">
        <v>9015</v>
      </c>
      <c r="D107" s="1346">
        <v>8648</v>
      </c>
      <c r="E107" s="629">
        <v>8648</v>
      </c>
      <c r="F107" s="626"/>
      <c r="G107" s="628">
        <v>3607</v>
      </c>
      <c r="H107" s="629">
        <v>8648</v>
      </c>
      <c r="I107" s="629">
        <v>4206</v>
      </c>
      <c r="J107" s="599"/>
    </row>
    <row r="108" spans="1:10" s="630" customFormat="1" ht="13" x14ac:dyDescent="0.35">
      <c r="A108" s="627" t="s">
        <v>852</v>
      </c>
      <c r="B108" s="627" t="s">
        <v>853</v>
      </c>
      <c r="C108" s="628">
        <v>2391</v>
      </c>
      <c r="D108" s="629">
        <v>2027</v>
      </c>
      <c r="E108" s="629">
        <v>2027</v>
      </c>
      <c r="F108" s="626"/>
      <c r="G108" s="628">
        <v>1217</v>
      </c>
      <c r="H108" s="629">
        <v>2027</v>
      </c>
      <c r="I108" s="629">
        <v>960</v>
      </c>
      <c r="J108" s="599"/>
    </row>
    <row r="109" spans="1:10" s="630" customFormat="1" ht="13" x14ac:dyDescent="0.35">
      <c r="A109" s="631"/>
      <c r="B109" s="631"/>
      <c r="C109" s="632"/>
      <c r="D109" s="633"/>
      <c r="E109" s="633"/>
      <c r="F109" s="626"/>
      <c r="G109" s="632"/>
      <c r="H109" s="633"/>
      <c r="I109" s="633"/>
      <c r="J109" s="599"/>
    </row>
    <row r="110" spans="1:10" s="599" customFormat="1" ht="13" x14ac:dyDescent="0.35">
      <c r="A110" s="614" t="s">
        <v>468</v>
      </c>
      <c r="B110" s="614" t="s">
        <v>500</v>
      </c>
      <c r="C110" s="615">
        <v>57</v>
      </c>
      <c r="D110" s="616">
        <v>1214</v>
      </c>
      <c r="E110" s="616">
        <v>2933</v>
      </c>
      <c r="F110" s="596"/>
      <c r="G110" s="615">
        <v>-40</v>
      </c>
      <c r="H110" s="616">
        <v>1058</v>
      </c>
      <c r="I110" s="616">
        <v>875</v>
      </c>
    </row>
    <row r="111" spans="1:10" s="599" customFormat="1" ht="13" x14ac:dyDescent="0.35">
      <c r="A111" s="605" t="s">
        <v>502</v>
      </c>
      <c r="B111" s="605" t="s">
        <v>404</v>
      </c>
      <c r="C111" s="615">
        <v>-597</v>
      </c>
      <c r="D111" s="616">
        <v>-589</v>
      </c>
      <c r="E111" s="616">
        <v>-2364</v>
      </c>
      <c r="F111" s="596"/>
      <c r="G111" s="615">
        <v>-316</v>
      </c>
      <c r="H111" s="616">
        <v>-320</v>
      </c>
      <c r="I111" s="616">
        <v>-1300</v>
      </c>
    </row>
    <row r="112" spans="1:10" s="599" customFormat="1" ht="13" x14ac:dyDescent="0.35">
      <c r="A112" s="605" t="s">
        <v>854</v>
      </c>
      <c r="B112" s="605" t="s">
        <v>855</v>
      </c>
      <c r="C112" s="615">
        <v>41</v>
      </c>
      <c r="D112" s="616">
        <v>42</v>
      </c>
      <c r="E112" s="616">
        <v>162</v>
      </c>
      <c r="F112" s="596"/>
      <c r="G112" s="615">
        <v>16</v>
      </c>
      <c r="H112" s="616">
        <v>22</v>
      </c>
      <c r="I112" s="616">
        <v>83</v>
      </c>
    </row>
    <row r="113" spans="1:10" s="599" customFormat="1" ht="13.5" thickBot="1" x14ac:dyDescent="0.4">
      <c r="A113" s="634" t="s">
        <v>856</v>
      </c>
      <c r="B113" s="634" t="s">
        <v>857</v>
      </c>
      <c r="C113" s="635">
        <v>10907</v>
      </c>
      <c r="D113" s="1269">
        <v>11342</v>
      </c>
      <c r="E113" s="636">
        <v>11406</v>
      </c>
      <c r="F113" s="596"/>
      <c r="G113" s="635">
        <v>4484</v>
      </c>
      <c r="H113" s="1269">
        <v>5926</v>
      </c>
      <c r="I113" s="636">
        <v>4824</v>
      </c>
    </row>
    <row r="114" spans="1:10" s="599" customFormat="1" ht="13.5" thickTop="1" x14ac:dyDescent="0.35">
      <c r="A114" s="637" t="s">
        <v>501</v>
      </c>
      <c r="B114" s="637" t="s">
        <v>614</v>
      </c>
      <c r="C114" s="632"/>
      <c r="D114" s="633"/>
      <c r="E114" s="633"/>
      <c r="F114" s="626"/>
      <c r="G114" s="632"/>
      <c r="H114" s="633"/>
      <c r="I114" s="633"/>
    </row>
    <row r="115" spans="1:10" s="630" customFormat="1" ht="13" x14ac:dyDescent="0.35">
      <c r="A115" s="627" t="s">
        <v>850</v>
      </c>
      <c r="B115" s="627" t="s">
        <v>851</v>
      </c>
      <c r="C115" s="628">
        <v>8516</v>
      </c>
      <c r="D115" s="629">
        <v>8627</v>
      </c>
      <c r="E115" s="629">
        <v>9015</v>
      </c>
      <c r="F115" s="626"/>
      <c r="G115" s="628">
        <v>3283</v>
      </c>
      <c r="H115" s="629">
        <v>4732</v>
      </c>
      <c r="I115" s="629">
        <v>3607</v>
      </c>
      <c r="J115" s="599"/>
    </row>
    <row r="116" spans="1:10" s="630" customFormat="1" ht="13" x14ac:dyDescent="0.35">
      <c r="A116" s="627" t="s">
        <v>852</v>
      </c>
      <c r="B116" s="627" t="s">
        <v>853</v>
      </c>
      <c r="C116" s="628">
        <v>2391</v>
      </c>
      <c r="D116" s="629">
        <v>2715</v>
      </c>
      <c r="E116" s="629">
        <v>2391</v>
      </c>
      <c r="F116" s="626"/>
      <c r="G116" s="628">
        <v>1201</v>
      </c>
      <c r="H116" s="629">
        <v>1194</v>
      </c>
      <c r="I116" s="629">
        <v>1217</v>
      </c>
      <c r="J116" s="599"/>
    </row>
    <row r="117" spans="1:10" x14ac:dyDescent="0.35">
      <c r="J117" s="599"/>
    </row>
    <row r="118" spans="1:10" x14ac:dyDescent="0.35">
      <c r="C118" s="638"/>
      <c r="D118" s="638"/>
      <c r="E118" s="638"/>
      <c r="F118" s="638"/>
      <c r="G118" s="638"/>
      <c r="H118" s="638"/>
      <c r="J118" s="599"/>
    </row>
    <row r="119" spans="1:10" x14ac:dyDescent="0.35">
      <c r="C119" s="638"/>
      <c r="D119" s="638"/>
      <c r="E119" s="638"/>
      <c r="F119" s="638"/>
      <c r="G119" s="638"/>
      <c r="H119" s="638"/>
      <c r="J119" s="599"/>
    </row>
    <row r="120" spans="1:10" x14ac:dyDescent="0.35">
      <c r="J120" s="599"/>
    </row>
    <row r="121" spans="1:10" x14ac:dyDescent="0.35">
      <c r="J121" s="599"/>
    </row>
    <row r="122" spans="1:10" x14ac:dyDescent="0.35">
      <c r="J122" s="599"/>
    </row>
    <row r="123" spans="1:10" x14ac:dyDescent="0.35">
      <c r="J123" s="599"/>
    </row>
    <row r="124" spans="1:10" x14ac:dyDescent="0.35">
      <c r="J124" s="599"/>
    </row>
    <row r="125" spans="1:10" x14ac:dyDescent="0.35">
      <c r="J125" s="599"/>
    </row>
    <row r="126" spans="1:10" x14ac:dyDescent="0.35">
      <c r="J126" s="599"/>
    </row>
  </sheetData>
  <sheetProtection algorithmName="SHA-512" hashValue="RJcjPipb8Pmc3zK5eORgBkUIG8En9sAIymU5qfcoCBBqdUQZmg9NoeIivrYuGQ39Hf3nNBUqaz8pFGyDRSjXug==" saltValue="ENmYAkEijVr761X+13c17g==" spinCount="100000" sheet="1" objects="1" scenarios="1"/>
  <mergeCells count="10">
    <mergeCell ref="C86:E86"/>
    <mergeCell ref="G86:I86"/>
    <mergeCell ref="A86:A87"/>
    <mergeCell ref="B86:B87"/>
    <mergeCell ref="C10:E10"/>
    <mergeCell ref="G10:I10"/>
    <mergeCell ref="C36:E36"/>
    <mergeCell ref="G36:I36"/>
    <mergeCell ref="C61:E61"/>
    <mergeCell ref="G61:I61"/>
  </mergeCells>
  <phoneticPr fontId="90" type="noConversion"/>
  <pageMargins left="0" right="0" top="0.94488188976377963" bottom="1.1417322834645669" header="0.11811023622047245" footer="0.51181102362204722"/>
  <pageSetup paperSize="9" scale="53"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043B-6890-4D95-BE10-22F5ABC92F58}">
  <sheetPr>
    <tabColor rgb="FF92D050"/>
    <pageSetUpPr fitToPage="1"/>
  </sheetPr>
  <dimension ref="A1:J77"/>
  <sheetViews>
    <sheetView showGridLines="0" zoomScaleNormal="100" workbookViewId="0">
      <pane ySplit="9" topLeftCell="A10" activePane="bottomLeft" state="frozen"/>
      <selection pane="bottomLeft" activeCell="A10" sqref="A10"/>
    </sheetView>
  </sheetViews>
  <sheetFormatPr defaultRowHeight="14.5" outlineLevelCol="1" x14ac:dyDescent="0.35"/>
  <cols>
    <col min="1" max="1" width="64" style="15" customWidth="1"/>
    <col min="2" max="2" width="61.54296875" style="15" customWidth="1" outlineLevel="1"/>
    <col min="3" max="3" width="20.54296875" style="15" customWidth="1"/>
    <col min="4" max="5" width="27.453125" style="15" customWidth="1"/>
    <col min="6" max="258" width="8.54296875" style="15"/>
    <col min="259" max="259" width="58.54296875" style="15" customWidth="1"/>
    <col min="260" max="260" width="58.453125" style="15" customWidth="1"/>
    <col min="261" max="261" width="8.54296875" style="15"/>
    <col min="262" max="262" width="13.54296875" style="15" customWidth="1"/>
    <col min="263" max="514" width="8.54296875" style="15"/>
    <col min="515" max="515" width="58.54296875" style="15" customWidth="1"/>
    <col min="516" max="516" width="58.453125" style="15" customWidth="1"/>
    <col min="517" max="517" width="8.54296875" style="15"/>
    <col min="518" max="518" width="13.54296875" style="15" customWidth="1"/>
    <col min="519" max="770" width="8.54296875" style="15"/>
    <col min="771" max="771" width="58.54296875" style="15" customWidth="1"/>
    <col min="772" max="772" width="58.453125" style="15" customWidth="1"/>
    <col min="773" max="773" width="8.54296875" style="15"/>
    <col min="774" max="774" width="13.54296875" style="15" customWidth="1"/>
    <col min="775" max="1026" width="8.54296875" style="15"/>
    <col min="1027" max="1027" width="58.54296875" style="15" customWidth="1"/>
    <col min="1028" max="1028" width="58.453125" style="15" customWidth="1"/>
    <col min="1029" max="1029" width="8.54296875" style="15"/>
    <col min="1030" max="1030" width="13.54296875" style="15" customWidth="1"/>
    <col min="1031" max="1282" width="8.54296875" style="15"/>
    <col min="1283" max="1283" width="58.54296875" style="15" customWidth="1"/>
    <col min="1284" max="1284" width="58.453125" style="15" customWidth="1"/>
    <col min="1285" max="1285" width="8.54296875" style="15"/>
    <col min="1286" max="1286" width="13.54296875" style="15" customWidth="1"/>
    <col min="1287" max="1538" width="8.54296875" style="15"/>
    <col min="1539" max="1539" width="58.54296875" style="15" customWidth="1"/>
    <col min="1540" max="1540" width="58.453125" style="15" customWidth="1"/>
    <col min="1541" max="1541" width="8.54296875" style="15"/>
    <col min="1542" max="1542" width="13.54296875" style="15" customWidth="1"/>
    <col min="1543" max="1794" width="8.54296875" style="15"/>
    <col min="1795" max="1795" width="58.54296875" style="15" customWidth="1"/>
    <col min="1796" max="1796" width="58.453125" style="15" customWidth="1"/>
    <col min="1797" max="1797" width="8.54296875" style="15"/>
    <col min="1798" max="1798" width="13.54296875" style="15" customWidth="1"/>
    <col min="1799" max="2050" width="8.54296875" style="15"/>
    <col min="2051" max="2051" width="58.54296875" style="15" customWidth="1"/>
    <col min="2052" max="2052" width="58.453125" style="15" customWidth="1"/>
    <col min="2053" max="2053" width="8.54296875" style="15"/>
    <col min="2054" max="2054" width="13.54296875" style="15" customWidth="1"/>
    <col min="2055" max="2306" width="8.54296875" style="15"/>
    <col min="2307" max="2307" width="58.54296875" style="15" customWidth="1"/>
    <col min="2308" max="2308" width="58.453125" style="15" customWidth="1"/>
    <col min="2309" max="2309" width="8.54296875" style="15"/>
    <col min="2310" max="2310" width="13.54296875" style="15" customWidth="1"/>
    <col min="2311" max="2562" width="8.54296875" style="15"/>
    <col min="2563" max="2563" width="58.54296875" style="15" customWidth="1"/>
    <col min="2564" max="2564" width="58.453125" style="15" customWidth="1"/>
    <col min="2565" max="2565" width="8.54296875" style="15"/>
    <col min="2566" max="2566" width="13.54296875" style="15" customWidth="1"/>
    <col min="2567" max="2818" width="8.54296875" style="15"/>
    <col min="2819" max="2819" width="58.54296875" style="15" customWidth="1"/>
    <col min="2820" max="2820" width="58.453125" style="15" customWidth="1"/>
    <col min="2821" max="2821" width="8.54296875" style="15"/>
    <col min="2822" max="2822" width="13.54296875" style="15" customWidth="1"/>
    <col min="2823" max="3074" width="8.54296875" style="15"/>
    <col min="3075" max="3075" width="58.54296875" style="15" customWidth="1"/>
    <col min="3076" max="3076" width="58.453125" style="15" customWidth="1"/>
    <col min="3077" max="3077" width="8.54296875" style="15"/>
    <col min="3078" max="3078" width="13.54296875" style="15" customWidth="1"/>
    <col min="3079" max="3330" width="8.54296875" style="15"/>
    <col min="3331" max="3331" width="58.54296875" style="15" customWidth="1"/>
    <col min="3332" max="3332" width="58.453125" style="15" customWidth="1"/>
    <col min="3333" max="3333" width="8.54296875" style="15"/>
    <col min="3334" max="3334" width="13.54296875" style="15" customWidth="1"/>
    <col min="3335" max="3586" width="8.54296875" style="15"/>
    <col min="3587" max="3587" width="58.54296875" style="15" customWidth="1"/>
    <col min="3588" max="3588" width="58.453125" style="15" customWidth="1"/>
    <col min="3589" max="3589" width="8.54296875" style="15"/>
    <col min="3590" max="3590" width="13.54296875" style="15" customWidth="1"/>
    <col min="3591" max="3842" width="8.54296875" style="15"/>
    <col min="3843" max="3843" width="58.54296875" style="15" customWidth="1"/>
    <col min="3844" max="3844" width="58.453125" style="15" customWidth="1"/>
    <col min="3845" max="3845" width="8.54296875" style="15"/>
    <col min="3846" max="3846" width="13.54296875" style="15" customWidth="1"/>
    <col min="3847" max="4098" width="8.54296875" style="15"/>
    <col min="4099" max="4099" width="58.54296875" style="15" customWidth="1"/>
    <col min="4100" max="4100" width="58.453125" style="15" customWidth="1"/>
    <col min="4101" max="4101" width="8.54296875" style="15"/>
    <col min="4102" max="4102" width="13.54296875" style="15" customWidth="1"/>
    <col min="4103" max="4354" width="8.54296875" style="15"/>
    <col min="4355" max="4355" width="58.54296875" style="15" customWidth="1"/>
    <col min="4356" max="4356" width="58.453125" style="15" customWidth="1"/>
    <col min="4357" max="4357" width="8.54296875" style="15"/>
    <col min="4358" max="4358" width="13.54296875" style="15" customWidth="1"/>
    <col min="4359" max="4610" width="8.54296875" style="15"/>
    <col min="4611" max="4611" width="58.54296875" style="15" customWidth="1"/>
    <col min="4612" max="4612" width="58.453125" style="15" customWidth="1"/>
    <col min="4613" max="4613" width="8.54296875" style="15"/>
    <col min="4614" max="4614" width="13.54296875" style="15" customWidth="1"/>
    <col min="4615" max="4866" width="8.54296875" style="15"/>
    <col min="4867" max="4867" width="58.54296875" style="15" customWidth="1"/>
    <col min="4868" max="4868" width="58.453125" style="15" customWidth="1"/>
    <col min="4869" max="4869" width="8.54296875" style="15"/>
    <col min="4870" max="4870" width="13.54296875" style="15" customWidth="1"/>
    <col min="4871" max="5122" width="8.54296875" style="15"/>
    <col min="5123" max="5123" width="58.54296875" style="15" customWidth="1"/>
    <col min="5124" max="5124" width="58.453125" style="15" customWidth="1"/>
    <col min="5125" max="5125" width="8.54296875" style="15"/>
    <col min="5126" max="5126" width="13.54296875" style="15" customWidth="1"/>
    <col min="5127" max="5378" width="8.54296875" style="15"/>
    <col min="5379" max="5379" width="58.54296875" style="15" customWidth="1"/>
    <col min="5380" max="5380" width="58.453125" style="15" customWidth="1"/>
    <col min="5381" max="5381" width="8.54296875" style="15"/>
    <col min="5382" max="5382" width="13.54296875" style="15" customWidth="1"/>
    <col min="5383" max="5634" width="8.54296875" style="15"/>
    <col min="5635" max="5635" width="58.54296875" style="15" customWidth="1"/>
    <col min="5636" max="5636" width="58.453125" style="15" customWidth="1"/>
    <col min="5637" max="5637" width="8.54296875" style="15"/>
    <col min="5638" max="5638" width="13.54296875" style="15" customWidth="1"/>
    <col min="5639" max="5890" width="8.54296875" style="15"/>
    <col min="5891" max="5891" width="58.54296875" style="15" customWidth="1"/>
    <col min="5892" max="5892" width="58.453125" style="15" customWidth="1"/>
    <col min="5893" max="5893" width="8.54296875" style="15"/>
    <col min="5894" max="5894" width="13.54296875" style="15" customWidth="1"/>
    <col min="5895" max="6146" width="8.54296875" style="15"/>
    <col min="6147" max="6147" width="58.54296875" style="15" customWidth="1"/>
    <col min="6148" max="6148" width="58.453125" style="15" customWidth="1"/>
    <col min="6149" max="6149" width="8.54296875" style="15"/>
    <col min="6150" max="6150" width="13.54296875" style="15" customWidth="1"/>
    <col min="6151" max="6402" width="8.54296875" style="15"/>
    <col min="6403" max="6403" width="58.54296875" style="15" customWidth="1"/>
    <col min="6404" max="6404" width="58.453125" style="15" customWidth="1"/>
    <col min="6405" max="6405" width="8.54296875" style="15"/>
    <col min="6406" max="6406" width="13.54296875" style="15" customWidth="1"/>
    <col min="6407" max="6658" width="8.54296875" style="15"/>
    <col min="6659" max="6659" width="58.54296875" style="15" customWidth="1"/>
    <col min="6660" max="6660" width="58.453125" style="15" customWidth="1"/>
    <col min="6661" max="6661" width="8.54296875" style="15"/>
    <col min="6662" max="6662" width="13.54296875" style="15" customWidth="1"/>
    <col min="6663" max="6914" width="8.54296875" style="15"/>
    <col min="6915" max="6915" width="58.54296875" style="15" customWidth="1"/>
    <col min="6916" max="6916" width="58.453125" style="15" customWidth="1"/>
    <col min="6917" max="6917" width="8.54296875" style="15"/>
    <col min="6918" max="6918" width="13.54296875" style="15" customWidth="1"/>
    <col min="6919" max="7170" width="8.54296875" style="15"/>
    <col min="7171" max="7171" width="58.54296875" style="15" customWidth="1"/>
    <col min="7172" max="7172" width="58.453125" style="15" customWidth="1"/>
    <col min="7173" max="7173" width="8.54296875" style="15"/>
    <col min="7174" max="7174" width="13.54296875" style="15" customWidth="1"/>
    <col min="7175" max="7426" width="8.54296875" style="15"/>
    <col min="7427" max="7427" width="58.54296875" style="15" customWidth="1"/>
    <col min="7428" max="7428" width="58.453125" style="15" customWidth="1"/>
    <col min="7429" max="7429" width="8.54296875" style="15"/>
    <col min="7430" max="7430" width="13.54296875" style="15" customWidth="1"/>
    <col min="7431" max="7682" width="8.54296875" style="15"/>
    <col min="7683" max="7683" width="58.54296875" style="15" customWidth="1"/>
    <col min="7684" max="7684" width="58.453125" style="15" customWidth="1"/>
    <col min="7685" max="7685" width="8.54296875" style="15"/>
    <col min="7686" max="7686" width="13.54296875" style="15" customWidth="1"/>
    <col min="7687" max="7938" width="8.54296875" style="15"/>
    <col min="7939" max="7939" width="58.54296875" style="15" customWidth="1"/>
    <col min="7940" max="7940" width="58.453125" style="15" customWidth="1"/>
    <col min="7941" max="7941" width="8.54296875" style="15"/>
    <col min="7942" max="7942" width="13.54296875" style="15" customWidth="1"/>
    <col min="7943" max="8194" width="8.54296875" style="15"/>
    <col min="8195" max="8195" width="58.54296875" style="15" customWidth="1"/>
    <col min="8196" max="8196" width="58.453125" style="15" customWidth="1"/>
    <col min="8197" max="8197" width="8.54296875" style="15"/>
    <col min="8198" max="8198" width="13.54296875" style="15" customWidth="1"/>
    <col min="8199" max="8450" width="8.54296875" style="15"/>
    <col min="8451" max="8451" width="58.54296875" style="15" customWidth="1"/>
    <col min="8452" max="8452" width="58.453125" style="15" customWidth="1"/>
    <col min="8453" max="8453" width="8.54296875" style="15"/>
    <col min="8454" max="8454" width="13.54296875" style="15" customWidth="1"/>
    <col min="8455" max="8706" width="8.54296875" style="15"/>
    <col min="8707" max="8707" width="58.54296875" style="15" customWidth="1"/>
    <col min="8708" max="8708" width="58.453125" style="15" customWidth="1"/>
    <col min="8709" max="8709" width="8.54296875" style="15"/>
    <col min="8710" max="8710" width="13.54296875" style="15" customWidth="1"/>
    <col min="8711" max="8962" width="8.54296875" style="15"/>
    <col min="8963" max="8963" width="58.54296875" style="15" customWidth="1"/>
    <col min="8964" max="8964" width="58.453125" style="15" customWidth="1"/>
    <col min="8965" max="8965" width="8.54296875" style="15"/>
    <col min="8966" max="8966" width="13.54296875" style="15" customWidth="1"/>
    <col min="8967" max="9218" width="8.54296875" style="15"/>
    <col min="9219" max="9219" width="58.54296875" style="15" customWidth="1"/>
    <col min="9220" max="9220" width="58.453125" style="15" customWidth="1"/>
    <col min="9221" max="9221" width="8.54296875" style="15"/>
    <col min="9222" max="9222" width="13.54296875" style="15" customWidth="1"/>
    <col min="9223" max="9474" width="8.54296875" style="15"/>
    <col min="9475" max="9475" width="58.54296875" style="15" customWidth="1"/>
    <col min="9476" max="9476" width="58.453125" style="15" customWidth="1"/>
    <col min="9477" max="9477" width="8.54296875" style="15"/>
    <col min="9478" max="9478" width="13.54296875" style="15" customWidth="1"/>
    <col min="9479" max="9730" width="8.54296875" style="15"/>
    <col min="9731" max="9731" width="58.54296875" style="15" customWidth="1"/>
    <col min="9732" max="9732" width="58.453125" style="15" customWidth="1"/>
    <col min="9733" max="9733" width="8.54296875" style="15"/>
    <col min="9734" max="9734" width="13.54296875" style="15" customWidth="1"/>
    <col min="9735" max="9986" width="8.54296875" style="15"/>
    <col min="9987" max="9987" width="58.54296875" style="15" customWidth="1"/>
    <col min="9988" max="9988" width="58.453125" style="15" customWidth="1"/>
    <col min="9989" max="9989" width="8.54296875" style="15"/>
    <col min="9990" max="9990" width="13.54296875" style="15" customWidth="1"/>
    <col min="9991" max="10242" width="8.54296875" style="15"/>
    <col min="10243" max="10243" width="58.54296875" style="15" customWidth="1"/>
    <col min="10244" max="10244" width="58.453125" style="15" customWidth="1"/>
    <col min="10245" max="10245" width="8.54296875" style="15"/>
    <col min="10246" max="10246" width="13.54296875" style="15" customWidth="1"/>
    <col min="10247" max="10498" width="8.54296875" style="15"/>
    <col min="10499" max="10499" width="58.54296875" style="15" customWidth="1"/>
    <col min="10500" max="10500" width="58.453125" style="15" customWidth="1"/>
    <col min="10501" max="10501" width="8.54296875" style="15"/>
    <col min="10502" max="10502" width="13.54296875" style="15" customWidth="1"/>
    <col min="10503" max="10754" width="8.54296875" style="15"/>
    <col min="10755" max="10755" width="58.54296875" style="15" customWidth="1"/>
    <col min="10756" max="10756" width="58.453125" style="15" customWidth="1"/>
    <col min="10757" max="10757" width="8.54296875" style="15"/>
    <col min="10758" max="10758" width="13.54296875" style="15" customWidth="1"/>
    <col min="10759" max="11010" width="8.54296875" style="15"/>
    <col min="11011" max="11011" width="58.54296875" style="15" customWidth="1"/>
    <col min="11012" max="11012" width="58.453125" style="15" customWidth="1"/>
    <col min="11013" max="11013" width="8.54296875" style="15"/>
    <col min="11014" max="11014" width="13.54296875" style="15" customWidth="1"/>
    <col min="11015" max="11266" width="8.54296875" style="15"/>
    <col min="11267" max="11267" width="58.54296875" style="15" customWidth="1"/>
    <col min="11268" max="11268" width="58.453125" style="15" customWidth="1"/>
    <col min="11269" max="11269" width="8.54296875" style="15"/>
    <col min="11270" max="11270" width="13.54296875" style="15" customWidth="1"/>
    <col min="11271" max="11522" width="8.54296875" style="15"/>
    <col min="11523" max="11523" width="58.54296875" style="15" customWidth="1"/>
    <col min="11524" max="11524" width="58.453125" style="15" customWidth="1"/>
    <col min="11525" max="11525" width="8.54296875" style="15"/>
    <col min="11526" max="11526" width="13.54296875" style="15" customWidth="1"/>
    <col min="11527" max="11778" width="8.54296875" style="15"/>
    <col min="11779" max="11779" width="58.54296875" style="15" customWidth="1"/>
    <col min="11780" max="11780" width="58.453125" style="15" customWidth="1"/>
    <col min="11781" max="11781" width="8.54296875" style="15"/>
    <col min="11782" max="11782" width="13.54296875" style="15" customWidth="1"/>
    <col min="11783" max="12034" width="8.54296875" style="15"/>
    <col min="12035" max="12035" width="58.54296875" style="15" customWidth="1"/>
    <col min="12036" max="12036" width="58.453125" style="15" customWidth="1"/>
    <col min="12037" max="12037" width="8.54296875" style="15"/>
    <col min="12038" max="12038" width="13.54296875" style="15" customWidth="1"/>
    <col min="12039" max="12290" width="8.54296875" style="15"/>
    <col min="12291" max="12291" width="58.54296875" style="15" customWidth="1"/>
    <col min="12292" max="12292" width="58.453125" style="15" customWidth="1"/>
    <col min="12293" max="12293" width="8.54296875" style="15"/>
    <col min="12294" max="12294" width="13.54296875" style="15" customWidth="1"/>
    <col min="12295" max="12546" width="8.54296875" style="15"/>
    <col min="12547" max="12547" width="58.54296875" style="15" customWidth="1"/>
    <col min="12548" max="12548" width="58.453125" style="15" customWidth="1"/>
    <col min="12549" max="12549" width="8.54296875" style="15"/>
    <col min="12550" max="12550" width="13.54296875" style="15" customWidth="1"/>
    <col min="12551" max="12802" width="8.54296875" style="15"/>
    <col min="12803" max="12803" width="58.54296875" style="15" customWidth="1"/>
    <col min="12804" max="12804" width="58.453125" style="15" customWidth="1"/>
    <col min="12805" max="12805" width="8.54296875" style="15"/>
    <col min="12806" max="12806" width="13.54296875" style="15" customWidth="1"/>
    <col min="12807" max="13058" width="8.54296875" style="15"/>
    <col min="13059" max="13059" width="58.54296875" style="15" customWidth="1"/>
    <col min="13060" max="13060" width="58.453125" style="15" customWidth="1"/>
    <col min="13061" max="13061" width="8.54296875" style="15"/>
    <col min="13062" max="13062" width="13.54296875" style="15" customWidth="1"/>
    <col min="13063" max="13314" width="8.54296875" style="15"/>
    <col min="13315" max="13315" width="58.54296875" style="15" customWidth="1"/>
    <col min="13316" max="13316" width="58.453125" style="15" customWidth="1"/>
    <col min="13317" max="13317" width="8.54296875" style="15"/>
    <col min="13318" max="13318" width="13.54296875" style="15" customWidth="1"/>
    <col min="13319" max="13570" width="8.54296875" style="15"/>
    <col min="13571" max="13571" width="58.54296875" style="15" customWidth="1"/>
    <col min="13572" max="13572" width="58.453125" style="15" customWidth="1"/>
    <col min="13573" max="13573" width="8.54296875" style="15"/>
    <col min="13574" max="13574" width="13.54296875" style="15" customWidth="1"/>
    <col min="13575" max="13826" width="8.54296875" style="15"/>
    <col min="13827" max="13827" width="58.54296875" style="15" customWidth="1"/>
    <col min="13828" max="13828" width="58.453125" style="15" customWidth="1"/>
    <col min="13829" max="13829" width="8.54296875" style="15"/>
    <col min="13830" max="13830" width="13.54296875" style="15" customWidth="1"/>
    <col min="13831" max="14082" width="8.54296875" style="15"/>
    <col min="14083" max="14083" width="58.54296875" style="15" customWidth="1"/>
    <col min="14084" max="14084" width="58.453125" style="15" customWidth="1"/>
    <col min="14085" max="14085" width="8.54296875" style="15"/>
    <col min="14086" max="14086" width="13.54296875" style="15" customWidth="1"/>
    <col min="14087" max="14338" width="8.54296875" style="15"/>
    <col min="14339" max="14339" width="58.54296875" style="15" customWidth="1"/>
    <col min="14340" max="14340" width="58.453125" style="15" customWidth="1"/>
    <col min="14341" max="14341" width="8.54296875" style="15"/>
    <col min="14342" max="14342" width="13.54296875" style="15" customWidth="1"/>
    <col min="14343" max="14594" width="8.54296875" style="15"/>
    <col min="14595" max="14595" width="58.54296875" style="15" customWidth="1"/>
    <col min="14596" max="14596" width="58.453125" style="15" customWidth="1"/>
    <col min="14597" max="14597" width="8.54296875" style="15"/>
    <col min="14598" max="14598" width="13.54296875" style="15" customWidth="1"/>
    <col min="14599" max="14850" width="8.54296875" style="15"/>
    <col min="14851" max="14851" width="58.54296875" style="15" customWidth="1"/>
    <col min="14852" max="14852" width="58.453125" style="15" customWidth="1"/>
    <col min="14853" max="14853" width="8.54296875" style="15"/>
    <col min="14854" max="14854" width="13.54296875" style="15" customWidth="1"/>
    <col min="14855" max="15106" width="8.54296875" style="15"/>
    <col min="15107" max="15107" width="58.54296875" style="15" customWidth="1"/>
    <col min="15108" max="15108" width="58.453125" style="15" customWidth="1"/>
    <col min="15109" max="15109" width="8.54296875" style="15"/>
    <col min="15110" max="15110" width="13.54296875" style="15" customWidth="1"/>
    <col min="15111" max="15362" width="8.54296875" style="15"/>
    <col min="15363" max="15363" width="58.54296875" style="15" customWidth="1"/>
    <col min="15364" max="15364" width="58.453125" style="15" customWidth="1"/>
    <col min="15365" max="15365" width="8.54296875" style="15"/>
    <col min="15366" max="15366" width="13.54296875" style="15" customWidth="1"/>
    <col min="15367" max="15618" width="8.54296875" style="15"/>
    <col min="15619" max="15619" width="58.54296875" style="15" customWidth="1"/>
    <col min="15620" max="15620" width="58.453125" style="15" customWidth="1"/>
    <col min="15621" max="15621" width="8.54296875" style="15"/>
    <col min="15622" max="15622" width="13.54296875" style="15" customWidth="1"/>
    <col min="15623" max="15874" width="8.54296875" style="15"/>
    <col min="15875" max="15875" width="58.54296875" style="15" customWidth="1"/>
    <col min="15876" max="15876" width="58.453125" style="15" customWidth="1"/>
    <col min="15877" max="15877" width="8.54296875" style="15"/>
    <col min="15878" max="15878" width="13.54296875" style="15" customWidth="1"/>
    <col min="15879" max="16130" width="8.54296875" style="15"/>
    <col min="16131" max="16131" width="58.54296875" style="15" customWidth="1"/>
    <col min="16132" max="16132" width="58.453125" style="15" customWidth="1"/>
    <col min="16133" max="16133" width="8.54296875" style="15"/>
    <col min="16134" max="16134" width="13.54296875" style="15" customWidth="1"/>
    <col min="16135" max="16384" width="8.54296875" style="15"/>
  </cols>
  <sheetData>
    <row r="1" spans="1:9" x14ac:dyDescent="0.35">
      <c r="A1" s="63" t="s">
        <v>1003</v>
      </c>
      <c r="B1" s="63" t="s">
        <v>1004</v>
      </c>
      <c r="C1" s="545"/>
      <c r="D1" s="545"/>
      <c r="E1" s="545"/>
    </row>
    <row r="2" spans="1:9" ht="26" x14ac:dyDescent="0.35">
      <c r="A2" s="63" t="s">
        <v>1590</v>
      </c>
      <c r="B2" s="63" t="s">
        <v>1591</v>
      </c>
      <c r="C2" s="546"/>
      <c r="D2" s="546"/>
      <c r="E2" s="546"/>
    </row>
    <row r="3" spans="1:9" x14ac:dyDescent="0.35">
      <c r="A3" s="70"/>
      <c r="B3" s="70"/>
    </row>
    <row r="4" spans="1:9" ht="20" x14ac:dyDescent="0.35">
      <c r="A4" s="547" t="s">
        <v>979</v>
      </c>
      <c r="B4" s="547" t="s">
        <v>179</v>
      </c>
    </row>
    <row r="5" spans="1:9" s="54" customFormat="1" ht="15.5" x14ac:dyDescent="0.35">
      <c r="A5" s="17" t="s">
        <v>980</v>
      </c>
      <c r="B5" s="17"/>
      <c r="F5" s="35"/>
      <c r="G5" s="35"/>
    </row>
    <row r="6" spans="1:9" x14ac:dyDescent="0.35">
      <c r="A6" s="822" t="s">
        <v>981</v>
      </c>
      <c r="B6" s="822"/>
    </row>
    <row r="7" spans="1:9" s="90" customFormat="1" ht="47" thickBot="1" x14ac:dyDescent="0.4">
      <c r="A7" s="823" t="s">
        <v>982</v>
      </c>
      <c r="B7" s="823" t="s">
        <v>983</v>
      </c>
    </row>
    <row r="8" spans="1:9" s="56" customFormat="1" ht="14" thickTop="1" thickBot="1" x14ac:dyDescent="0.4">
      <c r="A8" s="1567" t="s">
        <v>247</v>
      </c>
      <c r="B8" s="1567" t="s">
        <v>248</v>
      </c>
      <c r="C8" s="1569" t="s">
        <v>160</v>
      </c>
      <c r="D8" s="1529" t="s">
        <v>984</v>
      </c>
      <c r="E8" s="1529" t="s">
        <v>1804</v>
      </c>
      <c r="F8" s="1553" t="s">
        <v>1607</v>
      </c>
      <c r="G8" s="1578"/>
      <c r="H8" s="1571" t="s">
        <v>1554</v>
      </c>
      <c r="I8" s="1572"/>
    </row>
    <row r="9" spans="1:9" s="56" customFormat="1" ht="23.5" thickBot="1" x14ac:dyDescent="0.4">
      <c r="A9" s="1568"/>
      <c r="B9" s="1568"/>
      <c r="C9" s="1570"/>
      <c r="D9" s="1530"/>
      <c r="E9" s="1530"/>
      <c r="F9" s="824" t="s">
        <v>181</v>
      </c>
      <c r="G9" s="824" t="s">
        <v>35</v>
      </c>
      <c r="H9" s="825" t="s">
        <v>181</v>
      </c>
      <c r="I9" s="826" t="s">
        <v>35</v>
      </c>
    </row>
    <row r="10" spans="1:9" s="56" customFormat="1" ht="11" thickBot="1" x14ac:dyDescent="0.4">
      <c r="A10" s="91" t="s">
        <v>249</v>
      </c>
      <c r="B10" s="91" t="s">
        <v>250</v>
      </c>
      <c r="C10" s="92"/>
      <c r="D10" s="92"/>
      <c r="E10" s="92"/>
      <c r="F10" s="236"/>
      <c r="G10" s="236"/>
      <c r="H10" s="827"/>
      <c r="I10" s="92"/>
    </row>
    <row r="11" spans="1:9" s="56" customFormat="1" ht="10.5" x14ac:dyDescent="0.35">
      <c r="A11" s="1541" t="s">
        <v>1634</v>
      </c>
      <c r="B11" s="1541" t="s">
        <v>1633</v>
      </c>
      <c r="C11" s="95" t="s">
        <v>161</v>
      </c>
      <c r="D11" s="828" t="s">
        <v>164</v>
      </c>
      <c r="E11" s="828" t="s">
        <v>72</v>
      </c>
      <c r="F11" s="1579">
        <v>1</v>
      </c>
      <c r="G11" s="1557">
        <v>641450</v>
      </c>
      <c r="H11" s="1582">
        <v>1</v>
      </c>
      <c r="I11" s="1542">
        <v>641450</v>
      </c>
    </row>
    <row r="12" spans="1:9" s="56" customFormat="1" ht="11" thickBot="1" x14ac:dyDescent="0.4">
      <c r="A12" s="1540"/>
      <c r="B12" s="1540"/>
      <c r="C12" s="74" t="s">
        <v>162</v>
      </c>
      <c r="D12" s="829" t="s">
        <v>165</v>
      </c>
      <c r="E12" s="829" t="s">
        <v>104</v>
      </c>
      <c r="F12" s="1586"/>
      <c r="G12" s="1585"/>
      <c r="H12" s="1594"/>
      <c r="I12" s="1543"/>
    </row>
    <row r="13" spans="1:9" s="56" customFormat="1" ht="20" x14ac:dyDescent="0.35">
      <c r="A13" s="1541" t="s">
        <v>1617</v>
      </c>
      <c r="B13" s="1541" t="s">
        <v>1616</v>
      </c>
      <c r="C13" s="95" t="s">
        <v>161</v>
      </c>
      <c r="D13" s="828" t="s">
        <v>166</v>
      </c>
      <c r="E13" s="828" t="s">
        <v>155</v>
      </c>
      <c r="F13" s="1579">
        <v>1</v>
      </c>
      <c r="G13" s="1592">
        <v>40</v>
      </c>
      <c r="H13" s="1582">
        <v>1</v>
      </c>
      <c r="I13" s="1595">
        <v>40</v>
      </c>
    </row>
    <row r="14" spans="1:9" s="56" customFormat="1" ht="20.5" thickBot="1" x14ac:dyDescent="0.4">
      <c r="A14" s="1540"/>
      <c r="B14" s="1540"/>
      <c r="C14" s="74" t="s">
        <v>162</v>
      </c>
      <c r="D14" s="829" t="s">
        <v>985</v>
      </c>
      <c r="E14" s="829" t="s">
        <v>156</v>
      </c>
      <c r="F14" s="1586"/>
      <c r="G14" s="1593"/>
      <c r="H14" s="1594"/>
      <c r="I14" s="1596"/>
    </row>
    <row r="15" spans="1:9" s="56" customFormat="1" ht="20" x14ac:dyDescent="0.35">
      <c r="A15" s="1539" t="s">
        <v>1645</v>
      </c>
      <c r="B15" s="1541" t="s">
        <v>1645</v>
      </c>
      <c r="C15" s="95" t="s">
        <v>168</v>
      </c>
      <c r="D15" s="828" t="s">
        <v>244</v>
      </c>
      <c r="E15" s="828" t="s">
        <v>155</v>
      </c>
      <c r="F15" s="1579">
        <v>1</v>
      </c>
      <c r="G15" s="1592">
        <v>35</v>
      </c>
      <c r="H15" s="1582">
        <v>1</v>
      </c>
      <c r="I15" s="1595">
        <v>35</v>
      </c>
    </row>
    <row r="16" spans="1:9" s="56" customFormat="1" ht="11" thickBot="1" x14ac:dyDescent="0.4">
      <c r="A16" s="1591"/>
      <c r="B16" s="1540"/>
      <c r="C16" s="74" t="s">
        <v>169</v>
      </c>
      <c r="D16" s="829" t="s">
        <v>986</v>
      </c>
      <c r="E16" s="829" t="s">
        <v>156</v>
      </c>
      <c r="F16" s="1586"/>
      <c r="G16" s="1593"/>
      <c r="H16" s="1594"/>
      <c r="I16" s="1596"/>
    </row>
    <row r="17" spans="1:9" s="56" customFormat="1" ht="10.5" x14ac:dyDescent="0.35">
      <c r="A17" s="1539" t="s">
        <v>1574</v>
      </c>
      <c r="B17" s="1541" t="s">
        <v>1574</v>
      </c>
      <c r="C17" s="95" t="s">
        <v>171</v>
      </c>
      <c r="D17" s="828" t="s">
        <v>987</v>
      </c>
      <c r="E17" s="828" t="s">
        <v>155</v>
      </c>
      <c r="F17" s="1579">
        <v>1</v>
      </c>
      <c r="G17" s="1587">
        <v>25000</v>
      </c>
      <c r="H17" s="1582">
        <v>1</v>
      </c>
      <c r="I17" s="1542">
        <v>25000</v>
      </c>
    </row>
    <row r="18" spans="1:9" s="56" customFormat="1" ht="11" thickBot="1" x14ac:dyDescent="0.4">
      <c r="A18" s="1591"/>
      <c r="B18" s="1540"/>
      <c r="C18" s="74" t="s">
        <v>172</v>
      </c>
      <c r="D18" s="829" t="s">
        <v>988</v>
      </c>
      <c r="E18" s="829" t="s">
        <v>156</v>
      </c>
      <c r="F18" s="1586"/>
      <c r="G18" s="1588"/>
      <c r="H18" s="1594"/>
      <c r="I18" s="1546"/>
    </row>
    <row r="19" spans="1:9" s="56" customFormat="1" ht="20" x14ac:dyDescent="0.35">
      <c r="A19" s="1541" t="s">
        <v>1618</v>
      </c>
      <c r="B19" s="1541" t="s">
        <v>1575</v>
      </c>
      <c r="C19" s="95" t="s">
        <v>161</v>
      </c>
      <c r="D19" s="828" t="s">
        <v>1166</v>
      </c>
      <c r="E19" s="828" t="s">
        <v>155</v>
      </c>
      <c r="F19" s="1579">
        <v>0.8</v>
      </c>
      <c r="G19" s="1587">
        <v>1600</v>
      </c>
      <c r="H19" s="1597">
        <v>0.8</v>
      </c>
      <c r="I19" s="1542">
        <v>1600</v>
      </c>
    </row>
    <row r="20" spans="1:9" s="56" customFormat="1" ht="20.5" thickBot="1" x14ac:dyDescent="0.4">
      <c r="A20" s="1540"/>
      <c r="B20" s="1540"/>
      <c r="C20" s="74" t="s">
        <v>162</v>
      </c>
      <c r="D20" s="829" t="s">
        <v>1175</v>
      </c>
      <c r="E20" s="829" t="s">
        <v>156</v>
      </c>
      <c r="F20" s="1586"/>
      <c r="G20" s="1588"/>
      <c r="H20" s="1598"/>
      <c r="I20" s="1546"/>
    </row>
    <row r="21" spans="1:9" s="56" customFormat="1" ht="20" x14ac:dyDescent="0.35">
      <c r="A21" s="1541" t="s">
        <v>1619</v>
      </c>
      <c r="B21" s="1541" t="s">
        <v>1576</v>
      </c>
      <c r="C21" s="95" t="s">
        <v>161</v>
      </c>
      <c r="D21" s="828" t="s">
        <v>245</v>
      </c>
      <c r="E21" s="828" t="s">
        <v>155</v>
      </c>
      <c r="F21" s="1579">
        <v>0.51</v>
      </c>
      <c r="G21" s="1557">
        <v>3556</v>
      </c>
      <c r="H21" s="1582">
        <v>0.51</v>
      </c>
      <c r="I21" s="1542">
        <v>3556</v>
      </c>
    </row>
    <row r="22" spans="1:9" s="56" customFormat="1" ht="20.5" thickBot="1" x14ac:dyDescent="0.4">
      <c r="A22" s="1544"/>
      <c r="B22" s="1544"/>
      <c r="C22" s="73" t="s">
        <v>162</v>
      </c>
      <c r="D22" s="89" t="s">
        <v>246</v>
      </c>
      <c r="E22" s="89" t="s">
        <v>156</v>
      </c>
      <c r="F22" s="1580"/>
      <c r="G22" s="1581"/>
      <c r="H22" s="1583"/>
      <c r="I22" s="1546"/>
    </row>
    <row r="23" spans="1:9" s="56" customFormat="1" ht="20" x14ac:dyDescent="0.35">
      <c r="A23" s="1541" t="s">
        <v>1627</v>
      </c>
      <c r="B23" s="1541" t="s">
        <v>1620</v>
      </c>
      <c r="C23" s="95" t="s">
        <v>161</v>
      </c>
      <c r="D23" s="828" t="s">
        <v>1615</v>
      </c>
      <c r="E23" s="828" t="s">
        <v>155</v>
      </c>
      <c r="F23" s="1579">
        <v>1</v>
      </c>
      <c r="G23" s="1587">
        <v>141</v>
      </c>
      <c r="H23" s="1589" t="s">
        <v>216</v>
      </c>
      <c r="I23" s="1542" t="s">
        <v>216</v>
      </c>
    </row>
    <row r="24" spans="1:9" s="56" customFormat="1" ht="20.5" thickBot="1" x14ac:dyDescent="0.4">
      <c r="A24" s="1540"/>
      <c r="B24" s="1540"/>
      <c r="C24" s="74" t="s">
        <v>162</v>
      </c>
      <c r="D24" s="829" t="s">
        <v>1614</v>
      </c>
      <c r="E24" s="829" t="s">
        <v>156</v>
      </c>
      <c r="F24" s="1586"/>
      <c r="G24" s="1588"/>
      <c r="H24" s="1590"/>
      <c r="I24" s="1546"/>
    </row>
    <row r="25" spans="1:9" s="56" customFormat="1" ht="20" x14ac:dyDescent="0.35">
      <c r="A25" s="1541" t="s">
        <v>1628</v>
      </c>
      <c r="B25" s="1541" t="s">
        <v>1621</v>
      </c>
      <c r="C25" s="95" t="s">
        <v>161</v>
      </c>
      <c r="D25" s="828" t="s">
        <v>1615</v>
      </c>
      <c r="E25" s="828" t="s">
        <v>155</v>
      </c>
      <c r="F25" s="1579">
        <v>1</v>
      </c>
      <c r="G25" s="1587">
        <v>282</v>
      </c>
      <c r="H25" s="1589" t="s">
        <v>216</v>
      </c>
      <c r="I25" s="1542" t="s">
        <v>216</v>
      </c>
    </row>
    <row r="26" spans="1:9" s="56" customFormat="1" ht="20.5" thickBot="1" x14ac:dyDescent="0.4">
      <c r="A26" s="1540"/>
      <c r="B26" s="1540"/>
      <c r="C26" s="74" t="s">
        <v>162</v>
      </c>
      <c r="D26" s="829" t="s">
        <v>1614</v>
      </c>
      <c r="E26" s="829" t="s">
        <v>156</v>
      </c>
      <c r="F26" s="1586"/>
      <c r="G26" s="1588"/>
      <c r="H26" s="1590"/>
      <c r="I26" s="1546"/>
    </row>
    <row r="27" spans="1:9" s="56" customFormat="1" ht="20" x14ac:dyDescent="0.35">
      <c r="A27" s="1541" t="s">
        <v>1629</v>
      </c>
      <c r="B27" s="1541" t="s">
        <v>1622</v>
      </c>
      <c r="C27" s="95" t="s">
        <v>161</v>
      </c>
      <c r="D27" s="828" t="s">
        <v>1615</v>
      </c>
      <c r="E27" s="828" t="s">
        <v>155</v>
      </c>
      <c r="F27" s="1579">
        <v>1</v>
      </c>
      <c r="G27" s="1587">
        <v>16</v>
      </c>
      <c r="H27" s="1589" t="s">
        <v>216</v>
      </c>
      <c r="I27" s="1542" t="s">
        <v>216</v>
      </c>
    </row>
    <row r="28" spans="1:9" s="56" customFormat="1" ht="20.5" thickBot="1" x14ac:dyDescent="0.4">
      <c r="A28" s="1540"/>
      <c r="B28" s="1540"/>
      <c r="C28" s="74" t="s">
        <v>162</v>
      </c>
      <c r="D28" s="829" t="s">
        <v>1614</v>
      </c>
      <c r="E28" s="829" t="s">
        <v>156</v>
      </c>
      <c r="F28" s="1586"/>
      <c r="G28" s="1588"/>
      <c r="H28" s="1590"/>
      <c r="I28" s="1546"/>
    </row>
    <row r="29" spans="1:9" s="56" customFormat="1" ht="20" x14ac:dyDescent="0.35">
      <c r="A29" s="1541" t="s">
        <v>1630</v>
      </c>
      <c r="B29" s="1541" t="s">
        <v>1623</v>
      </c>
      <c r="C29" s="95" t="s">
        <v>161</v>
      </c>
      <c r="D29" s="828" t="s">
        <v>1615</v>
      </c>
      <c r="E29" s="828" t="s">
        <v>155</v>
      </c>
      <c r="F29" s="1579">
        <v>1</v>
      </c>
      <c r="G29" s="1587">
        <v>136</v>
      </c>
      <c r="H29" s="1589" t="s">
        <v>216</v>
      </c>
      <c r="I29" s="1542" t="s">
        <v>216</v>
      </c>
    </row>
    <row r="30" spans="1:9" s="56" customFormat="1" ht="20.5" thickBot="1" x14ac:dyDescent="0.4">
      <c r="A30" s="1540"/>
      <c r="B30" s="1540"/>
      <c r="C30" s="74" t="s">
        <v>162</v>
      </c>
      <c r="D30" s="829" t="s">
        <v>1614</v>
      </c>
      <c r="E30" s="829" t="s">
        <v>156</v>
      </c>
      <c r="F30" s="1586"/>
      <c r="G30" s="1588"/>
      <c r="H30" s="1590"/>
      <c r="I30" s="1546"/>
    </row>
    <row r="31" spans="1:9" s="56" customFormat="1" ht="20" x14ac:dyDescent="0.35">
      <c r="A31" s="1541" t="s">
        <v>1631</v>
      </c>
      <c r="B31" s="1541" t="s">
        <v>1624</v>
      </c>
      <c r="C31" s="95" t="s">
        <v>161</v>
      </c>
      <c r="D31" s="828" t="s">
        <v>1615</v>
      </c>
      <c r="E31" s="828" t="s">
        <v>155</v>
      </c>
      <c r="F31" s="1579">
        <v>1</v>
      </c>
      <c r="G31" s="1587">
        <v>36</v>
      </c>
      <c r="H31" s="1589" t="s">
        <v>216</v>
      </c>
      <c r="I31" s="1542" t="s">
        <v>216</v>
      </c>
    </row>
    <row r="32" spans="1:9" s="56" customFormat="1" ht="20.5" thickBot="1" x14ac:dyDescent="0.4">
      <c r="A32" s="1540"/>
      <c r="B32" s="1540"/>
      <c r="C32" s="74" t="s">
        <v>162</v>
      </c>
      <c r="D32" s="829" t="s">
        <v>1614</v>
      </c>
      <c r="E32" s="829" t="s">
        <v>156</v>
      </c>
      <c r="F32" s="1586"/>
      <c r="G32" s="1588"/>
      <c r="H32" s="1590"/>
      <c r="I32" s="1546"/>
    </row>
    <row r="33" spans="1:10" s="56" customFormat="1" ht="20" x14ac:dyDescent="0.35">
      <c r="A33" s="1541" t="s">
        <v>1632</v>
      </c>
      <c r="B33" s="1541" t="s">
        <v>1625</v>
      </c>
      <c r="C33" s="95" t="s">
        <v>161</v>
      </c>
      <c r="D33" s="828" t="s">
        <v>1615</v>
      </c>
      <c r="E33" s="828" t="s">
        <v>155</v>
      </c>
      <c r="F33" s="1579">
        <v>1</v>
      </c>
      <c r="G33" s="1587">
        <v>110</v>
      </c>
      <c r="H33" s="1589" t="s">
        <v>216</v>
      </c>
      <c r="I33" s="1542" t="s">
        <v>216</v>
      </c>
    </row>
    <row r="34" spans="1:10" s="56" customFormat="1" ht="20.5" thickBot="1" x14ac:dyDescent="0.4">
      <c r="A34" s="1540"/>
      <c r="B34" s="1540"/>
      <c r="C34" s="74" t="s">
        <v>162</v>
      </c>
      <c r="D34" s="829" t="s">
        <v>1614</v>
      </c>
      <c r="E34" s="829" t="s">
        <v>156</v>
      </c>
      <c r="F34" s="1586"/>
      <c r="G34" s="1588"/>
      <c r="H34" s="1590"/>
      <c r="I34" s="1546"/>
    </row>
    <row r="35" spans="1:10" s="56" customFormat="1" ht="20" x14ac:dyDescent="0.35">
      <c r="A35" s="1541" t="s">
        <v>1626</v>
      </c>
      <c r="B35" s="1541" t="s">
        <v>1613</v>
      </c>
      <c r="C35" s="95" t="s">
        <v>161</v>
      </c>
      <c r="D35" s="828" t="s">
        <v>1615</v>
      </c>
      <c r="E35" s="828" t="s">
        <v>155</v>
      </c>
      <c r="F35" s="1579">
        <v>1</v>
      </c>
      <c r="G35" s="1587">
        <v>67</v>
      </c>
      <c r="H35" s="1589" t="s">
        <v>216</v>
      </c>
      <c r="I35" s="1542" t="s">
        <v>216</v>
      </c>
    </row>
    <row r="36" spans="1:10" s="56" customFormat="1" ht="20.5" thickBot="1" x14ac:dyDescent="0.4">
      <c r="A36" s="1540"/>
      <c r="B36" s="1540"/>
      <c r="C36" s="74" t="s">
        <v>162</v>
      </c>
      <c r="D36" s="829" t="s">
        <v>1614</v>
      </c>
      <c r="E36" s="829" t="s">
        <v>156</v>
      </c>
      <c r="F36" s="1586"/>
      <c r="G36" s="1588"/>
      <c r="H36" s="1590"/>
      <c r="I36" s="1546"/>
    </row>
    <row r="37" spans="1:10" s="69" customFormat="1" ht="13" x14ac:dyDescent="0.25">
      <c r="A37" s="229" t="s">
        <v>989</v>
      </c>
      <c r="B37" s="229" t="s">
        <v>990</v>
      </c>
      <c r="C37" s="230"/>
      <c r="D37" s="231"/>
      <c r="E37" s="231"/>
      <c r="F37" s="232"/>
      <c r="G37" s="233">
        <v>672469</v>
      </c>
      <c r="H37" s="234"/>
      <c r="I37" s="235">
        <v>671681</v>
      </c>
      <c r="J37" s="56"/>
    </row>
    <row r="38" spans="1:10" s="56" customFormat="1" ht="10.5" x14ac:dyDescent="0.35">
      <c r="A38" s="355"/>
      <c r="B38" s="355"/>
      <c r="C38" s="73"/>
      <c r="D38" s="89"/>
      <c r="E38" s="89"/>
      <c r="F38" s="111"/>
      <c r="G38" s="111"/>
      <c r="H38" s="830"/>
      <c r="I38" s="354"/>
    </row>
    <row r="39" spans="1:10" s="56" customFormat="1" ht="10.5" x14ac:dyDescent="0.35">
      <c r="A39" s="91" t="s">
        <v>173</v>
      </c>
      <c r="B39" s="91" t="s">
        <v>174</v>
      </c>
      <c r="C39" s="73"/>
      <c r="D39" s="89"/>
      <c r="E39" s="89"/>
      <c r="F39" s="111"/>
      <c r="G39" s="111"/>
      <c r="H39" s="830"/>
      <c r="I39" s="354"/>
    </row>
    <row r="40" spans="1:10" s="56" customFormat="1" ht="10.5" x14ac:dyDescent="0.35">
      <c r="A40" s="1544" t="s">
        <v>722</v>
      </c>
      <c r="B40" s="1544" t="s">
        <v>175</v>
      </c>
      <c r="C40" s="73" t="s">
        <v>161</v>
      </c>
      <c r="D40" s="89" t="s">
        <v>176</v>
      </c>
      <c r="E40" s="89"/>
      <c r="F40" s="1584">
        <v>0.46300000000000002</v>
      </c>
      <c r="G40" s="1581">
        <v>36</v>
      </c>
      <c r="H40" s="1547">
        <v>0.46300000000000002</v>
      </c>
      <c r="I40" s="1546">
        <v>36</v>
      </c>
    </row>
    <row r="41" spans="1:10" s="56" customFormat="1" ht="11" thickBot="1" x14ac:dyDescent="0.4">
      <c r="A41" s="1544"/>
      <c r="B41" s="1544"/>
      <c r="C41" s="96" t="s">
        <v>162</v>
      </c>
      <c r="D41" s="831" t="s">
        <v>177</v>
      </c>
      <c r="E41" s="89"/>
      <c r="F41" s="1584"/>
      <c r="G41" s="1585"/>
      <c r="H41" s="1547"/>
      <c r="I41" s="1543"/>
    </row>
    <row r="42" spans="1:10" s="56" customFormat="1" ht="20" x14ac:dyDescent="0.35">
      <c r="A42" s="1541" t="s">
        <v>723</v>
      </c>
      <c r="B42" s="1541" t="s">
        <v>178</v>
      </c>
      <c r="C42" s="97" t="s">
        <v>161</v>
      </c>
      <c r="D42" s="832" t="s">
        <v>245</v>
      </c>
      <c r="E42" s="832"/>
      <c r="F42" s="1555" t="s">
        <v>991</v>
      </c>
      <c r="G42" s="1557">
        <v>3</v>
      </c>
      <c r="H42" s="1559" t="s">
        <v>991</v>
      </c>
      <c r="I42" s="1542">
        <v>3</v>
      </c>
    </row>
    <row r="43" spans="1:10" s="56" customFormat="1" ht="20.5" thickBot="1" x14ac:dyDescent="0.4">
      <c r="A43" s="1554"/>
      <c r="B43" s="1554"/>
      <c r="C43" s="179" t="s">
        <v>162</v>
      </c>
      <c r="D43" s="180" t="s">
        <v>246</v>
      </c>
      <c r="E43" s="1453"/>
      <c r="F43" s="1556"/>
      <c r="G43" s="1558"/>
      <c r="H43" s="1560"/>
      <c r="I43" s="1577"/>
    </row>
    <row r="44" spans="1:10" s="69" customFormat="1" ht="13.5" thickBot="1" x14ac:dyDescent="0.3">
      <c r="A44" s="237" t="s">
        <v>22</v>
      </c>
      <c r="B44" s="237" t="s">
        <v>62</v>
      </c>
      <c r="C44" s="238"/>
      <c r="D44" s="239"/>
      <c r="E44" s="239"/>
      <c r="F44" s="240"/>
      <c r="G44" s="241">
        <v>39</v>
      </c>
      <c r="H44" s="242"/>
      <c r="I44" s="243">
        <v>39</v>
      </c>
      <c r="J44" s="56"/>
    </row>
    <row r="45" spans="1:10" s="56" customFormat="1" ht="10.5" x14ac:dyDescent="0.35">
      <c r="A45" s="317"/>
      <c r="B45" s="317"/>
      <c r="C45" s="73"/>
      <c r="D45" s="89"/>
      <c r="E45" s="89"/>
      <c r="F45" s="89"/>
      <c r="G45" s="89"/>
      <c r="H45" s="89"/>
      <c r="I45" s="89"/>
    </row>
    <row r="46" spans="1:10" s="69" customFormat="1" ht="13" x14ac:dyDescent="0.35">
      <c r="A46" s="833" t="s">
        <v>992</v>
      </c>
      <c r="B46" s="833" t="s">
        <v>993</v>
      </c>
      <c r="C46" s="833"/>
      <c r="D46" s="834"/>
      <c r="E46" s="834"/>
      <c r="F46" s="834"/>
      <c r="G46" s="834">
        <v>672508</v>
      </c>
      <c r="H46" s="835"/>
      <c r="I46" s="834">
        <v>671720</v>
      </c>
      <c r="J46" s="56"/>
    </row>
    <row r="47" spans="1:10" s="90" customFormat="1" ht="15.5" x14ac:dyDescent="0.35">
      <c r="A47" s="823"/>
      <c r="B47" s="823"/>
      <c r="G47" s="685"/>
      <c r="H47" s="685"/>
      <c r="I47" s="685"/>
    </row>
    <row r="48" spans="1:10" s="90" customFormat="1" ht="16" thickBot="1" x14ac:dyDescent="0.4">
      <c r="A48" s="823" t="s">
        <v>1405</v>
      </c>
      <c r="B48" s="823" t="s">
        <v>1406</v>
      </c>
      <c r="G48" s="685"/>
      <c r="H48" s="685"/>
      <c r="I48" s="685"/>
    </row>
    <row r="49" spans="1:9" s="90" customFormat="1" ht="14" thickTop="1" thickBot="1" x14ac:dyDescent="0.4">
      <c r="A49" s="1567" t="s">
        <v>247</v>
      </c>
      <c r="B49" s="1567" t="s">
        <v>248</v>
      </c>
      <c r="C49" s="1569" t="s">
        <v>160</v>
      </c>
      <c r="D49" s="1529" t="s">
        <v>984</v>
      </c>
      <c r="E49" s="1529" t="s">
        <v>1804</v>
      </c>
      <c r="F49" s="1553" t="s">
        <v>1607</v>
      </c>
      <c r="G49" s="1578"/>
      <c r="H49" s="1571" t="s">
        <v>1554</v>
      </c>
      <c r="I49" s="1572"/>
    </row>
    <row r="50" spans="1:9" s="90" customFormat="1" ht="13.5" thickBot="1" x14ac:dyDescent="0.4">
      <c r="A50" s="1568"/>
      <c r="B50" s="1568"/>
      <c r="C50" s="1570"/>
      <c r="D50" s="1530"/>
      <c r="E50" s="1530"/>
      <c r="F50" s="1573" t="s">
        <v>181</v>
      </c>
      <c r="G50" s="1574"/>
      <c r="H50" s="1575" t="s">
        <v>181</v>
      </c>
      <c r="I50" s="1576"/>
    </row>
    <row r="51" spans="1:9" s="90" customFormat="1" ht="13.5" thickBot="1" x14ac:dyDescent="0.4">
      <c r="A51" s="91" t="s">
        <v>1407</v>
      </c>
      <c r="B51" s="91" t="s">
        <v>1408</v>
      </c>
      <c r="C51" s="92"/>
      <c r="D51" s="92"/>
      <c r="E51" s="92"/>
      <c r="F51" s="236"/>
      <c r="G51" s="236"/>
      <c r="H51" s="827"/>
      <c r="I51" s="92"/>
    </row>
    <row r="52" spans="1:9" s="90" customFormat="1" ht="13" x14ac:dyDescent="0.35">
      <c r="A52" s="1541" t="s">
        <v>1646</v>
      </c>
      <c r="B52" s="1541" t="s">
        <v>1577</v>
      </c>
      <c r="C52" s="95" t="s">
        <v>161</v>
      </c>
      <c r="D52" s="828" t="s">
        <v>987</v>
      </c>
      <c r="E52" s="828" t="s">
        <v>155</v>
      </c>
      <c r="F52" s="1535">
        <v>1</v>
      </c>
      <c r="G52" s="1536"/>
      <c r="H52" s="1531">
        <v>1</v>
      </c>
      <c r="I52" s="1532"/>
    </row>
    <row r="53" spans="1:9" s="90" customFormat="1" ht="13.5" thickBot="1" x14ac:dyDescent="0.4">
      <c r="A53" s="1540"/>
      <c r="B53" s="1540"/>
      <c r="C53" s="74" t="s">
        <v>162</v>
      </c>
      <c r="D53" s="829" t="s">
        <v>988</v>
      </c>
      <c r="E53" s="829" t="s">
        <v>156</v>
      </c>
      <c r="F53" s="1537"/>
      <c r="G53" s="1538"/>
      <c r="H53" s="1533"/>
      <c r="I53" s="1534"/>
    </row>
    <row r="54" spans="1:9" s="90" customFormat="1" ht="13" x14ac:dyDescent="0.35">
      <c r="A54" s="1539" t="s">
        <v>1578</v>
      </c>
      <c r="B54" s="1541" t="s">
        <v>1578</v>
      </c>
      <c r="C54" s="95" t="s">
        <v>168</v>
      </c>
      <c r="D54" s="828" t="s">
        <v>1409</v>
      </c>
      <c r="E54" s="828" t="s">
        <v>155</v>
      </c>
      <c r="F54" s="1535">
        <v>1</v>
      </c>
      <c r="G54" s="1536"/>
      <c r="H54" s="1531">
        <v>1</v>
      </c>
      <c r="I54" s="1532"/>
    </row>
    <row r="55" spans="1:9" s="90" customFormat="1" ht="13.5" thickBot="1" x14ac:dyDescent="0.4">
      <c r="A55" s="1540"/>
      <c r="B55" s="1540"/>
      <c r="C55" s="74" t="s">
        <v>169</v>
      </c>
      <c r="D55" s="829" t="s">
        <v>1410</v>
      </c>
      <c r="E55" s="829" t="s">
        <v>156</v>
      </c>
      <c r="F55" s="1537"/>
      <c r="G55" s="1538"/>
      <c r="H55" s="1533"/>
      <c r="I55" s="1534"/>
    </row>
    <row r="56" spans="1:9" s="90" customFormat="1" ht="20" x14ac:dyDescent="0.35">
      <c r="A56" s="1539" t="s">
        <v>1579</v>
      </c>
      <c r="B56" s="1541" t="s">
        <v>1579</v>
      </c>
      <c r="C56" s="95" t="s">
        <v>168</v>
      </c>
      <c r="D56" s="828" t="s">
        <v>1615</v>
      </c>
      <c r="E56" s="828" t="s">
        <v>155</v>
      </c>
      <c r="F56" s="1535">
        <v>1</v>
      </c>
      <c r="G56" s="1536"/>
      <c r="H56" s="1531">
        <v>1</v>
      </c>
      <c r="I56" s="1532"/>
    </row>
    <row r="57" spans="1:9" s="90" customFormat="1" ht="20.5" thickBot="1" x14ac:dyDescent="0.4">
      <c r="A57" s="1540"/>
      <c r="B57" s="1540"/>
      <c r="C57" s="74" t="s">
        <v>169</v>
      </c>
      <c r="D57" s="829" t="s">
        <v>1614</v>
      </c>
      <c r="E57" s="829" t="s">
        <v>156</v>
      </c>
      <c r="F57" s="1537"/>
      <c r="G57" s="1538"/>
      <c r="H57" s="1533"/>
      <c r="I57" s="1534"/>
    </row>
    <row r="58" spans="1:9" s="90" customFormat="1" ht="13.5" thickBot="1" x14ac:dyDescent="0.4">
      <c r="A58" s="91" t="s">
        <v>1411</v>
      </c>
      <c r="B58" s="91" t="s">
        <v>1412</v>
      </c>
      <c r="C58" s="92"/>
      <c r="D58" s="92"/>
      <c r="E58" s="92"/>
      <c r="F58" s="236"/>
      <c r="G58" s="236"/>
      <c r="H58" s="827"/>
      <c r="I58" s="92"/>
    </row>
    <row r="59" spans="1:9" s="90" customFormat="1" ht="20" x14ac:dyDescent="0.35">
      <c r="A59" s="1539" t="s">
        <v>1580</v>
      </c>
      <c r="B59" s="1541" t="s">
        <v>1580</v>
      </c>
      <c r="C59" s="95" t="s">
        <v>171</v>
      </c>
      <c r="D59" s="828" t="s">
        <v>1615</v>
      </c>
      <c r="E59" s="828" t="s">
        <v>155</v>
      </c>
      <c r="F59" s="1535">
        <v>1</v>
      </c>
      <c r="G59" s="1536"/>
      <c r="H59" s="1531">
        <v>1</v>
      </c>
      <c r="I59" s="1532"/>
    </row>
    <row r="60" spans="1:9" s="90" customFormat="1" ht="20.5" thickBot="1" x14ac:dyDescent="0.4">
      <c r="A60" s="1540"/>
      <c r="B60" s="1540"/>
      <c r="C60" s="74" t="s">
        <v>172</v>
      </c>
      <c r="D60" s="829" t="s">
        <v>1614</v>
      </c>
      <c r="E60" s="829" t="s">
        <v>156</v>
      </c>
      <c r="F60" s="1537"/>
      <c r="G60" s="1538"/>
      <c r="H60" s="1533"/>
      <c r="I60" s="1534"/>
    </row>
    <row r="61" spans="1:9" s="90" customFormat="1" ht="15.5" x14ac:dyDescent="0.35">
      <c r="A61" s="823"/>
      <c r="B61" s="823"/>
      <c r="G61" s="685"/>
      <c r="H61" s="685"/>
      <c r="I61" s="685"/>
    </row>
    <row r="62" spans="1:9" s="90" customFormat="1" ht="15.5" x14ac:dyDescent="0.35">
      <c r="A62" s="823"/>
      <c r="B62" s="823"/>
      <c r="G62" s="685"/>
      <c r="H62" s="685"/>
      <c r="I62" s="685"/>
    </row>
    <row r="63" spans="1:9" s="90" customFormat="1" ht="16" thickBot="1" x14ac:dyDescent="0.4">
      <c r="A63" s="823" t="s">
        <v>994</v>
      </c>
      <c r="B63" s="823" t="s">
        <v>995</v>
      </c>
    </row>
    <row r="64" spans="1:9" s="56" customFormat="1" ht="14" thickTop="1" thickBot="1" x14ac:dyDescent="0.4">
      <c r="A64" s="1561" t="s">
        <v>247</v>
      </c>
      <c r="B64" s="1561" t="s">
        <v>248</v>
      </c>
      <c r="C64" s="1563" t="s">
        <v>160</v>
      </c>
      <c r="D64" s="1565" t="s">
        <v>984</v>
      </c>
      <c r="E64" s="1429"/>
      <c r="F64" s="1553" t="s">
        <v>1607</v>
      </c>
      <c r="G64" s="1553"/>
      <c r="H64" s="1552" t="s">
        <v>1554</v>
      </c>
      <c r="I64" s="1553"/>
    </row>
    <row r="65" spans="1:10" s="56" customFormat="1" ht="23.5" thickBot="1" x14ac:dyDescent="0.4">
      <c r="A65" s="1562"/>
      <c r="B65" s="1562"/>
      <c r="C65" s="1564"/>
      <c r="D65" s="1566"/>
      <c r="E65" s="1430"/>
      <c r="F65" s="824" t="s">
        <v>181</v>
      </c>
      <c r="G65" s="824" t="s">
        <v>35</v>
      </c>
      <c r="H65" s="1348" t="s">
        <v>181</v>
      </c>
      <c r="I65" s="824" t="s">
        <v>35</v>
      </c>
    </row>
    <row r="66" spans="1:10" s="56" customFormat="1" ht="13" x14ac:dyDescent="0.35">
      <c r="A66" s="836"/>
      <c r="B66" s="836"/>
      <c r="C66" s="73"/>
      <c r="D66" s="89"/>
      <c r="E66" s="89"/>
      <c r="F66" s="352"/>
      <c r="G66" s="352"/>
      <c r="H66" s="837"/>
      <c r="I66" s="352"/>
    </row>
    <row r="67" spans="1:10" s="56" customFormat="1" ht="10.5" x14ac:dyDescent="0.35">
      <c r="A67" s="91" t="s">
        <v>996</v>
      </c>
      <c r="B67" s="91" t="s">
        <v>997</v>
      </c>
      <c r="C67" s="92"/>
      <c r="D67" s="92"/>
      <c r="E67" s="92"/>
      <c r="F67" s="92"/>
      <c r="G67" s="92"/>
      <c r="H67" s="827"/>
      <c r="I67" s="92"/>
    </row>
    <row r="68" spans="1:10" s="56" customFormat="1" ht="10.5" x14ac:dyDescent="0.35">
      <c r="A68" s="1544" t="s">
        <v>722</v>
      </c>
      <c r="B68" s="1544" t="s">
        <v>175</v>
      </c>
      <c r="C68" s="73" t="s">
        <v>161</v>
      </c>
      <c r="D68" s="89" t="s">
        <v>176</v>
      </c>
      <c r="E68" s="89"/>
      <c r="F68" s="1545">
        <v>0.48149999999999998</v>
      </c>
      <c r="G68" s="1546">
        <v>37</v>
      </c>
      <c r="H68" s="1547">
        <v>0.48149999999999998</v>
      </c>
      <c r="I68" s="1546">
        <v>37</v>
      </c>
    </row>
    <row r="69" spans="1:10" s="56" customFormat="1" ht="11" thickBot="1" x14ac:dyDescent="0.4">
      <c r="A69" s="1544"/>
      <c r="B69" s="1544"/>
      <c r="C69" s="96" t="s">
        <v>162</v>
      </c>
      <c r="D69" s="831" t="s">
        <v>177</v>
      </c>
      <c r="E69" s="89"/>
      <c r="F69" s="1545"/>
      <c r="G69" s="1543"/>
      <c r="H69" s="1547"/>
      <c r="I69" s="1543"/>
    </row>
    <row r="70" spans="1:10" s="56" customFormat="1" ht="20" x14ac:dyDescent="0.35">
      <c r="A70" s="1541" t="s">
        <v>723</v>
      </c>
      <c r="B70" s="1541" t="s">
        <v>178</v>
      </c>
      <c r="C70" s="97" t="s">
        <v>161</v>
      </c>
      <c r="D70" s="832" t="s">
        <v>245</v>
      </c>
      <c r="E70" s="832"/>
      <c r="F70" s="1548">
        <v>5.1E-5</v>
      </c>
      <c r="G70" s="1542">
        <v>3</v>
      </c>
      <c r="H70" s="1550">
        <v>5.1E-5</v>
      </c>
      <c r="I70" s="1542">
        <v>3</v>
      </c>
    </row>
    <row r="71" spans="1:10" s="56" customFormat="1" ht="20.5" thickBot="1" x14ac:dyDescent="0.4">
      <c r="A71" s="1540"/>
      <c r="B71" s="1540"/>
      <c r="C71" s="93" t="s">
        <v>162</v>
      </c>
      <c r="D71" s="94" t="s">
        <v>246</v>
      </c>
      <c r="E71" s="829"/>
      <c r="F71" s="1549"/>
      <c r="G71" s="1543"/>
      <c r="H71" s="1551"/>
      <c r="I71" s="1543"/>
    </row>
    <row r="72" spans="1:10" s="69" customFormat="1" ht="13" x14ac:dyDescent="0.35">
      <c r="A72" s="1400" t="s">
        <v>998</v>
      </c>
      <c r="B72" s="1400" t="s">
        <v>999</v>
      </c>
      <c r="C72" s="1400"/>
      <c r="D72" s="1401"/>
      <c r="E72" s="1401"/>
      <c r="F72" s="1401"/>
      <c r="G72" s="1401">
        <v>40</v>
      </c>
      <c r="H72" s="1402"/>
      <c r="I72" s="1401">
        <v>40</v>
      </c>
      <c r="J72" s="56"/>
    </row>
    <row r="73" spans="1:10" ht="138" x14ac:dyDescent="0.35">
      <c r="A73" s="440" t="s">
        <v>1805</v>
      </c>
      <c r="B73" s="440" t="s">
        <v>1806</v>
      </c>
      <c r="H73" s="720"/>
    </row>
    <row r="74" spans="1:10" x14ac:dyDescent="0.35">
      <c r="A74" s="838"/>
    </row>
    <row r="75" spans="1:10" x14ac:dyDescent="0.35">
      <c r="A75" s="301"/>
      <c r="B75" s="301"/>
    </row>
    <row r="76" spans="1:10" x14ac:dyDescent="0.35">
      <c r="A76"/>
    </row>
    <row r="77" spans="1:10" x14ac:dyDescent="0.35">
      <c r="A77" s="296" t="s">
        <v>1000</v>
      </c>
    </row>
  </sheetData>
  <sheetProtection algorithmName="SHA-512" hashValue="F3T0rqs7z8K40ce/aOnVm6cfyZKoTSn6h90/3rdphdqqrrwlP4JtqpLhn5p7AP8ehcR7UyJWO7lbquLfd+nMmw==" saltValue="G1W54C1V7yild4mWPUGRtw==" spinCount="100000" sheet="1" objects="1" scenarios="1"/>
  <mergeCells count="140">
    <mergeCell ref="I35:I36"/>
    <mergeCell ref="A35:A36"/>
    <mergeCell ref="B35:B36"/>
    <mergeCell ref="F35:F36"/>
    <mergeCell ref="G35:G36"/>
    <mergeCell ref="H35:H36"/>
    <mergeCell ref="I31:I32"/>
    <mergeCell ref="A33:A34"/>
    <mergeCell ref="B33:B34"/>
    <mergeCell ref="F33:F34"/>
    <mergeCell ref="G33:G34"/>
    <mergeCell ref="H33:H34"/>
    <mergeCell ref="I33:I34"/>
    <mergeCell ref="A31:A32"/>
    <mergeCell ref="B31:B32"/>
    <mergeCell ref="F31:F32"/>
    <mergeCell ref="G31:G32"/>
    <mergeCell ref="H31:H32"/>
    <mergeCell ref="I27:I28"/>
    <mergeCell ref="A29:A30"/>
    <mergeCell ref="B29:B30"/>
    <mergeCell ref="F29:F30"/>
    <mergeCell ref="G29:G30"/>
    <mergeCell ref="H29:H30"/>
    <mergeCell ref="I29:I30"/>
    <mergeCell ref="A27:A28"/>
    <mergeCell ref="B27:B28"/>
    <mergeCell ref="F27:F28"/>
    <mergeCell ref="G27:G28"/>
    <mergeCell ref="H27:H28"/>
    <mergeCell ref="H8:I8"/>
    <mergeCell ref="A8:A9"/>
    <mergeCell ref="B8:B9"/>
    <mergeCell ref="C8:C9"/>
    <mergeCell ref="D8:D9"/>
    <mergeCell ref="F8:G8"/>
    <mergeCell ref="I13:I14"/>
    <mergeCell ref="A11:A12"/>
    <mergeCell ref="B11:B12"/>
    <mergeCell ref="F11:F12"/>
    <mergeCell ref="G11:G12"/>
    <mergeCell ref="H11:H12"/>
    <mergeCell ref="I11:I12"/>
    <mergeCell ref="A13:A14"/>
    <mergeCell ref="B13:B14"/>
    <mergeCell ref="F13:F14"/>
    <mergeCell ref="G13:G14"/>
    <mergeCell ref="H13:H14"/>
    <mergeCell ref="E8:E9"/>
    <mergeCell ref="H25:H26"/>
    <mergeCell ref="I25:I26"/>
    <mergeCell ref="I17:I18"/>
    <mergeCell ref="A15:A16"/>
    <mergeCell ref="B15:B16"/>
    <mergeCell ref="F15:F16"/>
    <mergeCell ref="G15:G16"/>
    <mergeCell ref="H15:H16"/>
    <mergeCell ref="I15:I16"/>
    <mergeCell ref="A17:A18"/>
    <mergeCell ref="B17:B18"/>
    <mergeCell ref="F17:F18"/>
    <mergeCell ref="G17:G18"/>
    <mergeCell ref="H17:H18"/>
    <mergeCell ref="A19:A20"/>
    <mergeCell ref="B19:B20"/>
    <mergeCell ref="F19:F20"/>
    <mergeCell ref="G19:G20"/>
    <mergeCell ref="H19:H20"/>
    <mergeCell ref="I19:I20"/>
    <mergeCell ref="I42:I43"/>
    <mergeCell ref="F49:G49"/>
    <mergeCell ref="I40:I41"/>
    <mergeCell ref="A21:A22"/>
    <mergeCell ref="B21:B22"/>
    <mergeCell ref="F21:F22"/>
    <mergeCell ref="G21:G22"/>
    <mergeCell ref="H21:H22"/>
    <mergeCell ref="I21:I22"/>
    <mergeCell ref="A40:A41"/>
    <mergeCell ref="B40:B41"/>
    <mergeCell ref="F40:F41"/>
    <mergeCell ref="G40:G41"/>
    <mergeCell ref="H40:H41"/>
    <mergeCell ref="A23:A24"/>
    <mergeCell ref="B23:B24"/>
    <mergeCell ref="F23:F24"/>
    <mergeCell ref="G23:G24"/>
    <mergeCell ref="H23:H24"/>
    <mergeCell ref="I23:I24"/>
    <mergeCell ref="A25:A26"/>
    <mergeCell ref="B25:B26"/>
    <mergeCell ref="F25:F26"/>
    <mergeCell ref="G25:G26"/>
    <mergeCell ref="H64:I64"/>
    <mergeCell ref="A42:A43"/>
    <mergeCell ref="B42:B43"/>
    <mergeCell ref="F42:F43"/>
    <mergeCell ref="G42:G43"/>
    <mergeCell ref="H42:H43"/>
    <mergeCell ref="A64:A65"/>
    <mergeCell ref="B64:B65"/>
    <mergeCell ref="C64:C65"/>
    <mergeCell ref="D64:D65"/>
    <mergeCell ref="F64:G64"/>
    <mergeCell ref="A52:A53"/>
    <mergeCell ref="B52:B53"/>
    <mergeCell ref="A49:A50"/>
    <mergeCell ref="B49:B50"/>
    <mergeCell ref="C49:C50"/>
    <mergeCell ref="D49:D50"/>
    <mergeCell ref="A54:A55"/>
    <mergeCell ref="B54:B55"/>
    <mergeCell ref="A56:A57"/>
    <mergeCell ref="B56:B57"/>
    <mergeCell ref="H49:I49"/>
    <mergeCell ref="F50:G50"/>
    <mergeCell ref="H50:I50"/>
    <mergeCell ref="I70:I71"/>
    <mergeCell ref="A68:A69"/>
    <mergeCell ref="B68:B69"/>
    <mergeCell ref="F68:F69"/>
    <mergeCell ref="G68:G69"/>
    <mergeCell ref="H68:H69"/>
    <mergeCell ref="I68:I69"/>
    <mergeCell ref="A70:A71"/>
    <mergeCell ref="B70:B71"/>
    <mergeCell ref="F70:F71"/>
    <mergeCell ref="G70:G71"/>
    <mergeCell ref="H70:H71"/>
    <mergeCell ref="E49:E50"/>
    <mergeCell ref="H52:I53"/>
    <mergeCell ref="F54:G55"/>
    <mergeCell ref="H54:I55"/>
    <mergeCell ref="F56:G57"/>
    <mergeCell ref="H56:I57"/>
    <mergeCell ref="A59:A60"/>
    <mergeCell ref="B59:B60"/>
    <mergeCell ref="F59:G60"/>
    <mergeCell ref="H59:I60"/>
    <mergeCell ref="F52:G53"/>
  </mergeCells>
  <phoneticPr fontId="90" type="noConversion"/>
  <pageMargins left="0" right="0" top="0.15748031496062992" bottom="0" header="0.11811023622047245" footer="0"/>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Galvenie rādītāji</vt:lpstr>
      <vt:lpstr>Peļņas vai zaudējumu aprēķins</vt:lpstr>
      <vt:lpstr>Pārskats par fin.stāvokli</vt:lpstr>
      <vt:lpstr>Pašu kapit.kustības pārsk.</vt:lpstr>
      <vt:lpstr>Pārskats par naudas pl.</vt:lpstr>
      <vt:lpstr>Pielikums Nr.3</vt:lpstr>
      <vt:lpstr>Pielikumi Nr.4, Nr.5, Nr.6</vt:lpstr>
      <vt:lpstr>Pielikumi Nr.7, Nr.8</vt:lpstr>
      <vt:lpstr>Pielikums Nr.9</vt:lpstr>
      <vt:lpstr>Pielikums Nr.10</vt:lpstr>
      <vt:lpstr>Pielikumi 11, 12</vt:lpstr>
      <vt:lpstr>Pielikums Nr. 13</vt:lpstr>
      <vt:lpstr>Pielikumi 14, 15</vt:lpstr>
      <vt:lpstr>Pielikums 16</vt:lpstr>
      <vt:lpstr>Pielikums 17</vt:lpstr>
      <vt:lpstr>Pielikums Nr.18</vt:lpstr>
      <vt:lpstr>Pielikums Nr.19</vt:lpstr>
      <vt:lpstr>auditoriem 30.09.2023</vt:lpstr>
      <vt:lpstr>auditoriem 31.12.2022</vt:lpstr>
      <vt:lpstr>Debitori 31.12.2022</vt:lpstr>
      <vt:lpstr>Deb FP 31.12.2022</vt:lpstr>
      <vt:lpstr>Kredit. (saist.pus.) 30.09.2023</vt:lpstr>
      <vt:lpstr>Kredit. (saist.pus.) 31.12.2022</vt:lpstr>
      <vt:lpstr>'Pielikumi Nr.7, Nr.8'!_Hlk68592261</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Kristīne Drozdova</cp:lastModifiedBy>
  <cp:lastPrinted>2024-05-24T09:53:36Z</cp:lastPrinted>
  <dcterms:created xsi:type="dcterms:W3CDTF">2012-10-16T06:39:08Z</dcterms:created>
  <dcterms:modified xsi:type="dcterms:W3CDTF">2024-05-31T09:53:06Z</dcterms:modified>
</cp:coreProperties>
</file>